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20730" windowHeight="9855" activeTab="3"/>
  </bookViews>
  <sheets>
    <sheet name="Foglio1" sheetId="1" r:id="rId1"/>
    <sheet name="Allegato 1.1 (CE) new" sheetId="9" r:id="rId2"/>
    <sheet name="Allegato 1.1 (CE) X TAB RELAZIO" sheetId="15" r:id="rId3"/>
    <sheet name="Modello_CE" sheetId="8" r:id="rId4"/>
    <sheet name="Allegato 1.1 CONFRONTI" sheetId="13" r:id="rId5"/>
    <sheet name="Stato Pat - Att-Pas P2018-C2016" sheetId="6" r:id="rId6"/>
    <sheet name="Stato Pat-Att.-Pass. P2017-2015" sheetId="4" r:id="rId7"/>
    <sheet name="Rendiconto Finanziario" sheetId="14" r:id="rId8"/>
    <sheet name="Conto Ec. PREV2018-CONS2016" sheetId="7" r:id="rId9"/>
    <sheet name="Conto Economico -PREV2018-2017" sheetId="5" r:id="rId10"/>
    <sheet name="CE PLURIENNALE 2017-2019" sheetId="12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1" hidden="1">'Allegato 1.1 (CE) new'!$A$1:$X$1033</definedName>
    <definedName name="_xlnm._FilterDatabase" localSheetId="2" hidden="1">'Allegato 1.1 (CE) X TAB RELAZIO'!$A$1:$P$1060</definedName>
    <definedName name="_xlnm._FilterDatabase" localSheetId="4" hidden="1">'Allegato 1.1 CONFRONTI'!$B$1:$T$1033</definedName>
    <definedName name="_xlnm._FilterDatabase" localSheetId="10" hidden="1">'CE PLURIENNALE 2017-2019'!$A$1:$M$1028</definedName>
    <definedName name="_xlnm._FilterDatabase" localSheetId="3" hidden="1">Modello_CE!$D$16:$L$497</definedName>
    <definedName name="_xlnm._FilterDatabase" localSheetId="7" hidden="1">'Rendiconto Finanziario'!$A$4:$C$118</definedName>
    <definedName name="_Irc05" localSheetId="2">#REF!</definedName>
    <definedName name="_Irc05" localSheetId="10">#REF!</definedName>
    <definedName name="_Irc05" localSheetId="7">#REF!</definedName>
    <definedName name="_Irc05">#REF!</definedName>
    <definedName name="A" localSheetId="2">#REF!</definedName>
    <definedName name="A" localSheetId="10">#REF!</definedName>
    <definedName name="A" localSheetId="7">#REF!</definedName>
    <definedName name="A">#REF!</definedName>
    <definedName name="Aalsl" localSheetId="2">#REF!</definedName>
    <definedName name="Aalsl" localSheetId="10">#REF!</definedName>
    <definedName name="Aalsl" localSheetId="7">#REF!</definedName>
    <definedName name="Aalsl">#REF!</definedName>
    <definedName name="Aalslslsas" localSheetId="2">#REF!</definedName>
    <definedName name="Aalslslsas" localSheetId="10">#REF!</definedName>
    <definedName name="Aalslslsas" localSheetId="7">#REF!</definedName>
    <definedName name="Aalslslsas">#REF!</definedName>
    <definedName name="All" localSheetId="2">#REF!</definedName>
    <definedName name="All" localSheetId="10">#REF!</definedName>
    <definedName name="All" localSheetId="7">#REF!</definedName>
    <definedName name="All">#REF!</definedName>
    <definedName name="Allegato" localSheetId="2">[1]Foglio1!#REF!</definedName>
    <definedName name="Allegato" localSheetId="10">[1]Foglio1!#REF!</definedName>
    <definedName name="Allegato" localSheetId="7">[1]Foglio1!#REF!</definedName>
    <definedName name="Allegato">[1]Foglio1!#REF!</definedName>
    <definedName name="ALLEGATO_DESCR" localSheetId="2">#REF!</definedName>
    <definedName name="ALLEGATO_DESCR" localSheetId="10">#REF!</definedName>
    <definedName name="ALLEGATO_DESCR" localSheetId="7">#REF!</definedName>
    <definedName name="ALLEGATO_DESCR">#REF!</definedName>
    <definedName name="ALLEGATO_NUM" localSheetId="2">#REF!</definedName>
    <definedName name="ALLEGATO_NUM" localSheetId="10">#REF!</definedName>
    <definedName name="ALLEGATO_NUM" localSheetId="7">#REF!</definedName>
    <definedName name="ALLEGATO_NUM">#REF!</definedName>
    <definedName name="Allegato_tipo" localSheetId="2">#REF!</definedName>
    <definedName name="Allegato_tipo" localSheetId="10">#REF!</definedName>
    <definedName name="Allegato_tipo" localSheetId="7">#REF!</definedName>
    <definedName name="Allegato_tipo">#REF!</definedName>
    <definedName name="Altre_Informaz" localSheetId="2">#REF!</definedName>
    <definedName name="Altre_Informaz" localSheetId="10">#REF!</definedName>
    <definedName name="Altre_Informaz" localSheetId="7">#REF!</definedName>
    <definedName name="Altre_Informaz">#REF!</definedName>
    <definedName name="ANAL_ECON">[2]AN_ECON!$F$3:$N$38</definedName>
    <definedName name="ANAL_PATR">[2]AN_PATR!$A$3:$N$59</definedName>
    <definedName name="Andamenti" localSheetId="2">#REF!</definedName>
    <definedName name="Andamenti" localSheetId="10">#REF!</definedName>
    <definedName name="Andamenti" localSheetId="7">#REF!</definedName>
    <definedName name="Andamenti">#REF!</definedName>
    <definedName name="_xlnm.Print_Area" localSheetId="1">'Allegato 1.1 (CE) new'!$A$1:$Q$1033</definedName>
    <definedName name="_xlnm.Print_Area" localSheetId="2">'Allegato 1.1 (CE) X TAB RELAZIO'!$A$1:$P$1060</definedName>
    <definedName name="_xlnm.Print_Area" localSheetId="4">'Allegato 1.1 CONFRONTI'!$A$1:$S$1033</definedName>
    <definedName name="_xlnm.Print_Area" localSheetId="10">'CE PLURIENNALE 2017-2019'!$A$1:$M$1033</definedName>
    <definedName name="_xlnm.Print_Area" localSheetId="8">'Conto Ec. PREV2018-CONS2016'!$A$1:$J$120</definedName>
    <definedName name="_xlnm.Print_Area" localSheetId="9">'Conto Economico -PREV2018-2017'!$A$1:$J$121</definedName>
    <definedName name="_xlnm.Print_Area" localSheetId="3">Modello_CE!$A$1:$K$497</definedName>
    <definedName name="_xlnm.Print_Area" localSheetId="7">'Rendiconto Finanziario'!$A$1:$D$117</definedName>
    <definedName name="_xlnm.Print_Area" localSheetId="5">'Stato Pat - Att-Pas P2018-C2016'!$A$1:$M$172</definedName>
    <definedName name="_xlnm.Print_Area" localSheetId="6">'Stato Pat-Att.-Pass. P2017-2015'!$A$1:$M$172</definedName>
    <definedName name="CE_CEE" localSheetId="2">#REF!</definedName>
    <definedName name="CE_CEE" localSheetId="10">#REF!</definedName>
    <definedName name="CE_CEE" localSheetId="7">#REF!</definedName>
    <definedName name="CE_CEE">#REF!</definedName>
    <definedName name="CE_Ricl">[2]CE_RICL!$C$4:$L$53</definedName>
    <definedName name="Data_det" localSheetId="2">#REF!</definedName>
    <definedName name="Data_det" localSheetId="10">#REF!</definedName>
    <definedName name="Data_det" localSheetId="7">#REF!</definedName>
    <definedName name="Data_det">#REF!</definedName>
    <definedName name="DataDet" localSheetId="2">[1]Foglio1!#REF!</definedName>
    <definedName name="DataDet" localSheetId="10">[1]Foglio1!#REF!</definedName>
    <definedName name="DataDet" localSheetId="7">[1]Foglio1!#REF!</definedName>
    <definedName name="DataDet">[1]Foglio1!#REF!</definedName>
    <definedName name="Diagnosi" localSheetId="2">#REF!</definedName>
    <definedName name="Diagnosi" localSheetId="10">#REF!</definedName>
    <definedName name="Diagnosi" localSheetId="7">#REF!</definedName>
    <definedName name="Diagnosi">#REF!</definedName>
    <definedName name="Firma" localSheetId="2">[1]Foglio1!#REF!</definedName>
    <definedName name="Firma" localSheetId="10">[1]Foglio1!#REF!</definedName>
    <definedName name="Firma" localSheetId="7">[1]Foglio1!#REF!</definedName>
    <definedName name="Firma">[1]Foglio1!#REF!</definedName>
    <definedName name="IDDet" localSheetId="2">[1]Foglio1!#REF!</definedName>
    <definedName name="IDDet" localSheetId="10">[1]Foglio1!#REF!</definedName>
    <definedName name="IDDet" localSheetId="7">[1]Foglio1!#REF!</definedName>
    <definedName name="IDDet">[1]Foglio1!#REF!</definedName>
    <definedName name="input_DG" localSheetId="2">#REF!</definedName>
    <definedName name="input_DG" localSheetId="10">#REF!</definedName>
    <definedName name="input_DG" localSheetId="7">#REF!</definedName>
    <definedName name="input_DG">#REF!</definedName>
    <definedName name="nome_percorso">[2]Master!$C$3</definedName>
    <definedName name="ospedali" localSheetId="2">#REF!</definedName>
    <definedName name="ospedali" localSheetId="10">#REF!</definedName>
    <definedName name="ospedali" localSheetId="9">#REF!</definedName>
    <definedName name="ospedali" localSheetId="7">#REF!</definedName>
    <definedName name="ospedali" localSheetId="6">#REF!</definedName>
    <definedName name="ospedali">#REF!</definedName>
    <definedName name="Ospedali_Elenco" localSheetId="2">#REF!</definedName>
    <definedName name="Ospedali_Elenco" localSheetId="10">#REF!</definedName>
    <definedName name="Ospedali_Elenco" localSheetId="9">#REF!</definedName>
    <definedName name="Ospedali_Elenco" localSheetId="7">#REF!</definedName>
    <definedName name="Ospedali_Elenco" localSheetId="6">#REF!</definedName>
    <definedName name="Ospedali_Elenco">#REF!</definedName>
    <definedName name="PPAGINA_RIFERIMENTO" localSheetId="2">#REF!</definedName>
    <definedName name="PPAGINA_RIFERIMENTO" localSheetId="10">#REF!</definedName>
    <definedName name="PPAGINA_RIFERIMENTO" localSheetId="7">#REF!</definedName>
    <definedName name="PPAGINA_RIFERIMENTO">#REF!</definedName>
    <definedName name="PPAGINA_TIPO" localSheetId="2">#REF!</definedName>
    <definedName name="PPAGINA_TIPO" localSheetId="10">#REF!</definedName>
    <definedName name="PPAGINA_TIPO" localSheetId="7">#REF!</definedName>
    <definedName name="PPAGINA_TIPO">#REF!</definedName>
    <definedName name="q" localSheetId="2">#REF!</definedName>
    <definedName name="q">#REF!</definedName>
    <definedName name="Rating" localSheetId="2">#REF!</definedName>
    <definedName name="Rating" localSheetId="10">#REF!</definedName>
    <definedName name="Rating" localSheetId="7">#REF!</definedName>
    <definedName name="Rating">#REF!</definedName>
    <definedName name="Rend_Fin" localSheetId="2">#REF!</definedName>
    <definedName name="Rend_Fin" localSheetId="10">#REF!</definedName>
    <definedName name="Rend_Fin" localSheetId="7">#REF!</definedName>
    <definedName name="Rend_Fin">#REF!</definedName>
    <definedName name="SP_Att_CEE" localSheetId="2">#REF!</definedName>
    <definedName name="SP_Att_CEE" localSheetId="10">#REF!</definedName>
    <definedName name="SP_Att_CEE" localSheetId="7">#REF!</definedName>
    <definedName name="SP_Att_CEE">#REF!</definedName>
    <definedName name="SP_Att_Ric">[2]SP_RICL!$B$4:$L$60</definedName>
    <definedName name="SP_Pass_CEE" localSheetId="2">#REF!</definedName>
    <definedName name="SP_Pass_CEE" localSheetId="10">#REF!</definedName>
    <definedName name="SP_Pass_CEE" localSheetId="7">#REF!</definedName>
    <definedName name="SP_Pass_CEE">#REF!</definedName>
    <definedName name="SP_Pass_Ric">[2]SP_RICL!$B$62:$L$107</definedName>
    <definedName name="_xlnm.Print_Titles" localSheetId="1">'Allegato 1.1 (CE) new'!$1:$1</definedName>
    <definedName name="_xlnm.Print_Titles" localSheetId="2">'Allegato 1.1 (CE) X TAB RELAZIO'!$1:$1</definedName>
    <definedName name="_xlnm.Print_Titles" localSheetId="4">'Allegato 1.1 CONFRONTI'!$1:$1</definedName>
    <definedName name="_xlnm.Print_Titles" localSheetId="10">'CE PLURIENNALE 2017-2019'!$1:$1</definedName>
    <definedName name="_xlnm.Print_Titles" localSheetId="8">'Conto Ec. PREV2018-CONS2016'!$1:$5</definedName>
    <definedName name="_xlnm.Print_Titles" localSheetId="9">'Conto Economico -PREV2018-2017'!$1:$5</definedName>
    <definedName name="_xlnm.Print_Titles" localSheetId="3">Modello_CE!$16:$16</definedName>
    <definedName name="XX" localSheetId="2">#REF!</definedName>
    <definedName name="XX" localSheetId="10">#REF!</definedName>
    <definedName name="XX" localSheetId="7">#REF!</definedName>
    <definedName name="XX">#REF!</definedName>
    <definedName name="ZZZZ" localSheetId="2">#REF!</definedName>
    <definedName name="ZZZZ">#REF!</definedName>
  </definedNames>
  <calcPr calcId="145621"/>
</workbook>
</file>

<file path=xl/calcChain.xml><?xml version="1.0" encoding="utf-8"?>
<calcChain xmlns="http://schemas.openxmlformats.org/spreadsheetml/2006/main">
  <c r="K1057" i="15" l="1"/>
  <c r="L1057" i="15"/>
  <c r="M1057" i="15"/>
  <c r="N1057" i="15"/>
  <c r="N1055" i="15"/>
  <c r="M1055" i="15"/>
  <c r="L1055" i="15"/>
  <c r="K1055" i="15"/>
  <c r="N1053" i="15"/>
  <c r="M1053" i="15"/>
  <c r="L1053" i="15"/>
  <c r="K1053" i="15"/>
  <c r="N1051" i="15"/>
  <c r="M1051" i="15"/>
  <c r="L1051" i="15"/>
  <c r="K1051" i="15"/>
  <c r="N1049" i="15"/>
  <c r="M1049" i="15"/>
  <c r="L1049" i="15"/>
  <c r="K1049" i="15"/>
  <c r="L1047" i="15"/>
  <c r="M1047" i="15"/>
  <c r="N1047" i="15"/>
  <c r="K1047" i="15"/>
  <c r="L1056" i="15"/>
  <c r="M1056" i="15"/>
  <c r="N1056" i="15"/>
  <c r="K1056" i="15"/>
  <c r="L1052" i="15"/>
  <c r="M1052" i="15"/>
  <c r="N1052" i="15"/>
  <c r="K1052" i="15"/>
  <c r="L1050" i="15"/>
  <c r="M1050" i="15"/>
  <c r="N1050" i="15"/>
  <c r="K1050" i="15"/>
  <c r="L1048" i="15"/>
  <c r="M1048" i="15"/>
  <c r="N1048" i="15"/>
  <c r="K1048" i="15"/>
  <c r="L1046" i="15"/>
  <c r="M1046" i="15"/>
  <c r="N1046" i="15"/>
  <c r="K1046" i="15"/>
  <c r="L1054" i="15"/>
  <c r="M1054" i="15"/>
  <c r="N1054" i="15"/>
  <c r="K1054" i="15"/>
  <c r="L244" i="15"/>
  <c r="L240" i="15"/>
  <c r="L248" i="15"/>
  <c r="O248" i="15"/>
  <c r="P248" i="15"/>
  <c r="Q248" i="15"/>
  <c r="R248" i="15"/>
  <c r="S248" i="15"/>
  <c r="T248" i="15"/>
  <c r="U248" i="15"/>
  <c r="V248" i="15"/>
  <c r="W248" i="15"/>
  <c r="L246" i="15"/>
  <c r="L242" i="15"/>
  <c r="H65" i="4" l="1"/>
  <c r="H66" i="4"/>
  <c r="H67" i="4"/>
  <c r="H68" i="4"/>
  <c r="H69" i="4"/>
  <c r="H70" i="4"/>
  <c r="H71" i="4"/>
  <c r="H72" i="4"/>
  <c r="H73" i="4"/>
  <c r="H74" i="4"/>
  <c r="H75" i="4"/>
  <c r="H76" i="4"/>
  <c r="H77" i="4"/>
  <c r="H58" i="4"/>
  <c r="H59" i="4"/>
  <c r="H60" i="4"/>
  <c r="H61" i="4"/>
  <c r="H62" i="4"/>
  <c r="H63" i="4"/>
  <c r="H64" i="4"/>
  <c r="J121" i="6"/>
  <c r="J66" i="6"/>
  <c r="J67" i="6"/>
  <c r="J63" i="6"/>
  <c r="J64" i="6"/>
  <c r="J61" i="6"/>
  <c r="M127" i="8" l="1"/>
  <c r="L127" i="8"/>
  <c r="M126" i="8"/>
  <c r="J253" i="8"/>
  <c r="J213" i="8"/>
  <c r="J113" i="8"/>
  <c r="O1012" i="9"/>
  <c r="T504" i="9"/>
  <c r="O261" i="9"/>
  <c r="O262" i="9"/>
  <c r="O549" i="9"/>
  <c r="O504" i="9"/>
  <c r="O269" i="9"/>
  <c r="N269" i="13" s="1"/>
  <c r="O447" i="9"/>
  <c r="O441" i="9"/>
  <c r="O440" i="9"/>
  <c r="O436" i="9"/>
  <c r="O471" i="9"/>
  <c r="O468" i="9"/>
  <c r="O465" i="9"/>
  <c r="O490" i="9"/>
  <c r="O487" i="9"/>
  <c r="O7" i="9"/>
  <c r="J19" i="8" l="1"/>
  <c r="J20" i="8"/>
  <c r="J23" i="8"/>
  <c r="J22" i="8" s="1"/>
  <c r="J21" i="8" s="1"/>
  <c r="J26" i="8"/>
  <c r="J27" i="8"/>
  <c r="J30" i="8"/>
  <c r="J34" i="8"/>
  <c r="J39" i="8"/>
  <c r="J41" i="8"/>
  <c r="J40" i="8" s="1"/>
  <c r="J43" i="8"/>
  <c r="J44" i="8"/>
  <c r="J51" i="8"/>
  <c r="J50" i="8" s="1"/>
  <c r="J52" i="8"/>
  <c r="J56" i="8"/>
  <c r="J59" i="8"/>
  <c r="J60" i="8"/>
  <c r="J62" i="8"/>
  <c r="J63" i="8"/>
  <c r="J65" i="8"/>
  <c r="J66" i="8"/>
  <c r="J67" i="8"/>
  <c r="J68" i="8"/>
  <c r="J70" i="8"/>
  <c r="J75" i="8"/>
  <c r="J73" i="8" s="1"/>
  <c r="J77" i="8"/>
  <c r="J61" i="8" l="1"/>
  <c r="J49" i="8" s="1"/>
  <c r="J48" i="8" s="1"/>
  <c r="M164" i="8" l="1"/>
  <c r="M51" i="8"/>
  <c r="N51" i="8" s="1"/>
  <c r="N22" i="8" s="1"/>
  <c r="N23" i="8" s="1"/>
  <c r="N18" i="8"/>
  <c r="M18" i="8"/>
  <c r="S19" i="9" l="1"/>
  <c r="R1028" i="13" l="1"/>
  <c r="Q1028" i="13"/>
  <c r="N831" i="13"/>
  <c r="R831" i="13" s="1"/>
  <c r="N825" i="13"/>
  <c r="R825" i="13" s="1"/>
  <c r="R1024" i="13"/>
  <c r="Q1024" i="13"/>
  <c r="R1022" i="13"/>
  <c r="Q1022" i="13"/>
  <c r="R1018" i="13"/>
  <c r="R1017" i="13" s="1"/>
  <c r="Q1018" i="13"/>
  <c r="R1016" i="13"/>
  <c r="Q1016" i="13"/>
  <c r="R1014" i="13"/>
  <c r="Q1014" i="13"/>
  <c r="R1004" i="13"/>
  <c r="R1003" i="13" s="1"/>
  <c r="Q1004" i="13"/>
  <c r="R1002" i="13"/>
  <c r="Q1002" i="13"/>
  <c r="R1001" i="13"/>
  <c r="Q1001" i="13"/>
  <c r="R1000" i="13"/>
  <c r="Q1000" i="13"/>
  <c r="R999" i="13"/>
  <c r="Q999" i="13"/>
  <c r="R998" i="13"/>
  <c r="Q998" i="13"/>
  <c r="R997" i="13"/>
  <c r="Q997" i="13"/>
  <c r="R996" i="13"/>
  <c r="Q996" i="13"/>
  <c r="R995" i="13"/>
  <c r="Q995" i="13"/>
  <c r="R993" i="13"/>
  <c r="Q993" i="13"/>
  <c r="R992" i="13"/>
  <c r="Q992" i="13"/>
  <c r="R991" i="13"/>
  <c r="Q991" i="13"/>
  <c r="R990" i="13"/>
  <c r="Q990" i="13"/>
  <c r="R989" i="13"/>
  <c r="Q989" i="13"/>
  <c r="R988" i="13"/>
  <c r="Q988" i="13"/>
  <c r="R987" i="13"/>
  <c r="Q987" i="13"/>
  <c r="R986" i="13"/>
  <c r="Q986" i="13"/>
  <c r="R985" i="13"/>
  <c r="Q985" i="13"/>
  <c r="R984" i="13"/>
  <c r="Q984" i="13"/>
  <c r="R983" i="13"/>
  <c r="Q983" i="13"/>
  <c r="R982" i="13"/>
  <c r="Q982" i="13"/>
  <c r="R981" i="13"/>
  <c r="Q981" i="13"/>
  <c r="R980" i="13"/>
  <c r="Q980" i="13"/>
  <c r="R979" i="13"/>
  <c r="Q979" i="13"/>
  <c r="R978" i="13"/>
  <c r="Q978" i="13"/>
  <c r="R977" i="13"/>
  <c r="Q977" i="13"/>
  <c r="R975" i="13"/>
  <c r="Q975" i="13"/>
  <c r="R973" i="13"/>
  <c r="Q973" i="13"/>
  <c r="R970" i="13"/>
  <c r="R969" i="13" s="1"/>
  <c r="R968" i="13" s="1"/>
  <c r="Q970" i="13"/>
  <c r="R966" i="13"/>
  <c r="R965" i="13" s="1"/>
  <c r="Q966" i="13"/>
  <c r="R964" i="13"/>
  <c r="Q964" i="13"/>
  <c r="R963" i="13"/>
  <c r="Q963" i="13"/>
  <c r="R962" i="13"/>
  <c r="Q962" i="13"/>
  <c r="R961" i="13"/>
  <c r="Q961" i="13"/>
  <c r="R960" i="13"/>
  <c r="Q960" i="13"/>
  <c r="R959" i="13"/>
  <c r="Q959" i="13"/>
  <c r="R958" i="13"/>
  <c r="Q958" i="13"/>
  <c r="R957" i="13"/>
  <c r="Q957" i="13"/>
  <c r="R956" i="13"/>
  <c r="Q956" i="13"/>
  <c r="R954" i="13"/>
  <c r="Q954" i="13"/>
  <c r="R953" i="13"/>
  <c r="Q953" i="13"/>
  <c r="R952" i="13"/>
  <c r="Q952" i="13"/>
  <c r="R951" i="13"/>
  <c r="Q951" i="13"/>
  <c r="R950" i="13"/>
  <c r="Q950" i="13"/>
  <c r="R949" i="13"/>
  <c r="Q949" i="13"/>
  <c r="R948" i="13"/>
  <c r="Q948" i="13"/>
  <c r="R947" i="13"/>
  <c r="Q947" i="13"/>
  <c r="R946" i="13"/>
  <c r="Q946" i="13"/>
  <c r="R944" i="13"/>
  <c r="Q944" i="13"/>
  <c r="R941" i="13"/>
  <c r="R940" i="13" s="1"/>
  <c r="R939" i="13" s="1"/>
  <c r="Q941" i="13"/>
  <c r="R933" i="13"/>
  <c r="Q933" i="13"/>
  <c r="R929" i="13"/>
  <c r="Q929" i="13"/>
  <c r="R921" i="13"/>
  <c r="R920" i="13" s="1"/>
  <c r="R919" i="13" s="1"/>
  <c r="Q921" i="13"/>
  <c r="R918" i="13"/>
  <c r="R917" i="13" s="1"/>
  <c r="R916" i="13" s="1"/>
  <c r="Q918" i="13"/>
  <c r="R914" i="13"/>
  <c r="Q914" i="13"/>
  <c r="R911" i="13"/>
  <c r="Q911" i="13"/>
  <c r="R908" i="13"/>
  <c r="Q908" i="13"/>
  <c r="R904" i="13"/>
  <c r="R903" i="13" s="1"/>
  <c r="R902" i="13" s="1"/>
  <c r="Q904" i="13"/>
  <c r="R901" i="13"/>
  <c r="Q901" i="13"/>
  <c r="R898" i="13"/>
  <c r="Q898" i="13"/>
  <c r="R895" i="13"/>
  <c r="Q895" i="13"/>
  <c r="R892" i="13"/>
  <c r="R891" i="13" s="1"/>
  <c r="R890" i="13" s="1"/>
  <c r="Q892" i="13"/>
  <c r="R888" i="13"/>
  <c r="Q888" i="13"/>
  <c r="R885" i="13"/>
  <c r="Q885" i="13"/>
  <c r="R882" i="13"/>
  <c r="R881" i="13" s="1"/>
  <c r="R880" i="13" s="1"/>
  <c r="Q882" i="13"/>
  <c r="R874" i="13"/>
  <c r="Q874" i="13"/>
  <c r="R873" i="13"/>
  <c r="Q873" i="13"/>
  <c r="R871" i="13"/>
  <c r="Q871" i="13"/>
  <c r="R869" i="13"/>
  <c r="Q869" i="13"/>
  <c r="R867" i="13"/>
  <c r="Q867" i="13"/>
  <c r="R865" i="13"/>
  <c r="Q865" i="13"/>
  <c r="R863" i="13"/>
  <c r="Q863" i="13"/>
  <c r="R861" i="13"/>
  <c r="R860" i="13" s="1"/>
  <c r="Q861" i="13"/>
  <c r="R858" i="13"/>
  <c r="R857" i="13" s="1"/>
  <c r="Q858" i="13"/>
  <c r="R856" i="13"/>
  <c r="Q856" i="13"/>
  <c r="R854" i="13"/>
  <c r="Q854" i="13"/>
  <c r="R852" i="13"/>
  <c r="Q852" i="13"/>
  <c r="R851" i="13"/>
  <c r="Q851" i="13"/>
  <c r="R850" i="13"/>
  <c r="Q850" i="13"/>
  <c r="R849" i="13"/>
  <c r="Q849" i="13"/>
  <c r="R848" i="13"/>
  <c r="Q848" i="13"/>
  <c r="R847" i="13"/>
  <c r="Q847" i="13"/>
  <c r="R846" i="13"/>
  <c r="Q846" i="13"/>
  <c r="R845" i="13"/>
  <c r="Q845" i="13"/>
  <c r="R844" i="13"/>
  <c r="Q844" i="13"/>
  <c r="R843" i="13"/>
  <c r="Q843" i="13"/>
  <c r="R842" i="13"/>
  <c r="Q842" i="13"/>
  <c r="R841" i="13"/>
  <c r="Q841" i="13"/>
  <c r="R840" i="13"/>
  <c r="Q840" i="13"/>
  <c r="R839" i="13"/>
  <c r="Q839" i="13"/>
  <c r="R836" i="13"/>
  <c r="Q836" i="13"/>
  <c r="R833" i="13"/>
  <c r="Q833" i="13"/>
  <c r="R829" i="13"/>
  <c r="Q829" i="13"/>
  <c r="R827" i="13"/>
  <c r="Q827" i="13"/>
  <c r="R821" i="13"/>
  <c r="Q821" i="13"/>
  <c r="R820" i="13"/>
  <c r="Q820" i="13"/>
  <c r="R819" i="13"/>
  <c r="Q819" i="13"/>
  <c r="R818" i="13"/>
  <c r="Q818" i="13"/>
  <c r="R817" i="13"/>
  <c r="Q817" i="13"/>
  <c r="R816" i="13"/>
  <c r="Q816" i="13"/>
  <c r="R813" i="13"/>
  <c r="Q813" i="13"/>
  <c r="R811" i="13"/>
  <c r="Q811" i="13"/>
  <c r="R810" i="13"/>
  <c r="Q810" i="13"/>
  <c r="R808" i="13"/>
  <c r="Q808" i="13"/>
  <c r="R806" i="13"/>
  <c r="Q806" i="13"/>
  <c r="R804" i="13"/>
  <c r="Q804" i="13"/>
  <c r="R802" i="13"/>
  <c r="Q802" i="13"/>
  <c r="R801" i="13"/>
  <c r="Q801" i="13"/>
  <c r="R800" i="13"/>
  <c r="Q800" i="13"/>
  <c r="R799" i="13"/>
  <c r="Q799" i="13"/>
  <c r="R797" i="13"/>
  <c r="Q797" i="13"/>
  <c r="R796" i="13"/>
  <c r="Q796" i="13"/>
  <c r="R795" i="13"/>
  <c r="Q795" i="13"/>
  <c r="R793" i="13"/>
  <c r="Q793" i="13"/>
  <c r="R792" i="13"/>
  <c r="Q792" i="13"/>
  <c r="R791" i="13"/>
  <c r="Q791" i="13"/>
  <c r="R790" i="13"/>
  <c r="Q790" i="13"/>
  <c r="R789" i="13"/>
  <c r="Q789" i="13"/>
  <c r="R788" i="13"/>
  <c r="Q788" i="13"/>
  <c r="R787" i="13"/>
  <c r="Q787" i="13"/>
  <c r="R786" i="13"/>
  <c r="Q786" i="13"/>
  <c r="R785" i="13"/>
  <c r="Q785" i="13"/>
  <c r="R784" i="13"/>
  <c r="Q784" i="13"/>
  <c r="R783" i="13"/>
  <c r="Q783" i="13"/>
  <c r="R779" i="13"/>
  <c r="Q779" i="13"/>
  <c r="R776" i="13"/>
  <c r="Q776" i="13"/>
  <c r="R772" i="13"/>
  <c r="Q772" i="13"/>
  <c r="R770" i="13"/>
  <c r="Q770" i="13"/>
  <c r="R768" i="13"/>
  <c r="Q768" i="13"/>
  <c r="R766" i="13"/>
  <c r="Q766" i="13"/>
  <c r="R764" i="13"/>
  <c r="Q764" i="13"/>
  <c r="R762" i="13"/>
  <c r="Q762" i="13"/>
  <c r="R760" i="13"/>
  <c r="Q760" i="13"/>
  <c r="R758" i="13"/>
  <c r="Q758" i="13"/>
  <c r="R756" i="13"/>
  <c r="Q756" i="13"/>
  <c r="R752" i="13"/>
  <c r="Q752" i="13"/>
  <c r="R749" i="13"/>
  <c r="Q749" i="13"/>
  <c r="R747" i="13"/>
  <c r="Q747" i="13"/>
  <c r="R743" i="13"/>
  <c r="Q743" i="13"/>
  <c r="R741" i="13"/>
  <c r="R740" i="13" s="1"/>
  <c r="Q741" i="13"/>
  <c r="R739" i="13"/>
  <c r="Q739" i="13"/>
  <c r="R737" i="13"/>
  <c r="Q737" i="13"/>
  <c r="R735" i="13"/>
  <c r="R734" i="13" s="1"/>
  <c r="Q735" i="13"/>
  <c r="R733" i="13"/>
  <c r="R732" i="13" s="1"/>
  <c r="Q733" i="13"/>
  <c r="R731" i="13"/>
  <c r="Q731" i="13"/>
  <c r="R729" i="13"/>
  <c r="Q729" i="13"/>
  <c r="R725" i="13"/>
  <c r="Q725" i="13"/>
  <c r="R723" i="13"/>
  <c r="Q723" i="13"/>
  <c r="R722" i="13"/>
  <c r="Q722" i="13"/>
  <c r="R719" i="13"/>
  <c r="Q719" i="13"/>
  <c r="R716" i="13"/>
  <c r="Q716" i="13"/>
  <c r="R715" i="13"/>
  <c r="Q715" i="13"/>
  <c r="R714" i="13"/>
  <c r="Q714" i="13"/>
  <c r="R710" i="13"/>
  <c r="Q710" i="13"/>
  <c r="R709" i="13"/>
  <c r="Q709" i="13"/>
  <c r="R708" i="13"/>
  <c r="Q708" i="13"/>
  <c r="R707" i="13"/>
  <c r="Q707" i="13"/>
  <c r="R706" i="13"/>
  <c r="Q706" i="13"/>
  <c r="R705" i="13"/>
  <c r="Q705" i="13"/>
  <c r="R704" i="13"/>
  <c r="Q704" i="13"/>
  <c r="R703" i="13"/>
  <c r="Q703" i="13"/>
  <c r="R702" i="13"/>
  <c r="Q702" i="13"/>
  <c r="R701" i="13"/>
  <c r="Q701" i="13"/>
  <c r="R700" i="13"/>
  <c r="Q700" i="13"/>
  <c r="R699" i="13"/>
  <c r="Q699" i="13"/>
  <c r="R698" i="13"/>
  <c r="Q698" i="13"/>
  <c r="R697" i="13"/>
  <c r="Q697" i="13"/>
  <c r="R696" i="13"/>
  <c r="Q696" i="13"/>
  <c r="R695" i="13"/>
  <c r="Q695" i="13"/>
  <c r="R694" i="13"/>
  <c r="Q694" i="13"/>
  <c r="R693" i="13"/>
  <c r="Q693" i="13"/>
  <c r="R692" i="13"/>
  <c r="Q692" i="13"/>
  <c r="R691" i="13"/>
  <c r="Q691" i="13"/>
  <c r="R690" i="13"/>
  <c r="Q690" i="13"/>
  <c r="R687" i="13"/>
  <c r="Q687" i="13"/>
  <c r="R686" i="13"/>
  <c r="Q686" i="13"/>
  <c r="R685" i="13"/>
  <c r="Q685" i="13"/>
  <c r="R684" i="13"/>
  <c r="Q684" i="13"/>
  <c r="R683" i="13"/>
  <c r="Q683" i="13"/>
  <c r="R682" i="13"/>
  <c r="Q682" i="13"/>
  <c r="R681" i="13"/>
  <c r="Q681" i="13"/>
  <c r="R680" i="13"/>
  <c r="Q680" i="13"/>
  <c r="R679" i="13"/>
  <c r="Q679" i="13"/>
  <c r="R678" i="13"/>
  <c r="Q678" i="13"/>
  <c r="R677" i="13"/>
  <c r="Q677" i="13"/>
  <c r="R676" i="13"/>
  <c r="Q676" i="13"/>
  <c r="R675" i="13"/>
  <c r="Q675" i="13"/>
  <c r="R674" i="13"/>
  <c r="Q674" i="13"/>
  <c r="R673" i="13"/>
  <c r="Q673" i="13"/>
  <c r="R672" i="13"/>
  <c r="Q672" i="13"/>
  <c r="R671" i="13"/>
  <c r="Q671" i="13"/>
  <c r="R670" i="13"/>
  <c r="Q670" i="13"/>
  <c r="R669" i="13"/>
  <c r="Q669" i="13"/>
  <c r="R668" i="13"/>
  <c r="Q668" i="13"/>
  <c r="R667" i="13"/>
  <c r="Q667" i="13"/>
  <c r="R663" i="13"/>
  <c r="Q663" i="13"/>
  <c r="R662" i="13"/>
  <c r="Q662" i="13"/>
  <c r="R661" i="13"/>
  <c r="Q661" i="13"/>
  <c r="R660" i="13"/>
  <c r="Q660" i="13"/>
  <c r="R659" i="13"/>
  <c r="Q659" i="13"/>
  <c r="R658" i="13"/>
  <c r="Q658" i="13"/>
  <c r="R657" i="13"/>
  <c r="Q657" i="13"/>
  <c r="R656" i="13"/>
  <c r="Q656" i="13"/>
  <c r="R655" i="13"/>
  <c r="Q655" i="13"/>
  <c r="R654" i="13"/>
  <c r="Q654" i="13"/>
  <c r="R653" i="13"/>
  <c r="Q653" i="13"/>
  <c r="R652" i="13"/>
  <c r="Q652" i="13"/>
  <c r="R651" i="13"/>
  <c r="Q651" i="13"/>
  <c r="R650" i="13"/>
  <c r="Q650" i="13"/>
  <c r="R649" i="13"/>
  <c r="Q649" i="13"/>
  <c r="R648" i="13"/>
  <c r="Q648" i="13"/>
  <c r="R647" i="13"/>
  <c r="Q647" i="13"/>
  <c r="R646" i="13"/>
  <c r="Q646" i="13"/>
  <c r="R645" i="13"/>
  <c r="Q645" i="13"/>
  <c r="R644" i="13"/>
  <c r="Q644" i="13"/>
  <c r="R643" i="13"/>
  <c r="Q643" i="13"/>
  <c r="R640" i="13"/>
  <c r="Q640" i="13"/>
  <c r="R639" i="13"/>
  <c r="Q639" i="13"/>
  <c r="R638" i="13"/>
  <c r="Q638" i="13"/>
  <c r="R637" i="13"/>
  <c r="Q637" i="13"/>
  <c r="R636" i="13"/>
  <c r="Q636" i="13"/>
  <c r="R635" i="13"/>
  <c r="Q635" i="13"/>
  <c r="R634" i="13"/>
  <c r="Q634" i="13"/>
  <c r="R633" i="13"/>
  <c r="Q633" i="13"/>
  <c r="R632" i="13"/>
  <c r="Q632" i="13"/>
  <c r="R631" i="13"/>
  <c r="Q631" i="13"/>
  <c r="R630" i="13"/>
  <c r="Q630" i="13"/>
  <c r="R629" i="13"/>
  <c r="Q629" i="13"/>
  <c r="R628" i="13"/>
  <c r="Q628" i="13"/>
  <c r="R627" i="13"/>
  <c r="Q627" i="13"/>
  <c r="R626" i="13"/>
  <c r="Q626" i="13"/>
  <c r="R625" i="13"/>
  <c r="Q625" i="13"/>
  <c r="R624" i="13"/>
  <c r="Q624" i="13"/>
  <c r="R623" i="13"/>
  <c r="Q623" i="13"/>
  <c r="R622" i="13"/>
  <c r="Q622" i="13"/>
  <c r="R621" i="13"/>
  <c r="Q621" i="13"/>
  <c r="R620" i="13"/>
  <c r="Q620" i="13"/>
  <c r="R616" i="13"/>
  <c r="Q616" i="13"/>
  <c r="R615" i="13"/>
  <c r="Q615" i="13"/>
  <c r="R614" i="13"/>
  <c r="Q614" i="13"/>
  <c r="R613" i="13"/>
  <c r="Q613" i="13"/>
  <c r="R612" i="13"/>
  <c r="Q612" i="13"/>
  <c r="R611" i="13"/>
  <c r="Q611" i="13"/>
  <c r="R610" i="13"/>
  <c r="Q610" i="13"/>
  <c r="R609" i="13"/>
  <c r="Q609" i="13"/>
  <c r="R608" i="13"/>
  <c r="Q608" i="13"/>
  <c r="R607" i="13"/>
  <c r="Q607" i="13"/>
  <c r="R606" i="13"/>
  <c r="Q606" i="13"/>
  <c r="R605" i="13"/>
  <c r="Q605" i="13"/>
  <c r="R604" i="13"/>
  <c r="Q604" i="13"/>
  <c r="R603" i="13"/>
  <c r="Q603" i="13"/>
  <c r="R602" i="13"/>
  <c r="Q602" i="13"/>
  <c r="R601" i="13"/>
  <c r="Q601" i="13"/>
  <c r="R600" i="13"/>
  <c r="Q600" i="13"/>
  <c r="R599" i="13"/>
  <c r="Q599" i="13"/>
  <c r="R598" i="13"/>
  <c r="Q598" i="13"/>
  <c r="R597" i="13"/>
  <c r="Q597" i="13"/>
  <c r="R596" i="13"/>
  <c r="Q596" i="13"/>
  <c r="R593" i="13"/>
  <c r="Q593" i="13"/>
  <c r="R592" i="13"/>
  <c r="Q592" i="13"/>
  <c r="R591" i="13"/>
  <c r="Q591" i="13"/>
  <c r="R590" i="13"/>
  <c r="Q590" i="13"/>
  <c r="R589" i="13"/>
  <c r="Q589" i="13"/>
  <c r="R588" i="13"/>
  <c r="Q588" i="13"/>
  <c r="R587" i="13"/>
  <c r="Q587" i="13"/>
  <c r="R586" i="13"/>
  <c r="Q586" i="13"/>
  <c r="R585" i="13"/>
  <c r="Q585" i="13"/>
  <c r="R584" i="13"/>
  <c r="Q584" i="13"/>
  <c r="R583" i="13"/>
  <c r="Q583" i="13"/>
  <c r="R582" i="13"/>
  <c r="Q582" i="13"/>
  <c r="R581" i="13"/>
  <c r="Q581" i="13"/>
  <c r="R580" i="13"/>
  <c r="Q580" i="13"/>
  <c r="R579" i="13"/>
  <c r="Q579" i="13"/>
  <c r="R578" i="13"/>
  <c r="Q578" i="13"/>
  <c r="R577" i="13"/>
  <c r="Q577" i="13"/>
  <c r="R576" i="13"/>
  <c r="Q576" i="13"/>
  <c r="R575" i="13"/>
  <c r="Q575" i="13"/>
  <c r="R574" i="13"/>
  <c r="Q574" i="13"/>
  <c r="R573" i="13"/>
  <c r="Q573" i="13"/>
  <c r="R569" i="13"/>
  <c r="Q569" i="13"/>
  <c r="R568" i="13"/>
  <c r="Q568" i="13"/>
  <c r="R567" i="13"/>
  <c r="Q567" i="13"/>
  <c r="R566" i="13"/>
  <c r="Q566" i="13"/>
  <c r="R565" i="13"/>
  <c r="Q565" i="13"/>
  <c r="R564" i="13"/>
  <c r="Q564" i="13"/>
  <c r="R563" i="13"/>
  <c r="Q563" i="13"/>
  <c r="R562" i="13"/>
  <c r="Q562" i="13"/>
  <c r="R561" i="13"/>
  <c r="Q561" i="13"/>
  <c r="R560" i="13"/>
  <c r="Q560" i="13"/>
  <c r="R559" i="13"/>
  <c r="Q559" i="13"/>
  <c r="R558" i="13"/>
  <c r="Q558" i="13"/>
  <c r="R557" i="13"/>
  <c r="Q557" i="13"/>
  <c r="R556" i="13"/>
  <c r="Q556" i="13"/>
  <c r="R555" i="13"/>
  <c r="Q555" i="13"/>
  <c r="R554" i="13"/>
  <c r="Q554" i="13"/>
  <c r="R553" i="13"/>
  <c r="Q553" i="13"/>
  <c r="R552" i="13"/>
  <c r="Q552" i="13"/>
  <c r="R551" i="13"/>
  <c r="Q551" i="13"/>
  <c r="R550" i="13"/>
  <c r="Q550" i="13"/>
  <c r="R546" i="13"/>
  <c r="Q546" i="13"/>
  <c r="R545" i="13"/>
  <c r="Q545" i="13"/>
  <c r="R544" i="13"/>
  <c r="Q544" i="13"/>
  <c r="R543" i="13"/>
  <c r="Q543" i="13"/>
  <c r="R542" i="13"/>
  <c r="Q542" i="13"/>
  <c r="R541" i="13"/>
  <c r="Q541" i="13"/>
  <c r="R540" i="13"/>
  <c r="Q540" i="13"/>
  <c r="R539" i="13"/>
  <c r="Q539" i="13"/>
  <c r="R538" i="13"/>
  <c r="Q538" i="13"/>
  <c r="R537" i="13"/>
  <c r="Q537" i="13"/>
  <c r="R536" i="13"/>
  <c r="Q536" i="13"/>
  <c r="R535" i="13"/>
  <c r="Q535" i="13"/>
  <c r="R534" i="13"/>
  <c r="Q534" i="13"/>
  <c r="R533" i="13"/>
  <c r="Q533" i="13"/>
  <c r="R532" i="13"/>
  <c r="Q532" i="13"/>
  <c r="R531" i="13"/>
  <c r="Q531" i="13"/>
  <c r="R530" i="13"/>
  <c r="Q530" i="13"/>
  <c r="R529" i="13"/>
  <c r="Q529" i="13"/>
  <c r="R528" i="13"/>
  <c r="Q528" i="13"/>
  <c r="R527" i="13"/>
  <c r="Q527" i="13"/>
  <c r="R526" i="13"/>
  <c r="Q526" i="13"/>
  <c r="R524" i="13"/>
  <c r="Q524" i="13"/>
  <c r="R523" i="13"/>
  <c r="Q523" i="13"/>
  <c r="R522" i="13"/>
  <c r="Q522" i="13"/>
  <c r="R521" i="13"/>
  <c r="Q521" i="13"/>
  <c r="R520" i="13"/>
  <c r="Q520" i="13"/>
  <c r="R519" i="13"/>
  <c r="Q519" i="13"/>
  <c r="R518" i="13"/>
  <c r="Q518" i="13"/>
  <c r="R517" i="13"/>
  <c r="Q517" i="13"/>
  <c r="R516" i="13"/>
  <c r="Q516" i="13"/>
  <c r="R515" i="13"/>
  <c r="Q515" i="13"/>
  <c r="R514" i="13"/>
  <c r="Q514" i="13"/>
  <c r="R513" i="13"/>
  <c r="Q513" i="13"/>
  <c r="R512" i="13"/>
  <c r="Q512" i="13"/>
  <c r="R511" i="13"/>
  <c r="Q511" i="13"/>
  <c r="R510" i="13"/>
  <c r="Q510" i="13"/>
  <c r="R509" i="13"/>
  <c r="Q509" i="13"/>
  <c r="R508" i="13"/>
  <c r="Q508" i="13"/>
  <c r="R507" i="13"/>
  <c r="Q507" i="13"/>
  <c r="R506" i="13"/>
  <c r="Q506" i="13"/>
  <c r="R505" i="13"/>
  <c r="Q505" i="13"/>
  <c r="R500" i="13"/>
  <c r="R499" i="13" s="1"/>
  <c r="R498" i="13" s="1"/>
  <c r="Q500" i="13"/>
  <c r="R497" i="13"/>
  <c r="R496" i="13" s="1"/>
  <c r="Q497" i="13"/>
  <c r="R495" i="13"/>
  <c r="Q495" i="13"/>
  <c r="R492" i="13"/>
  <c r="Q492" i="13"/>
  <c r="R483" i="13"/>
  <c r="Q483" i="13"/>
  <c r="R480" i="13"/>
  <c r="Q480" i="13"/>
  <c r="R477" i="13"/>
  <c r="Q477" i="13"/>
  <c r="R474" i="13"/>
  <c r="Q474" i="13"/>
  <c r="R461" i="13"/>
  <c r="Q461" i="13"/>
  <c r="R460" i="13"/>
  <c r="Q460" i="13"/>
  <c r="R458" i="13"/>
  <c r="Q458" i="13"/>
  <c r="R457" i="13"/>
  <c r="Q457" i="13"/>
  <c r="R456" i="13"/>
  <c r="Q456" i="13"/>
  <c r="R455" i="13"/>
  <c r="Q455" i="13"/>
  <c r="R454" i="13"/>
  <c r="Q454" i="13"/>
  <c r="R453" i="13"/>
  <c r="Q453" i="13"/>
  <c r="R452" i="13"/>
  <c r="Q452" i="13"/>
  <c r="R451" i="13"/>
  <c r="Q451" i="13"/>
  <c r="R450" i="13"/>
  <c r="Q450" i="13"/>
  <c r="R449" i="13"/>
  <c r="Q449" i="13"/>
  <c r="R446" i="13"/>
  <c r="Q446" i="13"/>
  <c r="R445" i="13"/>
  <c r="Q445" i="13"/>
  <c r="R443" i="13"/>
  <c r="Q443" i="13"/>
  <c r="R442" i="13"/>
  <c r="Q442" i="13"/>
  <c r="R439" i="13"/>
  <c r="Q439" i="13"/>
  <c r="R438" i="13"/>
  <c r="Q438" i="13"/>
  <c r="R437" i="13"/>
  <c r="Q437" i="13"/>
  <c r="R435" i="13"/>
  <c r="Q435" i="13"/>
  <c r="R434" i="13"/>
  <c r="Q434" i="13"/>
  <c r="R433" i="13"/>
  <c r="Q433" i="13"/>
  <c r="R432" i="13"/>
  <c r="Q432" i="13"/>
  <c r="R429" i="13"/>
  <c r="Q429" i="13"/>
  <c r="R427" i="13"/>
  <c r="Q427" i="13"/>
  <c r="R426" i="13"/>
  <c r="Q426" i="13"/>
  <c r="R425" i="13"/>
  <c r="Q425" i="13"/>
  <c r="R424" i="13"/>
  <c r="Q424" i="13"/>
  <c r="R423" i="13"/>
  <c r="Q423" i="13"/>
  <c r="R422" i="13"/>
  <c r="Q422" i="13"/>
  <c r="R421" i="13"/>
  <c r="Q421" i="13"/>
  <c r="R419" i="13"/>
  <c r="Q419" i="13"/>
  <c r="R418" i="13"/>
  <c r="Q418" i="13"/>
  <c r="R417" i="13"/>
  <c r="Q417" i="13"/>
  <c r="R416" i="13"/>
  <c r="Q416" i="13"/>
  <c r="R415" i="13"/>
  <c r="Q415" i="13"/>
  <c r="R414" i="13"/>
  <c r="Q414" i="13"/>
  <c r="R413" i="13"/>
  <c r="Q413" i="13"/>
  <c r="R412" i="13"/>
  <c r="Q412" i="13"/>
  <c r="R411" i="13"/>
  <c r="Q411" i="13"/>
  <c r="R410" i="13"/>
  <c r="Q410" i="13"/>
  <c r="R409" i="13"/>
  <c r="Q409" i="13"/>
  <c r="R408" i="13"/>
  <c r="Q408" i="13"/>
  <c r="R406" i="13"/>
  <c r="Q406" i="13"/>
  <c r="R405" i="13"/>
  <c r="Q405" i="13"/>
  <c r="R404" i="13"/>
  <c r="Q404" i="13"/>
  <c r="R403" i="13"/>
  <c r="Q403" i="13"/>
  <c r="R402" i="13"/>
  <c r="Q402" i="13"/>
  <c r="R401" i="13"/>
  <c r="Q401" i="13"/>
  <c r="R400" i="13"/>
  <c r="Q400" i="13"/>
  <c r="R398" i="13"/>
  <c r="Q398" i="13"/>
  <c r="R397" i="13"/>
  <c r="Q397" i="13"/>
  <c r="R396" i="13"/>
  <c r="Q396" i="13"/>
  <c r="R395" i="13"/>
  <c r="Q395" i="13"/>
  <c r="R394" i="13"/>
  <c r="Q394" i="13"/>
  <c r="R393" i="13"/>
  <c r="Q393" i="13"/>
  <c r="R392" i="13"/>
  <c r="Q392" i="13"/>
  <c r="R391" i="13"/>
  <c r="Q391" i="13"/>
  <c r="R390" i="13"/>
  <c r="Q390" i="13"/>
  <c r="R389" i="13"/>
  <c r="Q389" i="13"/>
  <c r="R387" i="13"/>
  <c r="Q387" i="13"/>
  <c r="R386" i="13"/>
  <c r="Q386" i="13"/>
  <c r="R385" i="13"/>
  <c r="Q385" i="13"/>
  <c r="R384" i="13"/>
  <c r="Q384" i="13"/>
  <c r="R383" i="13"/>
  <c r="Q383" i="13"/>
  <c r="R382" i="13"/>
  <c r="Q382" i="13"/>
  <c r="R381" i="13"/>
  <c r="Q381" i="13"/>
  <c r="R380" i="13"/>
  <c r="Q380" i="13"/>
  <c r="R379" i="13"/>
  <c r="Q379" i="13"/>
  <c r="R378" i="13"/>
  <c r="Q378" i="13"/>
  <c r="R377" i="13"/>
  <c r="Q377" i="13"/>
  <c r="R376" i="13"/>
  <c r="Q376" i="13"/>
  <c r="R375" i="13"/>
  <c r="Q375" i="13"/>
  <c r="R374" i="13"/>
  <c r="Q374" i="13"/>
  <c r="R373" i="13"/>
  <c r="Q373" i="13"/>
  <c r="R372" i="13"/>
  <c r="Q372" i="13"/>
  <c r="R371" i="13"/>
  <c r="Q371" i="13"/>
  <c r="R370" i="13"/>
  <c r="Q370" i="13"/>
  <c r="R369" i="13"/>
  <c r="Q369" i="13"/>
  <c r="R368" i="13"/>
  <c r="Q368" i="13"/>
  <c r="R367" i="13"/>
  <c r="Q367" i="13"/>
  <c r="R366" i="13"/>
  <c r="Q366" i="13"/>
  <c r="R365" i="13"/>
  <c r="Q365" i="13"/>
  <c r="R364" i="13"/>
  <c r="Q364" i="13"/>
  <c r="R363" i="13"/>
  <c r="Q363" i="13"/>
  <c r="R361" i="13"/>
  <c r="Q361" i="13"/>
  <c r="R360" i="13"/>
  <c r="Q360" i="13"/>
  <c r="R359" i="13"/>
  <c r="Q359" i="13"/>
  <c r="R358" i="13"/>
  <c r="Q358" i="13"/>
  <c r="R356" i="13"/>
  <c r="Q356" i="13"/>
  <c r="R355" i="13"/>
  <c r="Q355" i="13"/>
  <c r="R354" i="13"/>
  <c r="Q354" i="13"/>
  <c r="R353" i="13"/>
  <c r="Q353" i="13"/>
  <c r="R352" i="13"/>
  <c r="Q352" i="13"/>
  <c r="R350" i="13"/>
  <c r="Q350" i="13"/>
  <c r="R349" i="13"/>
  <c r="Q349" i="13"/>
  <c r="R348" i="13"/>
  <c r="Q348" i="13"/>
  <c r="R347" i="13"/>
  <c r="Q347" i="13"/>
  <c r="R346" i="13"/>
  <c r="Q346" i="13"/>
  <c r="R345" i="13"/>
  <c r="Q345" i="13"/>
  <c r="R344" i="13"/>
  <c r="Q344" i="13"/>
  <c r="R343" i="13"/>
  <c r="Q343" i="13"/>
  <c r="R341" i="13"/>
  <c r="Q341" i="13"/>
  <c r="R340" i="13"/>
  <c r="Q340" i="13"/>
  <c r="R339" i="13"/>
  <c r="Q339" i="13"/>
  <c r="R338" i="13"/>
  <c r="Q338" i="13"/>
  <c r="R335" i="13"/>
  <c r="Q335" i="13"/>
  <c r="R334" i="13"/>
  <c r="Q334" i="13"/>
  <c r="R333" i="13"/>
  <c r="Q333" i="13"/>
  <c r="R332" i="13"/>
  <c r="Q332" i="13"/>
  <c r="R331" i="13"/>
  <c r="Q331" i="13"/>
  <c r="R330" i="13"/>
  <c r="Q330" i="13"/>
  <c r="R329" i="13"/>
  <c r="Q329" i="13"/>
  <c r="R328" i="13"/>
  <c r="Q328" i="13"/>
  <c r="R326" i="13"/>
  <c r="Q326" i="13"/>
  <c r="R325" i="13"/>
  <c r="Q325" i="13"/>
  <c r="R324" i="13"/>
  <c r="Q324" i="13"/>
  <c r="R323" i="13"/>
  <c r="Q323" i="13"/>
  <c r="R321" i="13"/>
  <c r="Q321" i="13"/>
  <c r="R320" i="13"/>
  <c r="Q320" i="13"/>
  <c r="R319" i="13"/>
  <c r="Q319" i="13"/>
  <c r="R318" i="13"/>
  <c r="Q318" i="13"/>
  <c r="R316" i="13"/>
  <c r="Q316" i="13"/>
  <c r="R315" i="13"/>
  <c r="Q315" i="13"/>
  <c r="R314" i="13"/>
  <c r="Q314" i="13"/>
  <c r="R313" i="13"/>
  <c r="Q313" i="13"/>
  <c r="R310" i="13"/>
  <c r="Q310" i="13"/>
  <c r="R309" i="13"/>
  <c r="Q309" i="13"/>
  <c r="R308" i="13"/>
  <c r="Q308" i="13"/>
  <c r="R306" i="13"/>
  <c r="Q306" i="13"/>
  <c r="R305" i="13"/>
  <c r="Q305" i="13"/>
  <c r="R304" i="13"/>
  <c r="Q304" i="13"/>
  <c r="R303" i="13"/>
  <c r="Q303" i="13"/>
  <c r="R302" i="13"/>
  <c r="Q302" i="13"/>
  <c r="R300" i="13"/>
  <c r="Q300" i="13"/>
  <c r="R299" i="13"/>
  <c r="Q299" i="13"/>
  <c r="R298" i="13"/>
  <c r="Q298" i="13"/>
  <c r="R297" i="13"/>
  <c r="Q297" i="13"/>
  <c r="R296" i="13"/>
  <c r="Q296" i="13"/>
  <c r="R294" i="13"/>
  <c r="Q294" i="13"/>
  <c r="R293" i="13"/>
  <c r="Q293" i="13"/>
  <c r="R292" i="13"/>
  <c r="Q292" i="13"/>
  <c r="R291" i="13"/>
  <c r="Q291" i="13"/>
  <c r="R290" i="13"/>
  <c r="Q290" i="13"/>
  <c r="R289" i="13"/>
  <c r="Q289" i="13"/>
  <c r="R285" i="13"/>
  <c r="Q285" i="13"/>
  <c r="R284" i="13"/>
  <c r="Q284" i="13"/>
  <c r="R283" i="13"/>
  <c r="Q283" i="13"/>
  <c r="R282" i="13"/>
  <c r="Q282" i="13"/>
  <c r="R281" i="13"/>
  <c r="Q281" i="13"/>
  <c r="R280" i="13"/>
  <c r="Q280" i="13"/>
  <c r="R279" i="13"/>
  <c r="Q279" i="13"/>
  <c r="R276" i="13"/>
  <c r="Q276" i="13"/>
  <c r="R274" i="13"/>
  <c r="Q274" i="13"/>
  <c r="R272" i="13"/>
  <c r="Q272" i="13"/>
  <c r="R271" i="13"/>
  <c r="Q271" i="13"/>
  <c r="R269" i="13"/>
  <c r="R268" i="13" s="1"/>
  <c r="Q269" i="13"/>
  <c r="R267" i="13"/>
  <c r="Q267" i="13"/>
  <c r="R265" i="13"/>
  <c r="Q265" i="13"/>
  <c r="R263" i="13"/>
  <c r="Q263" i="13"/>
  <c r="R260" i="13"/>
  <c r="Q260" i="13"/>
  <c r="R258" i="13"/>
  <c r="Q258" i="13"/>
  <c r="R257" i="13"/>
  <c r="Q257" i="13"/>
  <c r="R256" i="13"/>
  <c r="Q256" i="13"/>
  <c r="R254" i="13"/>
  <c r="Q254" i="13"/>
  <c r="R253" i="13"/>
  <c r="Q253" i="13"/>
  <c r="R252" i="13"/>
  <c r="Q252" i="13"/>
  <c r="R251" i="13"/>
  <c r="Q251" i="13"/>
  <c r="R250" i="13"/>
  <c r="Q250" i="13"/>
  <c r="R249" i="13"/>
  <c r="Q249" i="13"/>
  <c r="R248" i="13"/>
  <c r="Q248" i="13"/>
  <c r="R247" i="13"/>
  <c r="Q247" i="13"/>
  <c r="R246" i="13"/>
  <c r="Q246" i="13"/>
  <c r="R245" i="13"/>
  <c r="Q245" i="13"/>
  <c r="R236" i="13"/>
  <c r="Q236" i="13"/>
  <c r="R235" i="13"/>
  <c r="Q235" i="13"/>
  <c r="R234" i="13"/>
  <c r="Q234" i="13"/>
  <c r="R233" i="13"/>
  <c r="Q233" i="13"/>
  <c r="R232" i="13"/>
  <c r="Q232" i="13"/>
  <c r="R231" i="13"/>
  <c r="Q231" i="13"/>
  <c r="R228" i="13"/>
  <c r="Q228" i="13"/>
  <c r="R226" i="13"/>
  <c r="Q226" i="13"/>
  <c r="R225" i="13"/>
  <c r="Q225" i="13"/>
  <c r="R223" i="13"/>
  <c r="Q223" i="13"/>
  <c r="R221" i="13"/>
  <c r="Q221" i="13"/>
  <c r="R219" i="13"/>
  <c r="Q219" i="13"/>
  <c r="R217" i="13"/>
  <c r="Q217" i="13"/>
  <c r="R216" i="13"/>
  <c r="Q216" i="13"/>
  <c r="R215" i="13"/>
  <c r="Q215" i="13"/>
  <c r="R214" i="13"/>
  <c r="Q214" i="13"/>
  <c r="R212" i="13"/>
  <c r="Q212" i="13"/>
  <c r="R211" i="13"/>
  <c r="Q211" i="13"/>
  <c r="R210" i="13"/>
  <c r="Q210" i="13"/>
  <c r="R208" i="13"/>
  <c r="Q208" i="13"/>
  <c r="R207" i="13"/>
  <c r="Q207" i="13"/>
  <c r="R206" i="13"/>
  <c r="Q206" i="13"/>
  <c r="R205" i="13"/>
  <c r="Q205" i="13"/>
  <c r="R204" i="13"/>
  <c r="Q204" i="13"/>
  <c r="R203" i="13"/>
  <c r="Q203" i="13"/>
  <c r="R202" i="13"/>
  <c r="Q202" i="13"/>
  <c r="R201" i="13"/>
  <c r="Q201" i="13"/>
  <c r="R200" i="13"/>
  <c r="Q200" i="13"/>
  <c r="R199" i="13"/>
  <c r="Q199" i="13"/>
  <c r="R198" i="13"/>
  <c r="Q198" i="13"/>
  <c r="R194" i="13"/>
  <c r="Q194" i="13"/>
  <c r="R193" i="13"/>
  <c r="Q193" i="13"/>
  <c r="R192" i="13"/>
  <c r="Q192" i="13"/>
  <c r="R191" i="13"/>
  <c r="Q191" i="13"/>
  <c r="R190" i="13"/>
  <c r="Q190" i="13"/>
  <c r="R187" i="13"/>
  <c r="Q187" i="13"/>
  <c r="R184" i="13"/>
  <c r="Q184" i="13"/>
  <c r="R183" i="13"/>
  <c r="Q183" i="13"/>
  <c r="R182" i="13"/>
  <c r="Q182" i="13"/>
  <c r="R181" i="13"/>
  <c r="Q181" i="13"/>
  <c r="R177" i="13"/>
  <c r="Q177" i="13"/>
  <c r="R173" i="13"/>
  <c r="Q173" i="13"/>
  <c r="R171" i="13"/>
  <c r="Q171" i="13"/>
  <c r="R169" i="13"/>
  <c r="Q169" i="13"/>
  <c r="R167" i="13"/>
  <c r="Q167" i="13"/>
  <c r="R165" i="13"/>
  <c r="Q165" i="13"/>
  <c r="R163" i="13"/>
  <c r="Q163" i="13"/>
  <c r="R159" i="13"/>
  <c r="Q159" i="13"/>
  <c r="R156" i="13"/>
  <c r="Q156" i="13"/>
  <c r="R153" i="13"/>
  <c r="Q153" i="13"/>
  <c r="R149" i="13"/>
  <c r="Q149" i="13"/>
  <c r="R148" i="13"/>
  <c r="Q148" i="13"/>
  <c r="R147" i="13"/>
  <c r="Q147" i="13"/>
  <c r="R146" i="13"/>
  <c r="Q146" i="13"/>
  <c r="R145" i="13"/>
  <c r="Q145" i="13"/>
  <c r="R144" i="13"/>
  <c r="Q144" i="13"/>
  <c r="R141" i="13"/>
  <c r="Q141" i="13"/>
  <c r="R140" i="13"/>
  <c r="Q140" i="13"/>
  <c r="R139" i="13"/>
  <c r="Q139" i="13"/>
  <c r="R136" i="13"/>
  <c r="Q136" i="13"/>
  <c r="R135" i="13"/>
  <c r="Q135" i="13"/>
  <c r="R134" i="13"/>
  <c r="Q134" i="13"/>
  <c r="R131" i="13"/>
  <c r="Q131" i="13"/>
  <c r="R130" i="13"/>
  <c r="Q130" i="13"/>
  <c r="R127" i="13"/>
  <c r="Q127" i="13"/>
  <c r="R123" i="13"/>
  <c r="Q123" i="13"/>
  <c r="R122" i="13"/>
  <c r="Q122" i="13"/>
  <c r="R121" i="13"/>
  <c r="Q121" i="13"/>
  <c r="R120" i="13"/>
  <c r="Q120" i="13"/>
  <c r="R119" i="13"/>
  <c r="Q119" i="13"/>
  <c r="R118" i="13"/>
  <c r="Q118" i="13"/>
  <c r="R117" i="13"/>
  <c r="Q117" i="13"/>
  <c r="R116" i="13"/>
  <c r="Q116" i="13"/>
  <c r="R114" i="13"/>
  <c r="Q114" i="13"/>
  <c r="R113" i="13"/>
  <c r="Q113" i="13"/>
  <c r="R112" i="13"/>
  <c r="Q112" i="13"/>
  <c r="R110" i="13"/>
  <c r="Q110" i="13"/>
  <c r="R109" i="13"/>
  <c r="Q109" i="13"/>
  <c r="R108" i="13"/>
  <c r="Q108" i="13"/>
  <c r="R107" i="13"/>
  <c r="Q107" i="13"/>
  <c r="R105" i="13"/>
  <c r="Q105" i="13"/>
  <c r="R104" i="13"/>
  <c r="Q104" i="13"/>
  <c r="R103" i="13"/>
  <c r="Q103" i="13"/>
  <c r="R102" i="13"/>
  <c r="Q102" i="13"/>
  <c r="R101" i="13"/>
  <c r="Q101" i="13"/>
  <c r="R100" i="13"/>
  <c r="Q100" i="13"/>
  <c r="R99" i="13"/>
  <c r="Q99" i="13"/>
  <c r="R98" i="13"/>
  <c r="Q98" i="13"/>
  <c r="R97" i="13"/>
  <c r="Q97" i="13"/>
  <c r="R96" i="13"/>
  <c r="Q96" i="13"/>
  <c r="R95" i="13"/>
  <c r="Q95" i="13"/>
  <c r="R94" i="13"/>
  <c r="Q94" i="13"/>
  <c r="R93" i="13"/>
  <c r="Q93" i="13"/>
  <c r="R92" i="13"/>
  <c r="Q92" i="13"/>
  <c r="R90" i="13"/>
  <c r="Q90" i="13"/>
  <c r="R88" i="13"/>
  <c r="Q88" i="13"/>
  <c r="R87" i="13"/>
  <c r="Q87" i="13"/>
  <c r="R86" i="13"/>
  <c r="Q86" i="13"/>
  <c r="R85" i="13"/>
  <c r="Q85" i="13"/>
  <c r="R84" i="13"/>
  <c r="Q84" i="13"/>
  <c r="R83" i="13"/>
  <c r="Q83" i="13"/>
  <c r="R82" i="13"/>
  <c r="Q82" i="13"/>
  <c r="R81" i="13"/>
  <c r="Q81" i="13"/>
  <c r="R80" i="13"/>
  <c r="Q80" i="13"/>
  <c r="R79" i="13"/>
  <c r="Q79" i="13"/>
  <c r="R78" i="13"/>
  <c r="Q78" i="13"/>
  <c r="R77" i="13"/>
  <c r="Q77" i="13"/>
  <c r="R73" i="13"/>
  <c r="Q73" i="13"/>
  <c r="R71" i="13"/>
  <c r="Q71" i="13"/>
  <c r="R69" i="13"/>
  <c r="Q69" i="13"/>
  <c r="R67" i="13"/>
  <c r="Q67" i="13"/>
  <c r="R66" i="13"/>
  <c r="Q66" i="13"/>
  <c r="R65" i="13"/>
  <c r="Q65" i="13"/>
  <c r="R64" i="13"/>
  <c r="Q64" i="13"/>
  <c r="R63" i="13"/>
  <c r="Q63" i="13"/>
  <c r="R62" i="13"/>
  <c r="Q62" i="13"/>
  <c r="R61" i="13"/>
  <c r="Q61" i="13"/>
  <c r="R60" i="13"/>
  <c r="Q60" i="13"/>
  <c r="R59" i="13"/>
  <c r="Q59" i="13"/>
  <c r="R58" i="13"/>
  <c r="Q58" i="13"/>
  <c r="R57" i="13"/>
  <c r="Q57" i="13"/>
  <c r="R56" i="13"/>
  <c r="Q56" i="13"/>
  <c r="R55" i="13"/>
  <c r="Q55" i="13"/>
  <c r="R54" i="13"/>
  <c r="Q54" i="13"/>
  <c r="R50" i="13"/>
  <c r="Q50" i="13"/>
  <c r="R48" i="13"/>
  <c r="Q48" i="13"/>
  <c r="R44" i="13"/>
  <c r="Q44" i="13"/>
  <c r="R41" i="13"/>
  <c r="Q41" i="13"/>
  <c r="R40" i="13"/>
  <c r="Q40" i="13"/>
  <c r="R39" i="13"/>
  <c r="Q39" i="13"/>
  <c r="R38" i="13"/>
  <c r="Q38" i="13"/>
  <c r="R35" i="13"/>
  <c r="R32" i="13" s="1"/>
  <c r="Q35" i="13"/>
  <c r="R34" i="13"/>
  <c r="Q34" i="13"/>
  <c r="R33" i="13"/>
  <c r="Q33" i="13"/>
  <c r="R31" i="13"/>
  <c r="Q31" i="13"/>
  <c r="R30" i="13"/>
  <c r="Q30" i="13"/>
  <c r="R28" i="13"/>
  <c r="Q28" i="13"/>
  <c r="R27" i="13"/>
  <c r="Q27" i="13"/>
  <c r="R26" i="13"/>
  <c r="Q26" i="13"/>
  <c r="R25" i="13"/>
  <c r="Q25" i="13"/>
  <c r="R22" i="13"/>
  <c r="Q22" i="13"/>
  <c r="R21" i="13"/>
  <c r="Q21" i="13"/>
  <c r="R20" i="13"/>
  <c r="Q20" i="13"/>
  <c r="R18" i="13"/>
  <c r="Q18" i="13"/>
  <c r="R17" i="13"/>
  <c r="Q17" i="13"/>
  <c r="R16" i="13"/>
  <c r="Q16" i="13"/>
  <c r="R15" i="13"/>
  <c r="Q15" i="13"/>
  <c r="R14" i="13"/>
  <c r="Q14" i="13"/>
  <c r="R13" i="13"/>
  <c r="Q13" i="13"/>
  <c r="R12" i="13"/>
  <c r="Q12" i="13"/>
  <c r="R11" i="13"/>
  <c r="Q11" i="13"/>
  <c r="R10" i="13"/>
  <c r="Q10" i="13"/>
  <c r="R9" i="13"/>
  <c r="Q9" i="13"/>
  <c r="Q1023" i="13"/>
  <c r="Q932" i="13"/>
  <c r="Q931" i="13" s="1"/>
  <c r="Q930" i="13" s="1"/>
  <c r="Q925" i="13" s="1"/>
  <c r="Q935" i="13" s="1"/>
  <c r="Q917" i="13"/>
  <c r="Q916" i="13" s="1"/>
  <c r="Q894" i="13"/>
  <c r="Q893" i="13" s="1"/>
  <c r="Q891" i="13"/>
  <c r="Q890" i="13" s="1"/>
  <c r="Q53" i="13"/>
  <c r="Q47" i="13"/>
  <c r="R1023" i="13"/>
  <c r="R1021" i="13"/>
  <c r="R974" i="13"/>
  <c r="R972" i="13"/>
  <c r="R943" i="13"/>
  <c r="R932" i="13"/>
  <c r="R931" i="13" s="1"/>
  <c r="R930" i="13" s="1"/>
  <c r="R925" i="13" s="1"/>
  <c r="R935" i="13" s="1"/>
  <c r="R928" i="13"/>
  <c r="R927" i="13" s="1"/>
  <c r="R913" i="13"/>
  <c r="R912" i="13" s="1"/>
  <c r="R910" i="13"/>
  <c r="R909" i="13" s="1"/>
  <c r="R900" i="13"/>
  <c r="R899" i="13" s="1"/>
  <c r="R897" i="13"/>
  <c r="R896" i="13" s="1"/>
  <c r="R894" i="13"/>
  <c r="R893" i="13" s="1"/>
  <c r="R887" i="13"/>
  <c r="R886" i="13" s="1"/>
  <c r="R884" i="13"/>
  <c r="R883" i="13" s="1"/>
  <c r="R855" i="13"/>
  <c r="R853" i="13"/>
  <c r="R812" i="13"/>
  <c r="R809" i="13"/>
  <c r="R807" i="13"/>
  <c r="R805" i="13"/>
  <c r="R803" i="13"/>
  <c r="R778" i="13"/>
  <c r="R777" i="13" s="1"/>
  <c r="R773" i="13" s="1"/>
  <c r="R775" i="13"/>
  <c r="R748" i="13"/>
  <c r="R738" i="13"/>
  <c r="R736" i="13"/>
  <c r="R730" i="13"/>
  <c r="R728" i="13"/>
  <c r="R718" i="13"/>
  <c r="R717" i="13" s="1"/>
  <c r="R494" i="13"/>
  <c r="R172" i="13"/>
  <c r="R72" i="13"/>
  <c r="R70" i="13"/>
  <c r="R68" i="13"/>
  <c r="R49" i="13"/>
  <c r="R47" i="13"/>
  <c r="R36" i="13"/>
  <c r="Q1021" i="13"/>
  <c r="Q1017" i="13"/>
  <c r="Q1003" i="13"/>
  <c r="Q994" i="13"/>
  <c r="Q976" i="13"/>
  <c r="Q974" i="13"/>
  <c r="Q972" i="13"/>
  <c r="Q969" i="13"/>
  <c r="Q968" i="13" s="1"/>
  <c r="Q965" i="13"/>
  <c r="Q955" i="13"/>
  <c r="Q945" i="13"/>
  <c r="Q943" i="13"/>
  <c r="Q940" i="13"/>
  <c r="Q939" i="13" s="1"/>
  <c r="Q928" i="13"/>
  <c r="Q927" i="13" s="1"/>
  <c r="Q920" i="13"/>
  <c r="Q919" i="13" s="1"/>
  <c r="Q913" i="13"/>
  <c r="Q912" i="13" s="1"/>
  <c r="Q910" i="13"/>
  <c r="Q909" i="13" s="1"/>
  <c r="Q903" i="13"/>
  <c r="Q902" i="13" s="1"/>
  <c r="Q900" i="13"/>
  <c r="Q899" i="13" s="1"/>
  <c r="Q897" i="13"/>
  <c r="Q896" i="13" s="1"/>
  <c r="Q887" i="13"/>
  <c r="Q886" i="13" s="1"/>
  <c r="Q884" i="13"/>
  <c r="Q883" i="13" s="1"/>
  <c r="Q881" i="13"/>
  <c r="Q880" i="13" s="1"/>
  <c r="Q860" i="13"/>
  <c r="Q857" i="13"/>
  <c r="Q855" i="13"/>
  <c r="Q853" i="13"/>
  <c r="Q838" i="13"/>
  <c r="Q815" i="13"/>
  <c r="Q814" i="13" s="1"/>
  <c r="Q812" i="13"/>
  <c r="Q809" i="13"/>
  <c r="Q807" i="13"/>
  <c r="Q805" i="13"/>
  <c r="Q803" i="13"/>
  <c r="Q798" i="13"/>
  <c r="Q794" i="13"/>
  <c r="Q782" i="13"/>
  <c r="Q778" i="13"/>
  <c r="Q777" i="13" s="1"/>
  <c r="Q773" i="13" s="1"/>
  <c r="Q775" i="13"/>
  <c r="Q748" i="13"/>
  <c r="Q740" i="13"/>
  <c r="Q738" i="13"/>
  <c r="Q736" i="13"/>
  <c r="Q734" i="13"/>
  <c r="Q732" i="13"/>
  <c r="Q730" i="13"/>
  <c r="Q728" i="13"/>
  <c r="Q718" i="13"/>
  <c r="Q717" i="13" s="1"/>
  <c r="Q499" i="13"/>
  <c r="Q498" i="13" s="1"/>
  <c r="Q496" i="13"/>
  <c r="Q494" i="13"/>
  <c r="Q268" i="13"/>
  <c r="Q172" i="13"/>
  <c r="Q106" i="13"/>
  <c r="Q72" i="13"/>
  <c r="Q70" i="13"/>
  <c r="Q68" i="13"/>
  <c r="Q49" i="13"/>
  <c r="Q36" i="13"/>
  <c r="Q32" i="13"/>
  <c r="O874" i="9"/>
  <c r="N914" i="13"/>
  <c r="N255" i="15"/>
  <c r="N1" i="15"/>
  <c r="N2" i="15"/>
  <c r="N7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45" i="15"/>
  <c r="N246" i="15" s="1"/>
  <c r="N46" i="15"/>
  <c r="N47" i="15"/>
  <c r="N48" i="15"/>
  <c r="N49" i="15"/>
  <c r="N50" i="15"/>
  <c r="N51" i="15"/>
  <c r="N52" i="15"/>
  <c r="N53" i="15"/>
  <c r="N54" i="15"/>
  <c r="N55" i="15"/>
  <c r="N56" i="15"/>
  <c r="N57" i="15"/>
  <c r="N58" i="15"/>
  <c r="N59" i="15"/>
  <c r="N60" i="15"/>
  <c r="N61" i="15"/>
  <c r="N62" i="15"/>
  <c r="N63" i="15"/>
  <c r="N64" i="15"/>
  <c r="N65" i="15"/>
  <c r="N66" i="15"/>
  <c r="N67" i="15"/>
  <c r="N68" i="15"/>
  <c r="N69" i="15"/>
  <c r="N70" i="15"/>
  <c r="N71" i="15"/>
  <c r="N72" i="15"/>
  <c r="N73" i="15"/>
  <c r="N74" i="15"/>
  <c r="N75" i="15"/>
  <c r="N76" i="15"/>
  <c r="N77" i="15"/>
  <c r="N78" i="15"/>
  <c r="N79" i="15"/>
  <c r="N80" i="15"/>
  <c r="N81" i="15"/>
  <c r="N82" i="15"/>
  <c r="N83" i="15"/>
  <c r="N84" i="15"/>
  <c r="N85" i="15"/>
  <c r="N86" i="15"/>
  <c r="N87" i="15"/>
  <c r="N88" i="15"/>
  <c r="N89" i="15"/>
  <c r="N90" i="15"/>
  <c r="N91" i="15"/>
  <c r="N92" i="15"/>
  <c r="N93" i="15"/>
  <c r="N94" i="15"/>
  <c r="N95" i="15"/>
  <c r="N96" i="15"/>
  <c r="N97" i="15"/>
  <c r="N98" i="15"/>
  <c r="N99" i="15"/>
  <c r="N100" i="15"/>
  <c r="N101" i="15"/>
  <c r="N102" i="15"/>
  <c r="N103" i="15"/>
  <c r="N104" i="15"/>
  <c r="N105" i="15"/>
  <c r="N106" i="15"/>
  <c r="N107" i="15"/>
  <c r="N108" i="15"/>
  <c r="N109" i="15"/>
  <c r="N110" i="15"/>
  <c r="N111" i="15"/>
  <c r="N112" i="15"/>
  <c r="N113" i="15"/>
  <c r="N114" i="15"/>
  <c r="N115" i="15"/>
  <c r="N116" i="15"/>
  <c r="N117" i="15"/>
  <c r="N118" i="15"/>
  <c r="N119" i="15"/>
  <c r="N120" i="15"/>
  <c r="N121" i="15"/>
  <c r="N122" i="15"/>
  <c r="N123" i="15"/>
  <c r="N124" i="15"/>
  <c r="N125" i="15"/>
  <c r="N126" i="15"/>
  <c r="N127" i="15"/>
  <c r="N128" i="15"/>
  <c r="N129" i="15"/>
  <c r="N130" i="15"/>
  <c r="N131" i="15"/>
  <c r="N132" i="15"/>
  <c r="N133" i="15"/>
  <c r="N134" i="15"/>
  <c r="N135" i="15"/>
  <c r="N136" i="15"/>
  <c r="N137" i="15"/>
  <c r="N138" i="15"/>
  <c r="N139" i="15"/>
  <c r="N140" i="15"/>
  <c r="N141" i="15"/>
  <c r="N142" i="15"/>
  <c r="N143" i="15"/>
  <c r="N144" i="15"/>
  <c r="N145" i="15"/>
  <c r="N146" i="15"/>
  <c r="N147" i="15"/>
  <c r="N148" i="15"/>
  <c r="N149" i="15"/>
  <c r="N150" i="15"/>
  <c r="N151" i="15"/>
  <c r="N152" i="15"/>
  <c r="N153" i="15"/>
  <c r="N154" i="15"/>
  <c r="N155" i="15"/>
  <c r="N156" i="15"/>
  <c r="N157" i="15"/>
  <c r="N158" i="15"/>
  <c r="N159" i="15"/>
  <c r="N160" i="15"/>
  <c r="N161" i="15"/>
  <c r="N162" i="15"/>
  <c r="N163" i="15"/>
  <c r="N164" i="15"/>
  <c r="N165" i="15"/>
  <c r="N166" i="15"/>
  <c r="N167" i="15"/>
  <c r="N168" i="15"/>
  <c r="N169" i="15"/>
  <c r="N170" i="15"/>
  <c r="N171" i="15"/>
  <c r="N172" i="15"/>
  <c r="N173" i="15"/>
  <c r="N174" i="15"/>
  <c r="N175" i="15"/>
  <c r="N176" i="15"/>
  <c r="N177" i="15"/>
  <c r="N178" i="15"/>
  <c r="N179" i="15"/>
  <c r="N180" i="15"/>
  <c r="N181" i="15"/>
  <c r="N182" i="15"/>
  <c r="N183" i="15"/>
  <c r="N184" i="15"/>
  <c r="N185" i="15"/>
  <c r="N186" i="15"/>
  <c r="N187" i="15"/>
  <c r="N188" i="15"/>
  <c r="N189" i="15"/>
  <c r="N190" i="15"/>
  <c r="N191" i="15"/>
  <c r="N192" i="15"/>
  <c r="N193" i="15"/>
  <c r="N194" i="15"/>
  <c r="N195" i="15"/>
  <c r="N196" i="15"/>
  <c r="N197" i="15"/>
  <c r="N198" i="15"/>
  <c r="N199" i="15"/>
  <c r="N200" i="15"/>
  <c r="N201" i="15"/>
  <c r="N202" i="15"/>
  <c r="N203" i="15"/>
  <c r="N204" i="15"/>
  <c r="N205" i="15"/>
  <c r="N206" i="15"/>
  <c r="N207" i="15"/>
  <c r="N208" i="15"/>
  <c r="N209" i="15"/>
  <c r="N210" i="15"/>
  <c r="N211" i="15"/>
  <c r="N212" i="15"/>
  <c r="N213" i="15"/>
  <c r="N214" i="15"/>
  <c r="N215" i="15"/>
  <c r="N216" i="15"/>
  <c r="N217" i="15"/>
  <c r="N218" i="15"/>
  <c r="N219" i="15"/>
  <c r="N220" i="15"/>
  <c r="N221" i="15"/>
  <c r="N222" i="15"/>
  <c r="N223" i="15"/>
  <c r="N224" i="15"/>
  <c r="N225" i="15"/>
  <c r="N226" i="15"/>
  <c r="N227" i="15"/>
  <c r="N228" i="15"/>
  <c r="N229" i="15"/>
  <c r="N230" i="15"/>
  <c r="N231" i="15"/>
  <c r="N232" i="15"/>
  <c r="N233" i="15"/>
  <c r="N234" i="15"/>
  <c r="N235" i="15"/>
  <c r="N236" i="15"/>
  <c r="N237" i="15"/>
  <c r="N250" i="15"/>
  <c r="N256" i="15"/>
  <c r="N257" i="15"/>
  <c r="N258" i="15"/>
  <c r="N259" i="15"/>
  <c r="N260" i="15"/>
  <c r="N261" i="15"/>
  <c r="N262" i="15"/>
  <c r="N263" i="15"/>
  <c r="N264" i="15"/>
  <c r="N265" i="15"/>
  <c r="N266" i="15"/>
  <c r="N267" i="15"/>
  <c r="N268" i="15"/>
  <c r="N269" i="15"/>
  <c r="N271" i="15"/>
  <c r="N272" i="15"/>
  <c r="N273" i="15"/>
  <c r="N274" i="15"/>
  <c r="N275" i="15"/>
  <c r="N276" i="15"/>
  <c r="N277" i="15"/>
  <c r="N278" i="15"/>
  <c r="N280" i="15"/>
  <c r="N281" i="15"/>
  <c r="N282" i="15"/>
  <c r="N283" i="15"/>
  <c r="N284" i="15"/>
  <c r="N285" i="15"/>
  <c r="N286" i="15"/>
  <c r="N287" i="15"/>
  <c r="N288" i="15"/>
  <c r="N289" i="15"/>
  <c r="N290" i="15"/>
  <c r="N291" i="15"/>
  <c r="N292" i="15"/>
  <c r="N293" i="15"/>
  <c r="N294" i="15"/>
  <c r="N295" i="15"/>
  <c r="N296" i="15"/>
  <c r="N299" i="15"/>
  <c r="N300" i="15"/>
  <c r="N301" i="15"/>
  <c r="N302" i="15"/>
  <c r="N303" i="15"/>
  <c r="N304" i="15"/>
  <c r="N305" i="15"/>
  <c r="N306" i="15"/>
  <c r="N307" i="15"/>
  <c r="N308" i="15"/>
  <c r="N309" i="15"/>
  <c r="N310" i="15"/>
  <c r="N311" i="15"/>
  <c r="N313" i="15"/>
  <c r="N314" i="15"/>
  <c r="N315" i="15"/>
  <c r="N316" i="15"/>
  <c r="N317" i="15"/>
  <c r="N318" i="15"/>
  <c r="N319" i="15"/>
  <c r="N320" i="15"/>
  <c r="N321" i="15"/>
  <c r="N323" i="15"/>
  <c r="N324" i="15"/>
  <c r="N325" i="15"/>
  <c r="N326" i="15"/>
  <c r="N327" i="15"/>
  <c r="N328" i="15"/>
  <c r="N329" i="15"/>
  <c r="N330" i="15"/>
  <c r="N331" i="15"/>
  <c r="N332" i="15"/>
  <c r="N333" i="15"/>
  <c r="N334" i="15"/>
  <c r="N335" i="15"/>
  <c r="N336" i="15"/>
  <c r="N337" i="15"/>
  <c r="N338" i="15"/>
  <c r="N339" i="15"/>
  <c r="N340" i="15"/>
  <c r="N341" i="15"/>
  <c r="N342" i="15"/>
  <c r="N343" i="15"/>
  <c r="N344" i="15"/>
  <c r="N345" i="15"/>
  <c r="N346" i="15"/>
  <c r="N348" i="15"/>
  <c r="N349" i="15"/>
  <c r="N350" i="15"/>
  <c r="N351" i="15"/>
  <c r="N352" i="15"/>
  <c r="N353" i="15"/>
  <c r="N354" i="15"/>
  <c r="N355" i="15"/>
  <c r="N356" i="15"/>
  <c r="N357" i="15"/>
  <c r="N358" i="15"/>
  <c r="N359" i="15"/>
  <c r="N360" i="15"/>
  <c r="N361" i="15"/>
  <c r="N362" i="15"/>
  <c r="N363" i="15"/>
  <c r="N364" i="15"/>
  <c r="N365" i="15"/>
  <c r="N366" i="15"/>
  <c r="N367" i="15"/>
  <c r="N368" i="15"/>
  <c r="N369" i="15"/>
  <c r="N370" i="15"/>
  <c r="N371" i="15"/>
  <c r="N372" i="15"/>
  <c r="N373" i="15"/>
  <c r="N374" i="15"/>
  <c r="N375" i="15"/>
  <c r="N376" i="15"/>
  <c r="N377" i="15"/>
  <c r="N378" i="15"/>
  <c r="N379" i="15"/>
  <c r="N380" i="15"/>
  <c r="N381" i="15"/>
  <c r="N382" i="15"/>
  <c r="N383" i="15"/>
  <c r="N384" i="15"/>
  <c r="N385" i="15"/>
  <c r="N386" i="15"/>
  <c r="N387" i="15"/>
  <c r="N388" i="15"/>
  <c r="N389" i="15"/>
  <c r="N390" i="15"/>
  <c r="N391" i="15"/>
  <c r="N392" i="15"/>
  <c r="N393" i="15"/>
  <c r="N394" i="15"/>
  <c r="N395" i="15"/>
  <c r="N396" i="15"/>
  <c r="N397" i="15"/>
  <c r="N398" i="15"/>
  <c r="N399" i="15"/>
  <c r="N400" i="15"/>
  <c r="N401" i="15"/>
  <c r="N402" i="15"/>
  <c r="N403" i="15"/>
  <c r="N404" i="15"/>
  <c r="N405" i="15"/>
  <c r="N406" i="15"/>
  <c r="N407" i="15"/>
  <c r="N408" i="15"/>
  <c r="N409" i="15"/>
  <c r="N410" i="15"/>
  <c r="N411" i="15"/>
  <c r="N412" i="15"/>
  <c r="N413" i="15"/>
  <c r="N414" i="15"/>
  <c r="N415" i="15"/>
  <c r="N416" i="15"/>
  <c r="N417" i="15"/>
  <c r="N418" i="15"/>
  <c r="N419" i="15"/>
  <c r="N420" i="15"/>
  <c r="N421" i="15"/>
  <c r="N422" i="15"/>
  <c r="N423" i="15"/>
  <c r="N424" i="15"/>
  <c r="N425" i="15"/>
  <c r="N426" i="15"/>
  <c r="N427" i="15"/>
  <c r="N428" i="15"/>
  <c r="N429" i="15"/>
  <c r="N430" i="15"/>
  <c r="N431" i="15"/>
  <c r="N432" i="15"/>
  <c r="N433" i="15"/>
  <c r="N434" i="15"/>
  <c r="N435" i="15"/>
  <c r="N436" i="15"/>
  <c r="N437" i="15"/>
  <c r="N438" i="15"/>
  <c r="N439" i="15"/>
  <c r="N440" i="15"/>
  <c r="N443" i="15"/>
  <c r="N444" i="15"/>
  <c r="N445" i="15"/>
  <c r="N446" i="15"/>
  <c r="N447" i="15"/>
  <c r="N448" i="15"/>
  <c r="N449" i="15"/>
  <c r="N450" i="15"/>
  <c r="N451" i="15"/>
  <c r="N452" i="15"/>
  <c r="N453" i="15"/>
  <c r="N454" i="15"/>
  <c r="N455" i="15"/>
  <c r="N456" i="15"/>
  <c r="N457" i="15"/>
  <c r="N458" i="15"/>
  <c r="N459" i="15"/>
  <c r="N460" i="15"/>
  <c r="N461" i="15"/>
  <c r="N462" i="15"/>
  <c r="N463" i="15"/>
  <c r="N464" i="15"/>
  <c r="N465" i="15"/>
  <c r="N466" i="15"/>
  <c r="N467" i="15"/>
  <c r="N468" i="15"/>
  <c r="N469" i="15"/>
  <c r="N470" i="15"/>
  <c r="N471" i="15"/>
  <c r="N472" i="15"/>
  <c r="N476" i="15"/>
  <c r="N479" i="15"/>
  <c r="N482" i="15"/>
  <c r="N483" i="15"/>
  <c r="N484" i="15"/>
  <c r="N485" i="15"/>
  <c r="N486" i="15"/>
  <c r="N487" i="15"/>
  <c r="N488" i="15"/>
  <c r="N489" i="15"/>
  <c r="N490" i="15"/>
  <c r="N491" i="15"/>
  <c r="N492" i="15"/>
  <c r="N493" i="15"/>
  <c r="N494" i="15"/>
  <c r="N498" i="15"/>
  <c r="N501" i="15"/>
  <c r="N502" i="15"/>
  <c r="N503" i="15"/>
  <c r="N504" i="15"/>
  <c r="N505" i="15"/>
  <c r="N506" i="15"/>
  <c r="N507" i="15"/>
  <c r="N508" i="15"/>
  <c r="N509" i="15"/>
  <c r="N510" i="15"/>
  <c r="N511" i="15"/>
  <c r="N515" i="15"/>
  <c r="N516" i="15"/>
  <c r="N517" i="15"/>
  <c r="N518" i="15"/>
  <c r="N519" i="15"/>
  <c r="N520" i="15"/>
  <c r="N521" i="15"/>
  <c r="N522" i="15"/>
  <c r="N523" i="15"/>
  <c r="N524" i="15"/>
  <c r="N525" i="15"/>
  <c r="N526" i="15"/>
  <c r="N527" i="15"/>
  <c r="N528" i="15"/>
  <c r="N529" i="15"/>
  <c r="N530" i="15"/>
  <c r="N531" i="15"/>
  <c r="N532" i="15"/>
  <c r="N533" i="15"/>
  <c r="N534" i="15"/>
  <c r="N535" i="15"/>
  <c r="N536" i="15"/>
  <c r="N537" i="15"/>
  <c r="N538" i="15"/>
  <c r="N539" i="15"/>
  <c r="N540" i="15"/>
  <c r="N541" i="15"/>
  <c r="N542" i="15"/>
  <c r="N543" i="15"/>
  <c r="N544" i="15"/>
  <c r="N545" i="15"/>
  <c r="N546" i="15"/>
  <c r="N547" i="15"/>
  <c r="N548" i="15"/>
  <c r="N549" i="15"/>
  <c r="N550" i="15"/>
  <c r="N551" i="15"/>
  <c r="N552" i="15"/>
  <c r="N553" i="15"/>
  <c r="N554" i="15"/>
  <c r="N555" i="15"/>
  <c r="N556" i="15"/>
  <c r="N557" i="15"/>
  <c r="N560" i="15"/>
  <c r="N561" i="15"/>
  <c r="N562" i="15"/>
  <c r="N563" i="15"/>
  <c r="N564" i="15"/>
  <c r="N565" i="15"/>
  <c r="N566" i="15"/>
  <c r="N567" i="15"/>
  <c r="N568" i="15"/>
  <c r="N569" i="15"/>
  <c r="N570" i="15"/>
  <c r="N571" i="15"/>
  <c r="N572" i="15"/>
  <c r="N573" i="15"/>
  <c r="N574" i="15"/>
  <c r="N575" i="15"/>
  <c r="N576" i="15"/>
  <c r="N577" i="15"/>
  <c r="N578" i="15"/>
  <c r="N579" i="15"/>
  <c r="N580" i="15"/>
  <c r="N581" i="15"/>
  <c r="N582" i="15"/>
  <c r="N583" i="15"/>
  <c r="N584" i="15"/>
  <c r="N585" i="15"/>
  <c r="N586" i="15"/>
  <c r="N587" i="15"/>
  <c r="N588" i="15"/>
  <c r="N589" i="15"/>
  <c r="N590" i="15"/>
  <c r="N591" i="15"/>
  <c r="N592" i="15"/>
  <c r="N593" i="15"/>
  <c r="N594" i="15"/>
  <c r="N595" i="15"/>
  <c r="N596" i="15"/>
  <c r="N597" i="15"/>
  <c r="N598" i="15"/>
  <c r="N599" i="15"/>
  <c r="N600" i="15"/>
  <c r="N601" i="15"/>
  <c r="N602" i="15"/>
  <c r="N603" i="15"/>
  <c r="N604" i="15"/>
  <c r="N605" i="15"/>
  <c r="N606" i="15"/>
  <c r="N607" i="15"/>
  <c r="N608" i="15"/>
  <c r="N609" i="15"/>
  <c r="N610" i="15"/>
  <c r="N611" i="15"/>
  <c r="N612" i="15"/>
  <c r="N613" i="15"/>
  <c r="N614" i="15"/>
  <c r="N615" i="15"/>
  <c r="N616" i="15"/>
  <c r="N617" i="15"/>
  <c r="N618" i="15"/>
  <c r="N619" i="15"/>
  <c r="N620" i="15"/>
  <c r="N621" i="15"/>
  <c r="N622" i="15"/>
  <c r="N623" i="15"/>
  <c r="N624" i="15"/>
  <c r="N625" i="15"/>
  <c r="N626" i="15"/>
  <c r="N627" i="15"/>
  <c r="N628" i="15"/>
  <c r="N629" i="15"/>
  <c r="N630" i="15"/>
  <c r="N631" i="15"/>
  <c r="N632" i="15"/>
  <c r="N633" i="15"/>
  <c r="N634" i="15"/>
  <c r="N635" i="15"/>
  <c r="N636" i="15"/>
  <c r="N637" i="15"/>
  <c r="N638" i="15"/>
  <c r="N639" i="15"/>
  <c r="N640" i="15"/>
  <c r="N641" i="15"/>
  <c r="N642" i="15"/>
  <c r="N643" i="15"/>
  <c r="N644" i="15"/>
  <c r="N645" i="15"/>
  <c r="N646" i="15"/>
  <c r="N647" i="15"/>
  <c r="N648" i="15"/>
  <c r="N649" i="15"/>
  <c r="N650" i="15"/>
  <c r="N651" i="15"/>
  <c r="N652" i="15"/>
  <c r="N653" i="15"/>
  <c r="N654" i="15"/>
  <c r="N655" i="15"/>
  <c r="N656" i="15"/>
  <c r="N657" i="15"/>
  <c r="N658" i="15"/>
  <c r="N659" i="15"/>
  <c r="N660" i="15"/>
  <c r="N661" i="15"/>
  <c r="N662" i="15"/>
  <c r="N663" i="15"/>
  <c r="N664" i="15"/>
  <c r="N665" i="15"/>
  <c r="N666" i="15"/>
  <c r="N667" i="15"/>
  <c r="N668" i="15"/>
  <c r="N669" i="15"/>
  <c r="N670" i="15"/>
  <c r="N671" i="15"/>
  <c r="N672" i="15"/>
  <c r="N673" i="15"/>
  <c r="N674" i="15"/>
  <c r="N675" i="15"/>
  <c r="N676" i="15"/>
  <c r="N677" i="15"/>
  <c r="N678" i="15"/>
  <c r="N679" i="15"/>
  <c r="N680" i="15"/>
  <c r="N681" i="15"/>
  <c r="N682" i="15"/>
  <c r="N683" i="15"/>
  <c r="N684" i="15"/>
  <c r="N685" i="15"/>
  <c r="N686" i="15"/>
  <c r="N687" i="15"/>
  <c r="N688" i="15"/>
  <c r="N689" i="15"/>
  <c r="N690" i="15"/>
  <c r="N691" i="15"/>
  <c r="N692" i="15"/>
  <c r="N693" i="15"/>
  <c r="N694" i="15"/>
  <c r="N695" i="15"/>
  <c r="N696" i="15"/>
  <c r="N697" i="15"/>
  <c r="N698" i="15"/>
  <c r="N699" i="15"/>
  <c r="N700" i="15"/>
  <c r="N701" i="15"/>
  <c r="N702" i="15"/>
  <c r="N703" i="15"/>
  <c r="N704" i="15"/>
  <c r="N705" i="15"/>
  <c r="N706" i="15"/>
  <c r="N707" i="15"/>
  <c r="N708" i="15"/>
  <c r="N709" i="15"/>
  <c r="N710" i="15"/>
  <c r="N711" i="15"/>
  <c r="N712" i="15"/>
  <c r="N713" i="15"/>
  <c r="N714" i="15"/>
  <c r="N715" i="15"/>
  <c r="N716" i="15"/>
  <c r="N717" i="15"/>
  <c r="N718" i="15"/>
  <c r="N719" i="15"/>
  <c r="N720" i="15"/>
  <c r="N721" i="15"/>
  <c r="N722" i="15"/>
  <c r="N723" i="15"/>
  <c r="N724" i="15"/>
  <c r="N725" i="15"/>
  <c r="N726" i="15"/>
  <c r="N727" i="15"/>
  <c r="N728" i="15"/>
  <c r="N729" i="15"/>
  <c r="N730" i="15"/>
  <c r="N731" i="15"/>
  <c r="N732" i="15"/>
  <c r="N733" i="15"/>
  <c r="N734" i="15"/>
  <c r="N735" i="15"/>
  <c r="N736" i="15"/>
  <c r="N737" i="15"/>
  <c r="N738" i="15"/>
  <c r="N739" i="15"/>
  <c r="N740" i="15"/>
  <c r="N741" i="15"/>
  <c r="N742" i="15"/>
  <c r="N743" i="15"/>
  <c r="N744" i="15"/>
  <c r="N745" i="15"/>
  <c r="N746" i="15"/>
  <c r="N747" i="15"/>
  <c r="N748" i="15"/>
  <c r="N749" i="15"/>
  <c r="N750" i="15"/>
  <c r="N751" i="15"/>
  <c r="N752" i="15"/>
  <c r="N753" i="15"/>
  <c r="N754" i="15"/>
  <c r="N755" i="15"/>
  <c r="N756" i="15"/>
  <c r="N757" i="15"/>
  <c r="N758" i="15"/>
  <c r="N759" i="15"/>
  <c r="N760" i="15"/>
  <c r="N761" i="15"/>
  <c r="N762" i="15"/>
  <c r="N763" i="15"/>
  <c r="N764" i="15"/>
  <c r="N765" i="15"/>
  <c r="N766" i="15"/>
  <c r="N767" i="15"/>
  <c r="N768" i="15"/>
  <c r="N769" i="15"/>
  <c r="N770" i="15"/>
  <c r="N771" i="15"/>
  <c r="N772" i="15"/>
  <c r="N773" i="15"/>
  <c r="N774" i="15"/>
  <c r="N775" i="15"/>
  <c r="N776" i="15"/>
  <c r="N777" i="15"/>
  <c r="N778" i="15"/>
  <c r="N779" i="15"/>
  <c r="N780" i="15"/>
  <c r="N781" i="15"/>
  <c r="N782" i="15"/>
  <c r="N783" i="15"/>
  <c r="N784" i="15"/>
  <c r="N785" i="15"/>
  <c r="N786" i="15"/>
  <c r="N787" i="15"/>
  <c r="N788" i="15"/>
  <c r="N789" i="15"/>
  <c r="N790" i="15"/>
  <c r="N791" i="15"/>
  <c r="N792" i="15"/>
  <c r="N793" i="15"/>
  <c r="N794" i="15"/>
  <c r="N795" i="15"/>
  <c r="N796" i="15"/>
  <c r="N797" i="15"/>
  <c r="N798" i="15"/>
  <c r="N799" i="15"/>
  <c r="N800" i="15"/>
  <c r="N801" i="15"/>
  <c r="N802" i="15"/>
  <c r="N803" i="15"/>
  <c r="N804" i="15"/>
  <c r="N805" i="15"/>
  <c r="N806" i="15"/>
  <c r="N807" i="15"/>
  <c r="N808" i="15"/>
  <c r="N809" i="15"/>
  <c r="N810" i="15"/>
  <c r="N811" i="15"/>
  <c r="N812" i="15"/>
  <c r="N813" i="15"/>
  <c r="N814" i="15"/>
  <c r="N815" i="15"/>
  <c r="N816" i="15"/>
  <c r="N817" i="15"/>
  <c r="N818" i="15"/>
  <c r="N819" i="15"/>
  <c r="N820" i="15"/>
  <c r="N821" i="15"/>
  <c r="N822" i="15"/>
  <c r="N823" i="15"/>
  <c r="N824" i="15"/>
  <c r="N825" i="15"/>
  <c r="N826" i="15"/>
  <c r="N827" i="15"/>
  <c r="N828" i="15"/>
  <c r="N829" i="15"/>
  <c r="N830" i="15"/>
  <c r="N831" i="15"/>
  <c r="N832" i="15"/>
  <c r="N836" i="15"/>
  <c r="N837" i="15"/>
  <c r="N838" i="15"/>
  <c r="N839" i="15"/>
  <c r="N840" i="15"/>
  <c r="N842" i="15"/>
  <c r="N843" i="15"/>
  <c r="N844" i="15"/>
  <c r="N845" i="15"/>
  <c r="N846" i="15"/>
  <c r="N847" i="15"/>
  <c r="N848" i="15"/>
  <c r="N849" i="15"/>
  <c r="N850" i="15"/>
  <c r="N851" i="15"/>
  <c r="N852" i="15"/>
  <c r="N853" i="15"/>
  <c r="N854" i="15"/>
  <c r="N855" i="15"/>
  <c r="N856" i="15"/>
  <c r="N857" i="15"/>
  <c r="N858" i="15"/>
  <c r="N859" i="15"/>
  <c r="N860" i="15"/>
  <c r="N861" i="15"/>
  <c r="N862" i="15"/>
  <c r="N863" i="15"/>
  <c r="N864" i="15"/>
  <c r="N865" i="15"/>
  <c r="N866" i="15"/>
  <c r="N867" i="15"/>
  <c r="N868" i="15"/>
  <c r="N869" i="15"/>
  <c r="N872" i="15"/>
  <c r="N873" i="15"/>
  <c r="N874" i="15"/>
  <c r="N875" i="15"/>
  <c r="N876" i="15"/>
  <c r="N877" i="15"/>
  <c r="N878" i="15"/>
  <c r="N879" i="15"/>
  <c r="N880" i="15"/>
  <c r="N881" i="15"/>
  <c r="N882" i="15"/>
  <c r="N884" i="15"/>
  <c r="N885" i="15"/>
  <c r="N886" i="15"/>
  <c r="N888" i="15"/>
  <c r="N890" i="15"/>
  <c r="N891" i="15"/>
  <c r="N892" i="15"/>
  <c r="N893" i="15"/>
  <c r="N894" i="15"/>
  <c r="N895" i="15"/>
  <c r="N896" i="15"/>
  <c r="N897" i="15"/>
  <c r="N898" i="15"/>
  <c r="N899" i="15"/>
  <c r="N900" i="15"/>
  <c r="N901" i="15"/>
  <c r="N902" i="15"/>
  <c r="N903" i="15"/>
  <c r="N904" i="15"/>
  <c r="N905" i="15"/>
  <c r="N906" i="15"/>
  <c r="N907" i="15"/>
  <c r="N908" i="15"/>
  <c r="N909" i="15"/>
  <c r="N910" i="15"/>
  <c r="N911" i="15"/>
  <c r="N912" i="15"/>
  <c r="N913" i="15"/>
  <c r="N914" i="15"/>
  <c r="N915" i="15"/>
  <c r="N917" i="15"/>
  <c r="N918" i="15"/>
  <c r="N919" i="15"/>
  <c r="N920" i="15"/>
  <c r="N921" i="15"/>
  <c r="N922" i="15"/>
  <c r="N925" i="15"/>
  <c r="N926" i="15"/>
  <c r="N927" i="15"/>
  <c r="N928" i="15"/>
  <c r="N929" i="15"/>
  <c r="N930" i="15"/>
  <c r="N931" i="15"/>
  <c r="N932" i="15"/>
  <c r="N933" i="15"/>
  <c r="N935" i="15"/>
  <c r="N936" i="15"/>
  <c r="N937" i="15"/>
  <c r="N938" i="15"/>
  <c r="N939" i="15"/>
  <c r="N940" i="15"/>
  <c r="N941" i="15"/>
  <c r="N942" i="15"/>
  <c r="N943" i="15"/>
  <c r="N944" i="15"/>
  <c r="N945" i="15"/>
  <c r="N946" i="15"/>
  <c r="N947" i="15"/>
  <c r="N948" i="15"/>
  <c r="N949" i="15"/>
  <c r="N950" i="15"/>
  <c r="N951" i="15"/>
  <c r="N952" i="15"/>
  <c r="N953" i="15"/>
  <c r="N954" i="15"/>
  <c r="N955" i="15"/>
  <c r="N956" i="15"/>
  <c r="N957" i="15"/>
  <c r="N958" i="15"/>
  <c r="N959" i="15"/>
  <c r="N960" i="15"/>
  <c r="N961" i="15"/>
  <c r="N962" i="15"/>
  <c r="N963" i="15"/>
  <c r="N964" i="15"/>
  <c r="N965" i="15"/>
  <c r="N966" i="15"/>
  <c r="N967" i="15"/>
  <c r="N968" i="15"/>
  <c r="N969" i="15"/>
  <c r="N970" i="15"/>
  <c r="N971" i="15"/>
  <c r="N972" i="15"/>
  <c r="N973" i="15"/>
  <c r="N974" i="15"/>
  <c r="N975" i="15"/>
  <c r="N976" i="15"/>
  <c r="N977" i="15"/>
  <c r="N978" i="15"/>
  <c r="N979" i="15"/>
  <c r="N980" i="15"/>
  <c r="N981" i="15"/>
  <c r="N982" i="15"/>
  <c r="N983" i="15"/>
  <c r="N984" i="15"/>
  <c r="N985" i="15"/>
  <c r="N986" i="15"/>
  <c r="N987" i="15"/>
  <c r="N988" i="15"/>
  <c r="N989" i="15"/>
  <c r="N990" i="15"/>
  <c r="N991" i="15"/>
  <c r="N992" i="15"/>
  <c r="N993" i="15"/>
  <c r="N994" i="15"/>
  <c r="N995" i="15"/>
  <c r="N996" i="15"/>
  <c r="N997" i="15"/>
  <c r="N998" i="15"/>
  <c r="N999" i="15"/>
  <c r="N1000" i="15"/>
  <c r="N1001" i="15"/>
  <c r="N1002" i="15"/>
  <c r="N1003" i="15"/>
  <c r="N1004" i="15"/>
  <c r="N1005" i="15"/>
  <c r="N1006" i="15"/>
  <c r="N1007" i="15"/>
  <c r="N1008" i="15"/>
  <c r="N1009" i="15"/>
  <c r="N1010" i="15"/>
  <c r="N1011" i="15"/>
  <c r="N1012" i="15"/>
  <c r="N1013" i="15"/>
  <c r="N1014" i="15"/>
  <c r="N1015" i="15"/>
  <c r="N1016" i="15"/>
  <c r="N1017" i="15"/>
  <c r="N1018" i="15"/>
  <c r="N1024" i="15"/>
  <c r="N1025" i="15"/>
  <c r="N1026" i="15"/>
  <c r="N1027" i="15"/>
  <c r="N1028" i="15"/>
  <c r="N1029" i="15"/>
  <c r="N1030" i="15"/>
  <c r="N1031" i="15"/>
  <c r="N1032" i="15"/>
  <c r="N1033" i="15"/>
  <c r="N1034" i="15"/>
  <c r="N1035" i="15"/>
  <c r="N1036" i="15"/>
  <c r="N1037" i="15"/>
  <c r="N1038" i="15"/>
  <c r="N1039" i="15"/>
  <c r="N1040" i="15"/>
  <c r="N1042" i="15"/>
  <c r="N1059" i="15"/>
  <c r="K1" i="15"/>
  <c r="K2" i="15"/>
  <c r="K3" i="15"/>
  <c r="K4" i="15"/>
  <c r="K5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246" i="15" s="1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48" i="15"/>
  <c r="K149" i="15"/>
  <c r="K150" i="15"/>
  <c r="K151" i="15"/>
  <c r="K152" i="15"/>
  <c r="K153" i="15"/>
  <c r="K154" i="15"/>
  <c r="K155" i="15"/>
  <c r="K156" i="15"/>
  <c r="K157" i="15"/>
  <c r="K158" i="15"/>
  <c r="K159" i="15"/>
  <c r="K160" i="15"/>
  <c r="K161" i="15"/>
  <c r="K162" i="15"/>
  <c r="K163" i="15"/>
  <c r="K164" i="15"/>
  <c r="K165" i="15"/>
  <c r="K166" i="15"/>
  <c r="K167" i="15"/>
  <c r="K168" i="15"/>
  <c r="K169" i="15"/>
  <c r="K170" i="15"/>
  <c r="K171" i="15"/>
  <c r="K172" i="15"/>
  <c r="K173" i="15"/>
  <c r="K174" i="15"/>
  <c r="K175" i="15"/>
  <c r="K176" i="15"/>
  <c r="K177" i="15"/>
  <c r="K178" i="15"/>
  <c r="K179" i="15"/>
  <c r="K180" i="15"/>
  <c r="K181" i="15"/>
  <c r="K182" i="15"/>
  <c r="K183" i="15"/>
  <c r="K184" i="15"/>
  <c r="K185" i="15"/>
  <c r="K186" i="15"/>
  <c r="K187" i="15"/>
  <c r="K188" i="15"/>
  <c r="K189" i="15"/>
  <c r="K190" i="15"/>
  <c r="K191" i="15"/>
  <c r="K192" i="15"/>
  <c r="K193" i="15"/>
  <c r="K194" i="15"/>
  <c r="K195" i="15"/>
  <c r="K196" i="15"/>
  <c r="K197" i="15"/>
  <c r="K198" i="15"/>
  <c r="K199" i="15"/>
  <c r="K200" i="15"/>
  <c r="K201" i="15"/>
  <c r="K202" i="15"/>
  <c r="K203" i="15"/>
  <c r="K204" i="15"/>
  <c r="K205" i="15"/>
  <c r="K206" i="15"/>
  <c r="K207" i="15"/>
  <c r="K208" i="15"/>
  <c r="K209" i="15"/>
  <c r="K210" i="15"/>
  <c r="K211" i="15"/>
  <c r="K212" i="15"/>
  <c r="K213" i="15"/>
  <c r="K214" i="15"/>
  <c r="K215" i="15"/>
  <c r="K216" i="15"/>
  <c r="K217" i="15"/>
  <c r="K218" i="15"/>
  <c r="K219" i="15"/>
  <c r="K220" i="15"/>
  <c r="K221" i="15"/>
  <c r="K222" i="15"/>
  <c r="K223" i="15"/>
  <c r="K224" i="15"/>
  <c r="K225" i="15"/>
  <c r="K226" i="15"/>
  <c r="K227" i="15"/>
  <c r="K228" i="15"/>
  <c r="K229" i="15"/>
  <c r="K230" i="15"/>
  <c r="K231" i="15"/>
  <c r="K232" i="15"/>
  <c r="K233" i="15"/>
  <c r="K234" i="15"/>
  <c r="K235" i="15"/>
  <c r="K236" i="15"/>
  <c r="K237" i="15"/>
  <c r="K238" i="15"/>
  <c r="K250" i="15"/>
  <c r="K251" i="15"/>
  <c r="K252" i="15"/>
  <c r="K253" i="15"/>
  <c r="K254" i="15"/>
  <c r="K255" i="15"/>
  <c r="K256" i="15"/>
  <c r="K257" i="15"/>
  <c r="K258" i="15"/>
  <c r="K259" i="15"/>
  <c r="K260" i="15"/>
  <c r="K261" i="15"/>
  <c r="K262" i="15"/>
  <c r="K263" i="15"/>
  <c r="K264" i="15"/>
  <c r="K265" i="15"/>
  <c r="K266" i="15"/>
  <c r="K267" i="15"/>
  <c r="K268" i="15"/>
  <c r="K269" i="15"/>
  <c r="K270" i="15"/>
  <c r="K271" i="15"/>
  <c r="K272" i="15"/>
  <c r="K273" i="15"/>
  <c r="K274" i="15"/>
  <c r="K275" i="15"/>
  <c r="K276" i="15"/>
  <c r="K277" i="15"/>
  <c r="K278" i="15"/>
  <c r="K279" i="15"/>
  <c r="K280" i="15"/>
  <c r="K281" i="15"/>
  <c r="K282" i="15"/>
  <c r="K283" i="15"/>
  <c r="K284" i="15"/>
  <c r="K285" i="15"/>
  <c r="K286" i="15"/>
  <c r="K287" i="15"/>
  <c r="K288" i="15"/>
  <c r="K289" i="15"/>
  <c r="K290" i="15"/>
  <c r="K291" i="15"/>
  <c r="K292" i="15"/>
  <c r="K293" i="15"/>
  <c r="K294" i="15"/>
  <c r="K295" i="15"/>
  <c r="K296" i="15"/>
  <c r="K297" i="15"/>
  <c r="K298" i="15"/>
  <c r="K299" i="15"/>
  <c r="K300" i="15"/>
  <c r="K301" i="15"/>
  <c r="K302" i="15"/>
  <c r="K303" i="15"/>
  <c r="K304" i="15"/>
  <c r="K305" i="15"/>
  <c r="K306" i="15"/>
  <c r="K307" i="15"/>
  <c r="K308" i="15"/>
  <c r="K309" i="15"/>
  <c r="K310" i="15"/>
  <c r="K311" i="15"/>
  <c r="K312" i="15"/>
  <c r="K313" i="15"/>
  <c r="K314" i="15"/>
  <c r="K315" i="15"/>
  <c r="K316" i="15"/>
  <c r="K317" i="15"/>
  <c r="K318" i="15"/>
  <c r="K319" i="15"/>
  <c r="K320" i="15"/>
  <c r="K321" i="15"/>
  <c r="K322" i="15"/>
  <c r="K323" i="15"/>
  <c r="K324" i="15"/>
  <c r="K325" i="15"/>
  <c r="K326" i="15"/>
  <c r="K327" i="15"/>
  <c r="K328" i="15"/>
  <c r="K329" i="15"/>
  <c r="K330" i="15"/>
  <c r="K331" i="15"/>
  <c r="K332" i="15"/>
  <c r="K333" i="15"/>
  <c r="K334" i="15"/>
  <c r="K335" i="15"/>
  <c r="K336" i="15"/>
  <c r="K337" i="15"/>
  <c r="K338" i="15"/>
  <c r="K339" i="15"/>
  <c r="K340" i="15"/>
  <c r="K341" i="15"/>
  <c r="K342" i="15"/>
  <c r="K343" i="15"/>
  <c r="K344" i="15"/>
  <c r="K345" i="15"/>
  <c r="K346" i="15"/>
  <c r="K347" i="15"/>
  <c r="K348" i="15"/>
  <c r="K349" i="15"/>
  <c r="K350" i="15"/>
  <c r="K351" i="15"/>
  <c r="K352" i="15"/>
  <c r="K353" i="15"/>
  <c r="K354" i="15"/>
  <c r="K355" i="15"/>
  <c r="K356" i="15"/>
  <c r="K357" i="15"/>
  <c r="K358" i="15"/>
  <c r="K359" i="15"/>
  <c r="K360" i="15"/>
  <c r="K361" i="15"/>
  <c r="K362" i="15"/>
  <c r="K363" i="15"/>
  <c r="K364" i="15"/>
  <c r="K365" i="15"/>
  <c r="K366" i="15"/>
  <c r="K367" i="15"/>
  <c r="K368" i="15"/>
  <c r="K369" i="15"/>
  <c r="K370" i="15"/>
  <c r="K371" i="15"/>
  <c r="K372" i="15"/>
  <c r="K373" i="15"/>
  <c r="K374" i="15"/>
  <c r="K375" i="15"/>
  <c r="K376" i="15"/>
  <c r="K377" i="15"/>
  <c r="K378" i="15"/>
  <c r="K379" i="15"/>
  <c r="K380" i="15"/>
  <c r="K381" i="15"/>
  <c r="K382" i="15"/>
  <c r="K383" i="15"/>
  <c r="K384" i="15"/>
  <c r="K385" i="15"/>
  <c r="K386" i="15"/>
  <c r="K387" i="15"/>
  <c r="K388" i="15"/>
  <c r="K389" i="15"/>
  <c r="K390" i="15"/>
  <c r="K391" i="15"/>
  <c r="K392" i="15"/>
  <c r="K393" i="15"/>
  <c r="K394" i="15"/>
  <c r="K395" i="15"/>
  <c r="K396" i="15"/>
  <c r="K397" i="15"/>
  <c r="K398" i="15"/>
  <c r="K399" i="15"/>
  <c r="K400" i="15"/>
  <c r="K401" i="15"/>
  <c r="K402" i="15"/>
  <c r="K403" i="15"/>
  <c r="K404" i="15"/>
  <c r="K405" i="15"/>
  <c r="K406" i="15"/>
  <c r="K407" i="15"/>
  <c r="K408" i="15"/>
  <c r="K409" i="15"/>
  <c r="K410" i="15"/>
  <c r="K411" i="15"/>
  <c r="K412" i="15"/>
  <c r="K413" i="15"/>
  <c r="K414" i="15"/>
  <c r="K415" i="15"/>
  <c r="K416" i="15"/>
  <c r="K417" i="15"/>
  <c r="K418" i="15"/>
  <c r="K419" i="15"/>
  <c r="K420" i="15"/>
  <c r="K421" i="15"/>
  <c r="K422" i="15"/>
  <c r="K423" i="15"/>
  <c r="K424" i="15"/>
  <c r="K425" i="15"/>
  <c r="K426" i="15"/>
  <c r="K427" i="15"/>
  <c r="K428" i="15"/>
  <c r="K429" i="15"/>
  <c r="K430" i="15"/>
  <c r="K431" i="15"/>
  <c r="K432" i="15"/>
  <c r="K433" i="15"/>
  <c r="K434" i="15"/>
  <c r="K435" i="15"/>
  <c r="K436" i="15"/>
  <c r="K437" i="15"/>
  <c r="K438" i="15"/>
  <c r="K439" i="15"/>
  <c r="K440" i="15"/>
  <c r="K441" i="15"/>
  <c r="K442" i="15"/>
  <c r="K443" i="15"/>
  <c r="K444" i="15"/>
  <c r="K445" i="15"/>
  <c r="K446" i="15"/>
  <c r="K447" i="15"/>
  <c r="K448" i="15"/>
  <c r="K449" i="15"/>
  <c r="K450" i="15"/>
  <c r="K451" i="15"/>
  <c r="K452" i="15"/>
  <c r="K453" i="15"/>
  <c r="K454" i="15"/>
  <c r="K455" i="15"/>
  <c r="K456" i="15"/>
  <c r="K457" i="15"/>
  <c r="K458" i="15"/>
  <c r="K459" i="15"/>
  <c r="K460" i="15"/>
  <c r="K461" i="15"/>
  <c r="K462" i="15"/>
  <c r="K463" i="15"/>
  <c r="K464" i="15"/>
  <c r="K465" i="15"/>
  <c r="K466" i="15"/>
  <c r="K467" i="15"/>
  <c r="K468" i="15"/>
  <c r="K469" i="15"/>
  <c r="K470" i="15"/>
  <c r="K471" i="15"/>
  <c r="K472" i="15"/>
  <c r="K473" i="15"/>
  <c r="K474" i="15"/>
  <c r="K475" i="15"/>
  <c r="K476" i="15"/>
  <c r="K477" i="15"/>
  <c r="K478" i="15"/>
  <c r="K479" i="15"/>
  <c r="K480" i="15"/>
  <c r="K481" i="15"/>
  <c r="K482" i="15"/>
  <c r="K483" i="15"/>
  <c r="K484" i="15"/>
  <c r="K485" i="15"/>
  <c r="K486" i="15"/>
  <c r="K487" i="15"/>
  <c r="K488" i="15"/>
  <c r="K489" i="15"/>
  <c r="K490" i="15"/>
  <c r="K491" i="15"/>
  <c r="K492" i="15"/>
  <c r="K493" i="15"/>
  <c r="K494" i="15"/>
  <c r="K495" i="15"/>
  <c r="K496" i="15"/>
  <c r="K497" i="15"/>
  <c r="K498" i="15"/>
  <c r="K499" i="15"/>
  <c r="K500" i="15"/>
  <c r="K501" i="15"/>
  <c r="K502" i="15"/>
  <c r="K503" i="15"/>
  <c r="K504" i="15"/>
  <c r="K505" i="15"/>
  <c r="K506" i="15"/>
  <c r="K507" i="15"/>
  <c r="K508" i="15"/>
  <c r="K509" i="15"/>
  <c r="K510" i="15"/>
  <c r="K511" i="15"/>
  <c r="K512" i="15"/>
  <c r="K513" i="15"/>
  <c r="K514" i="15"/>
  <c r="K515" i="15"/>
  <c r="K516" i="15"/>
  <c r="K517" i="15"/>
  <c r="K518" i="15"/>
  <c r="K519" i="15"/>
  <c r="K520" i="15"/>
  <c r="K521" i="15"/>
  <c r="K522" i="15"/>
  <c r="K523" i="15"/>
  <c r="K524" i="15"/>
  <c r="K525" i="15"/>
  <c r="K526" i="15"/>
  <c r="K527" i="15"/>
  <c r="K528" i="15"/>
  <c r="K529" i="15"/>
  <c r="K530" i="15"/>
  <c r="K531" i="15"/>
  <c r="K532" i="15"/>
  <c r="K533" i="15"/>
  <c r="K534" i="15"/>
  <c r="K535" i="15"/>
  <c r="K536" i="15"/>
  <c r="K537" i="15"/>
  <c r="K538" i="15"/>
  <c r="K539" i="15"/>
  <c r="K540" i="15"/>
  <c r="K541" i="15"/>
  <c r="K542" i="15"/>
  <c r="K543" i="15"/>
  <c r="K544" i="15"/>
  <c r="K545" i="15"/>
  <c r="K546" i="15"/>
  <c r="K547" i="15"/>
  <c r="K548" i="15"/>
  <c r="K549" i="15"/>
  <c r="K550" i="15"/>
  <c r="K551" i="15"/>
  <c r="K552" i="15"/>
  <c r="K553" i="15"/>
  <c r="K554" i="15"/>
  <c r="K555" i="15"/>
  <c r="K556" i="15"/>
  <c r="K557" i="15"/>
  <c r="K558" i="15"/>
  <c r="K559" i="15"/>
  <c r="K560" i="15"/>
  <c r="K561" i="15"/>
  <c r="K562" i="15"/>
  <c r="K563" i="15"/>
  <c r="K564" i="15"/>
  <c r="K565" i="15"/>
  <c r="K566" i="15"/>
  <c r="K567" i="15"/>
  <c r="K568" i="15"/>
  <c r="K569" i="15"/>
  <c r="K570" i="15"/>
  <c r="K571" i="15"/>
  <c r="K572" i="15"/>
  <c r="K573" i="15"/>
  <c r="K574" i="15"/>
  <c r="K575" i="15"/>
  <c r="K576" i="15"/>
  <c r="K577" i="15"/>
  <c r="K578" i="15"/>
  <c r="K579" i="15"/>
  <c r="K580" i="15"/>
  <c r="K581" i="15"/>
  <c r="K582" i="15"/>
  <c r="K583" i="15"/>
  <c r="K584" i="15"/>
  <c r="K585" i="15"/>
  <c r="K586" i="15"/>
  <c r="K587" i="15"/>
  <c r="K588" i="15"/>
  <c r="K589" i="15"/>
  <c r="K590" i="15"/>
  <c r="K591" i="15"/>
  <c r="K592" i="15"/>
  <c r="K593" i="15"/>
  <c r="K594" i="15"/>
  <c r="K595" i="15"/>
  <c r="K596" i="15"/>
  <c r="K597" i="15"/>
  <c r="K598" i="15"/>
  <c r="K599" i="15"/>
  <c r="K600" i="15"/>
  <c r="K601" i="15"/>
  <c r="K602" i="15"/>
  <c r="K603" i="15"/>
  <c r="K604" i="15"/>
  <c r="K605" i="15"/>
  <c r="K606" i="15"/>
  <c r="K607" i="15"/>
  <c r="K608" i="15"/>
  <c r="K609" i="15"/>
  <c r="K610" i="15"/>
  <c r="K611" i="15"/>
  <c r="K612" i="15"/>
  <c r="K613" i="15"/>
  <c r="K614" i="15"/>
  <c r="K615" i="15"/>
  <c r="K616" i="15"/>
  <c r="K617" i="15"/>
  <c r="K618" i="15"/>
  <c r="K619" i="15"/>
  <c r="K620" i="15"/>
  <c r="K621" i="15"/>
  <c r="K622" i="15"/>
  <c r="K623" i="15"/>
  <c r="K624" i="15"/>
  <c r="K625" i="15"/>
  <c r="K626" i="15"/>
  <c r="K627" i="15"/>
  <c r="K628" i="15"/>
  <c r="K629" i="15"/>
  <c r="K630" i="15"/>
  <c r="K631" i="15"/>
  <c r="K632" i="15"/>
  <c r="K633" i="15"/>
  <c r="K634" i="15"/>
  <c r="K635" i="15"/>
  <c r="K636" i="15"/>
  <c r="K637" i="15"/>
  <c r="K638" i="15"/>
  <c r="K639" i="15"/>
  <c r="K640" i="15"/>
  <c r="K641" i="15"/>
  <c r="K642" i="15"/>
  <c r="K643" i="15"/>
  <c r="K644" i="15"/>
  <c r="K645" i="15"/>
  <c r="K646" i="15"/>
  <c r="K647" i="15"/>
  <c r="K648" i="15"/>
  <c r="K649" i="15"/>
  <c r="K650" i="15"/>
  <c r="K651" i="15"/>
  <c r="K652" i="15"/>
  <c r="K653" i="15"/>
  <c r="K654" i="15"/>
  <c r="K655" i="15"/>
  <c r="K656" i="15"/>
  <c r="K657" i="15"/>
  <c r="K658" i="15"/>
  <c r="K659" i="15"/>
  <c r="K660" i="15"/>
  <c r="K661" i="15"/>
  <c r="K662" i="15"/>
  <c r="K663" i="15"/>
  <c r="K664" i="15"/>
  <c r="K665" i="15"/>
  <c r="K666" i="15"/>
  <c r="K667" i="15"/>
  <c r="K668" i="15"/>
  <c r="K669" i="15"/>
  <c r="K670" i="15"/>
  <c r="K671" i="15"/>
  <c r="K672" i="15"/>
  <c r="K673" i="15"/>
  <c r="K674" i="15"/>
  <c r="K675" i="15"/>
  <c r="K676" i="15"/>
  <c r="K677" i="15"/>
  <c r="K678" i="15"/>
  <c r="K679" i="15"/>
  <c r="K680" i="15"/>
  <c r="K681" i="15"/>
  <c r="K682" i="15"/>
  <c r="K683" i="15"/>
  <c r="K684" i="15"/>
  <c r="K685" i="15"/>
  <c r="K686" i="15"/>
  <c r="K687" i="15"/>
  <c r="K688" i="15"/>
  <c r="K689" i="15"/>
  <c r="K690" i="15"/>
  <c r="K691" i="15"/>
  <c r="K692" i="15"/>
  <c r="K693" i="15"/>
  <c r="K694" i="15"/>
  <c r="K695" i="15"/>
  <c r="K696" i="15"/>
  <c r="K697" i="15"/>
  <c r="K698" i="15"/>
  <c r="K699" i="15"/>
  <c r="K700" i="15"/>
  <c r="K701" i="15"/>
  <c r="K702" i="15"/>
  <c r="K703" i="15"/>
  <c r="K704" i="15"/>
  <c r="K705" i="15"/>
  <c r="K706" i="15"/>
  <c r="K707" i="15"/>
  <c r="K708" i="15"/>
  <c r="K709" i="15"/>
  <c r="K710" i="15"/>
  <c r="K711" i="15"/>
  <c r="K712" i="15"/>
  <c r="K713" i="15"/>
  <c r="K714" i="15"/>
  <c r="K715" i="15"/>
  <c r="K716" i="15"/>
  <c r="K717" i="15"/>
  <c r="K718" i="15"/>
  <c r="K719" i="15"/>
  <c r="K720" i="15"/>
  <c r="K721" i="15"/>
  <c r="K722" i="15"/>
  <c r="K723" i="15"/>
  <c r="K724" i="15"/>
  <c r="K725" i="15"/>
  <c r="K726" i="15"/>
  <c r="K727" i="15"/>
  <c r="K728" i="15"/>
  <c r="K729" i="15"/>
  <c r="K730" i="15"/>
  <c r="K731" i="15"/>
  <c r="K732" i="15"/>
  <c r="K733" i="15"/>
  <c r="K734" i="15"/>
  <c r="K735" i="15"/>
  <c r="K736" i="15"/>
  <c r="K737" i="15"/>
  <c r="K738" i="15"/>
  <c r="K739" i="15"/>
  <c r="K740" i="15"/>
  <c r="K741" i="15"/>
  <c r="K742" i="15"/>
  <c r="K743" i="15"/>
  <c r="K744" i="15"/>
  <c r="K745" i="15"/>
  <c r="K746" i="15"/>
  <c r="K747" i="15"/>
  <c r="K748" i="15"/>
  <c r="K749" i="15"/>
  <c r="K750" i="15"/>
  <c r="K751" i="15"/>
  <c r="K752" i="15"/>
  <c r="K753" i="15"/>
  <c r="K754" i="15"/>
  <c r="K755" i="15"/>
  <c r="K756" i="15"/>
  <c r="K757" i="15"/>
  <c r="K758" i="15"/>
  <c r="K759" i="15"/>
  <c r="K760" i="15"/>
  <c r="K761" i="15"/>
  <c r="K762" i="15"/>
  <c r="K763" i="15"/>
  <c r="K764" i="15"/>
  <c r="K765" i="15"/>
  <c r="K766" i="15"/>
  <c r="K767" i="15"/>
  <c r="K768" i="15"/>
  <c r="K769" i="15"/>
  <c r="K770" i="15"/>
  <c r="K771" i="15"/>
  <c r="K772" i="15"/>
  <c r="K773" i="15"/>
  <c r="K774" i="15"/>
  <c r="K775" i="15"/>
  <c r="K776" i="15"/>
  <c r="K777" i="15"/>
  <c r="K778" i="15"/>
  <c r="K779" i="15"/>
  <c r="K780" i="15"/>
  <c r="K781" i="15"/>
  <c r="K782" i="15"/>
  <c r="K783" i="15"/>
  <c r="K784" i="15"/>
  <c r="K785" i="15"/>
  <c r="K786" i="15"/>
  <c r="K787" i="15"/>
  <c r="K788" i="15"/>
  <c r="K789" i="15"/>
  <c r="K790" i="15"/>
  <c r="K791" i="15"/>
  <c r="K792" i="15"/>
  <c r="K793" i="15"/>
  <c r="K794" i="15"/>
  <c r="K795" i="15"/>
  <c r="K796" i="15"/>
  <c r="K797" i="15"/>
  <c r="K798" i="15"/>
  <c r="K799" i="15"/>
  <c r="K800" i="15"/>
  <c r="K801" i="15"/>
  <c r="K802" i="15"/>
  <c r="K803" i="15"/>
  <c r="K804" i="15"/>
  <c r="K805" i="15"/>
  <c r="K806" i="15"/>
  <c r="K807" i="15"/>
  <c r="K808" i="15"/>
  <c r="K809" i="15"/>
  <c r="K810" i="15"/>
  <c r="K811" i="15"/>
  <c r="K812" i="15"/>
  <c r="K813" i="15"/>
  <c r="K814" i="15"/>
  <c r="K815" i="15"/>
  <c r="K816" i="15"/>
  <c r="K817" i="15"/>
  <c r="K818" i="15"/>
  <c r="K819" i="15"/>
  <c r="K820" i="15"/>
  <c r="K821" i="15"/>
  <c r="K822" i="15"/>
  <c r="K823" i="15"/>
  <c r="K824" i="15"/>
  <c r="K825" i="15"/>
  <c r="K826" i="15"/>
  <c r="K827" i="15"/>
  <c r="K828" i="15"/>
  <c r="K829" i="15"/>
  <c r="K830" i="15"/>
  <c r="K831" i="15"/>
  <c r="K832" i="15"/>
  <c r="K833" i="15"/>
  <c r="K834" i="15"/>
  <c r="K835" i="15"/>
  <c r="K836" i="15"/>
  <c r="K837" i="15"/>
  <c r="K838" i="15"/>
  <c r="K839" i="15"/>
  <c r="K840" i="15"/>
  <c r="K841" i="15"/>
  <c r="K842" i="15"/>
  <c r="K843" i="15"/>
  <c r="K844" i="15"/>
  <c r="K845" i="15"/>
  <c r="K846" i="15"/>
  <c r="K847" i="15"/>
  <c r="K848" i="15"/>
  <c r="K849" i="15"/>
  <c r="K850" i="15"/>
  <c r="K851" i="15"/>
  <c r="K852" i="15"/>
  <c r="K853" i="15"/>
  <c r="K854" i="15"/>
  <c r="K855" i="15"/>
  <c r="K856" i="15"/>
  <c r="K857" i="15"/>
  <c r="K858" i="15"/>
  <c r="K859" i="15"/>
  <c r="K860" i="15"/>
  <c r="K861" i="15"/>
  <c r="K862" i="15"/>
  <c r="K863" i="15"/>
  <c r="K864" i="15"/>
  <c r="K865" i="15"/>
  <c r="K866" i="15"/>
  <c r="K867" i="15"/>
  <c r="K868" i="15"/>
  <c r="K869" i="15"/>
  <c r="K870" i="15"/>
  <c r="K871" i="15"/>
  <c r="K872" i="15"/>
  <c r="K873" i="15"/>
  <c r="K874" i="15"/>
  <c r="K875" i="15"/>
  <c r="K876" i="15"/>
  <c r="K877" i="15"/>
  <c r="K878" i="15"/>
  <c r="K879" i="15"/>
  <c r="K880" i="15"/>
  <c r="K881" i="15"/>
  <c r="K882" i="15"/>
  <c r="K883" i="15"/>
  <c r="K884" i="15"/>
  <c r="K885" i="15"/>
  <c r="K886" i="15"/>
  <c r="K887" i="15"/>
  <c r="K888" i="15"/>
  <c r="K889" i="15"/>
  <c r="K890" i="15"/>
  <c r="K891" i="15"/>
  <c r="K892" i="15"/>
  <c r="K893" i="15"/>
  <c r="K894" i="15"/>
  <c r="K895" i="15"/>
  <c r="K896" i="15"/>
  <c r="K897" i="15"/>
  <c r="K898" i="15"/>
  <c r="K899" i="15"/>
  <c r="K900" i="15"/>
  <c r="K901" i="15"/>
  <c r="K902" i="15"/>
  <c r="K903" i="15"/>
  <c r="K904" i="15"/>
  <c r="K905" i="15"/>
  <c r="K906" i="15"/>
  <c r="K907" i="15"/>
  <c r="K908" i="15"/>
  <c r="K909" i="15"/>
  <c r="K910" i="15"/>
  <c r="K911" i="15"/>
  <c r="K912" i="15"/>
  <c r="K913" i="15"/>
  <c r="K914" i="15"/>
  <c r="K915" i="15"/>
  <c r="K916" i="15"/>
  <c r="K917" i="15"/>
  <c r="K918" i="15"/>
  <c r="K919" i="15"/>
  <c r="K920" i="15"/>
  <c r="K921" i="15"/>
  <c r="K922" i="15"/>
  <c r="K923" i="15"/>
  <c r="K924" i="15"/>
  <c r="K925" i="15"/>
  <c r="K926" i="15"/>
  <c r="K927" i="15"/>
  <c r="K928" i="15"/>
  <c r="K929" i="15"/>
  <c r="K930" i="15"/>
  <c r="K931" i="15"/>
  <c r="K932" i="15"/>
  <c r="K933" i="15"/>
  <c r="K934" i="15"/>
  <c r="K935" i="15"/>
  <c r="K936" i="15"/>
  <c r="K937" i="15"/>
  <c r="K938" i="15"/>
  <c r="K939" i="15"/>
  <c r="K940" i="15"/>
  <c r="K941" i="15"/>
  <c r="K942" i="15"/>
  <c r="K943" i="15"/>
  <c r="K944" i="15"/>
  <c r="K945" i="15"/>
  <c r="K946" i="15"/>
  <c r="K947" i="15"/>
  <c r="K948" i="15"/>
  <c r="K949" i="15"/>
  <c r="K950" i="15"/>
  <c r="K951" i="15"/>
  <c r="K952" i="15"/>
  <c r="K953" i="15"/>
  <c r="K954" i="15"/>
  <c r="K955" i="15"/>
  <c r="K956" i="15"/>
  <c r="K957" i="15"/>
  <c r="K958" i="15"/>
  <c r="K959" i="15"/>
  <c r="K960" i="15"/>
  <c r="K961" i="15"/>
  <c r="K962" i="15"/>
  <c r="K963" i="15"/>
  <c r="K964" i="15"/>
  <c r="K965" i="15"/>
  <c r="K966" i="15"/>
  <c r="K967" i="15"/>
  <c r="K968" i="15"/>
  <c r="K969" i="15"/>
  <c r="K970" i="15"/>
  <c r="K971" i="15"/>
  <c r="K972" i="15"/>
  <c r="K973" i="15"/>
  <c r="K974" i="15"/>
  <c r="K975" i="15"/>
  <c r="K976" i="15"/>
  <c r="K977" i="15"/>
  <c r="K978" i="15"/>
  <c r="K979" i="15"/>
  <c r="K980" i="15"/>
  <c r="K981" i="15"/>
  <c r="K982" i="15"/>
  <c r="K983" i="15"/>
  <c r="K984" i="15"/>
  <c r="K985" i="15"/>
  <c r="K986" i="15"/>
  <c r="K987" i="15"/>
  <c r="K988" i="15"/>
  <c r="K989" i="15"/>
  <c r="K990" i="15"/>
  <c r="K991" i="15"/>
  <c r="K992" i="15"/>
  <c r="K993" i="15"/>
  <c r="K994" i="15"/>
  <c r="K995" i="15"/>
  <c r="K996" i="15"/>
  <c r="K997" i="15"/>
  <c r="K998" i="15"/>
  <c r="K999" i="15"/>
  <c r="K1000" i="15"/>
  <c r="K1001" i="15"/>
  <c r="K1002" i="15"/>
  <c r="K1003" i="15"/>
  <c r="K1004" i="15"/>
  <c r="K1005" i="15"/>
  <c r="K1006" i="15"/>
  <c r="K1007" i="15"/>
  <c r="K1008" i="15"/>
  <c r="K1009" i="15"/>
  <c r="K1010" i="15"/>
  <c r="K1011" i="15"/>
  <c r="K1012" i="15"/>
  <c r="K1013" i="15"/>
  <c r="K1014" i="15"/>
  <c r="K1015" i="15"/>
  <c r="K1016" i="15"/>
  <c r="K1017" i="15"/>
  <c r="K1018" i="15"/>
  <c r="K1019" i="15"/>
  <c r="K1020" i="15"/>
  <c r="K1021" i="15"/>
  <c r="K1022" i="15"/>
  <c r="K1023" i="15"/>
  <c r="K1024" i="15"/>
  <c r="K1025" i="15"/>
  <c r="K1026" i="15"/>
  <c r="K1027" i="15"/>
  <c r="K1028" i="15"/>
  <c r="K1029" i="15"/>
  <c r="K1030" i="15"/>
  <c r="K1031" i="15"/>
  <c r="K1032" i="15"/>
  <c r="K1033" i="15"/>
  <c r="K1034" i="15"/>
  <c r="K1035" i="15"/>
  <c r="K1036" i="15"/>
  <c r="K1037" i="15"/>
  <c r="K1038" i="15"/>
  <c r="K1039" i="15"/>
  <c r="K1040" i="15"/>
  <c r="K1041" i="15"/>
  <c r="K1042" i="15"/>
  <c r="K1059" i="15"/>
  <c r="K1060" i="15"/>
  <c r="M1" i="15"/>
  <c r="M2" i="15"/>
  <c r="M3" i="15"/>
  <c r="M4" i="15"/>
  <c r="M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246" i="15" s="1"/>
  <c r="M46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M68" i="15"/>
  <c r="M69" i="15"/>
  <c r="M70" i="15"/>
  <c r="M71" i="15"/>
  <c r="M72" i="15"/>
  <c r="M73" i="15"/>
  <c r="M74" i="15"/>
  <c r="M75" i="15"/>
  <c r="M76" i="15"/>
  <c r="M77" i="15"/>
  <c r="M78" i="15"/>
  <c r="M79" i="15"/>
  <c r="M80" i="15"/>
  <c r="M81" i="15"/>
  <c r="M82" i="15"/>
  <c r="M83" i="15"/>
  <c r="M84" i="15"/>
  <c r="M85" i="15"/>
  <c r="M86" i="15"/>
  <c r="M87" i="15"/>
  <c r="M88" i="15"/>
  <c r="M89" i="15"/>
  <c r="M90" i="15"/>
  <c r="M91" i="15"/>
  <c r="M92" i="15"/>
  <c r="M93" i="15"/>
  <c r="M94" i="15"/>
  <c r="M95" i="15"/>
  <c r="M96" i="15"/>
  <c r="M97" i="15"/>
  <c r="M98" i="15"/>
  <c r="M99" i="15"/>
  <c r="M100" i="15"/>
  <c r="M101" i="15"/>
  <c r="M102" i="15"/>
  <c r="M103" i="15"/>
  <c r="M104" i="15"/>
  <c r="M105" i="15"/>
  <c r="M106" i="15"/>
  <c r="M107" i="15"/>
  <c r="M108" i="15"/>
  <c r="M109" i="15"/>
  <c r="M110" i="15"/>
  <c r="M111" i="15"/>
  <c r="M112" i="15"/>
  <c r="M113" i="15"/>
  <c r="M114" i="15"/>
  <c r="M115" i="15"/>
  <c r="M116" i="15"/>
  <c r="M117" i="15"/>
  <c r="M118" i="15"/>
  <c r="M119" i="15"/>
  <c r="M120" i="15"/>
  <c r="M121" i="15"/>
  <c r="M122" i="15"/>
  <c r="M123" i="15"/>
  <c r="M124" i="15"/>
  <c r="M125" i="15"/>
  <c r="M126" i="15"/>
  <c r="M127" i="15"/>
  <c r="M128" i="15"/>
  <c r="M129" i="15"/>
  <c r="M130" i="15"/>
  <c r="M131" i="15"/>
  <c r="M132" i="15"/>
  <c r="M133" i="15"/>
  <c r="M134" i="15"/>
  <c r="M135" i="15"/>
  <c r="M136" i="15"/>
  <c r="M137" i="15"/>
  <c r="M138" i="15"/>
  <c r="M139" i="15"/>
  <c r="M140" i="15"/>
  <c r="M141" i="15"/>
  <c r="M142" i="15"/>
  <c r="M143" i="15"/>
  <c r="M144" i="15"/>
  <c r="M145" i="15"/>
  <c r="M146" i="15"/>
  <c r="M147" i="15"/>
  <c r="M148" i="15"/>
  <c r="M149" i="15"/>
  <c r="M150" i="15"/>
  <c r="M151" i="15"/>
  <c r="M152" i="15"/>
  <c r="M153" i="15"/>
  <c r="M154" i="15"/>
  <c r="M155" i="15"/>
  <c r="M156" i="15"/>
  <c r="M157" i="15"/>
  <c r="M158" i="15"/>
  <c r="M159" i="15"/>
  <c r="M160" i="15"/>
  <c r="M161" i="15"/>
  <c r="M162" i="15"/>
  <c r="M163" i="15"/>
  <c r="M164" i="15"/>
  <c r="M165" i="15"/>
  <c r="M166" i="15"/>
  <c r="M167" i="15"/>
  <c r="M168" i="15"/>
  <c r="M169" i="15"/>
  <c r="M170" i="15"/>
  <c r="M171" i="15"/>
  <c r="M172" i="15"/>
  <c r="M173" i="15"/>
  <c r="M174" i="15"/>
  <c r="M175" i="15"/>
  <c r="M176" i="15"/>
  <c r="M177" i="15"/>
  <c r="M178" i="15"/>
  <c r="M179" i="15"/>
  <c r="M180" i="15"/>
  <c r="M181" i="15"/>
  <c r="M182" i="15"/>
  <c r="M183" i="15"/>
  <c r="M184" i="15"/>
  <c r="M185" i="15"/>
  <c r="M186" i="15"/>
  <c r="M187" i="15"/>
  <c r="M188" i="15"/>
  <c r="M189" i="15"/>
  <c r="M190" i="15"/>
  <c r="M191" i="15"/>
  <c r="M192" i="15"/>
  <c r="M193" i="15"/>
  <c r="M194" i="15"/>
  <c r="M195" i="15"/>
  <c r="M196" i="15"/>
  <c r="M197" i="15"/>
  <c r="M198" i="15"/>
  <c r="M199" i="15"/>
  <c r="M200" i="15"/>
  <c r="M201" i="15"/>
  <c r="M202" i="15"/>
  <c r="M203" i="15"/>
  <c r="M204" i="15"/>
  <c r="M205" i="15"/>
  <c r="M206" i="15"/>
  <c r="M207" i="15"/>
  <c r="M208" i="15"/>
  <c r="M209" i="15"/>
  <c r="M210" i="15"/>
  <c r="M211" i="15"/>
  <c r="M212" i="15"/>
  <c r="M213" i="15"/>
  <c r="M214" i="15"/>
  <c r="M215" i="15"/>
  <c r="M216" i="15"/>
  <c r="M217" i="15"/>
  <c r="M218" i="15"/>
  <c r="M219" i="15"/>
  <c r="M220" i="15"/>
  <c r="M221" i="15"/>
  <c r="M222" i="15"/>
  <c r="M223" i="15"/>
  <c r="M224" i="15"/>
  <c r="M225" i="15"/>
  <c r="M226" i="15"/>
  <c r="M227" i="15"/>
  <c r="M228" i="15"/>
  <c r="M229" i="15"/>
  <c r="M230" i="15"/>
  <c r="M231" i="15"/>
  <c r="M232" i="15"/>
  <c r="M233" i="15"/>
  <c r="M234" i="15"/>
  <c r="M235" i="15"/>
  <c r="M236" i="15"/>
  <c r="M237" i="15"/>
  <c r="M238" i="15"/>
  <c r="M250" i="15"/>
  <c r="M251" i="15"/>
  <c r="M252" i="15"/>
  <c r="M253" i="15"/>
  <c r="M254" i="15"/>
  <c r="M255" i="15"/>
  <c r="M256" i="15"/>
  <c r="M257" i="15"/>
  <c r="M258" i="15"/>
  <c r="M259" i="15"/>
  <c r="M260" i="15"/>
  <c r="M261" i="15"/>
  <c r="M262" i="15"/>
  <c r="M263" i="15"/>
  <c r="M264" i="15"/>
  <c r="M265" i="15"/>
  <c r="M266" i="15"/>
  <c r="M267" i="15"/>
  <c r="M268" i="15"/>
  <c r="M269" i="15"/>
  <c r="M270" i="15"/>
  <c r="M271" i="15"/>
  <c r="M272" i="15"/>
  <c r="M273" i="15"/>
  <c r="M274" i="15"/>
  <c r="M275" i="15"/>
  <c r="M276" i="15"/>
  <c r="M277" i="15"/>
  <c r="M278" i="15"/>
  <c r="M279" i="15"/>
  <c r="M280" i="15"/>
  <c r="M281" i="15"/>
  <c r="M282" i="15"/>
  <c r="M283" i="15"/>
  <c r="M284" i="15"/>
  <c r="M285" i="15"/>
  <c r="M286" i="15"/>
  <c r="M287" i="15"/>
  <c r="M288" i="15"/>
  <c r="M289" i="15"/>
  <c r="M290" i="15"/>
  <c r="M291" i="15"/>
  <c r="M292" i="15"/>
  <c r="M293" i="15"/>
  <c r="M294" i="15"/>
  <c r="M295" i="15"/>
  <c r="M296" i="15"/>
  <c r="M297" i="15"/>
  <c r="M298" i="15"/>
  <c r="M299" i="15"/>
  <c r="M300" i="15"/>
  <c r="M301" i="15"/>
  <c r="M302" i="15"/>
  <c r="M303" i="15"/>
  <c r="M304" i="15"/>
  <c r="M305" i="15"/>
  <c r="M306" i="15"/>
  <c r="M307" i="15"/>
  <c r="M308" i="15"/>
  <c r="M309" i="15"/>
  <c r="M310" i="15"/>
  <c r="M311" i="15"/>
  <c r="M312" i="15"/>
  <c r="M313" i="15"/>
  <c r="M314" i="15"/>
  <c r="M315" i="15"/>
  <c r="M316" i="15"/>
  <c r="M317" i="15"/>
  <c r="M318" i="15"/>
  <c r="M319" i="15"/>
  <c r="M320" i="15"/>
  <c r="M321" i="15"/>
  <c r="M322" i="15"/>
  <c r="M323" i="15"/>
  <c r="M324" i="15"/>
  <c r="M325" i="15"/>
  <c r="M326" i="15"/>
  <c r="M327" i="15"/>
  <c r="M328" i="15"/>
  <c r="M329" i="15"/>
  <c r="M330" i="15"/>
  <c r="M331" i="15"/>
  <c r="M332" i="15"/>
  <c r="M333" i="15"/>
  <c r="M334" i="15"/>
  <c r="M335" i="15"/>
  <c r="M336" i="15"/>
  <c r="M337" i="15"/>
  <c r="M338" i="15"/>
  <c r="M339" i="15"/>
  <c r="M340" i="15"/>
  <c r="M341" i="15"/>
  <c r="M342" i="15"/>
  <c r="M343" i="15"/>
  <c r="M344" i="15"/>
  <c r="M345" i="15"/>
  <c r="M346" i="15"/>
  <c r="M347" i="15"/>
  <c r="M348" i="15"/>
  <c r="M349" i="15"/>
  <c r="M350" i="15"/>
  <c r="M351" i="15"/>
  <c r="M352" i="15"/>
  <c r="M353" i="15"/>
  <c r="M354" i="15"/>
  <c r="M355" i="15"/>
  <c r="M356" i="15"/>
  <c r="M357" i="15"/>
  <c r="M358" i="15"/>
  <c r="M359" i="15"/>
  <c r="M360" i="15"/>
  <c r="M361" i="15"/>
  <c r="M362" i="15"/>
  <c r="M363" i="15"/>
  <c r="M364" i="15"/>
  <c r="M365" i="15"/>
  <c r="M366" i="15"/>
  <c r="M367" i="15"/>
  <c r="M368" i="15"/>
  <c r="M369" i="15"/>
  <c r="M370" i="15"/>
  <c r="M371" i="15"/>
  <c r="M372" i="15"/>
  <c r="M373" i="15"/>
  <c r="M374" i="15"/>
  <c r="M375" i="15"/>
  <c r="M376" i="15"/>
  <c r="M377" i="15"/>
  <c r="M378" i="15"/>
  <c r="M379" i="15"/>
  <c r="M380" i="15"/>
  <c r="M381" i="15"/>
  <c r="M382" i="15"/>
  <c r="M383" i="15"/>
  <c r="M384" i="15"/>
  <c r="M385" i="15"/>
  <c r="M386" i="15"/>
  <c r="M387" i="15"/>
  <c r="M388" i="15"/>
  <c r="M389" i="15"/>
  <c r="M390" i="15"/>
  <c r="M391" i="15"/>
  <c r="M392" i="15"/>
  <c r="M393" i="15"/>
  <c r="M394" i="15"/>
  <c r="M395" i="15"/>
  <c r="M396" i="15"/>
  <c r="M397" i="15"/>
  <c r="M398" i="15"/>
  <c r="M399" i="15"/>
  <c r="M400" i="15"/>
  <c r="M401" i="15"/>
  <c r="M402" i="15"/>
  <c r="M403" i="15"/>
  <c r="M404" i="15"/>
  <c r="M405" i="15"/>
  <c r="M406" i="15"/>
  <c r="M407" i="15"/>
  <c r="M408" i="15"/>
  <c r="M409" i="15"/>
  <c r="M410" i="15"/>
  <c r="M411" i="15"/>
  <c r="M412" i="15"/>
  <c r="M413" i="15"/>
  <c r="M414" i="15"/>
  <c r="M415" i="15"/>
  <c r="M416" i="15"/>
  <c r="M417" i="15"/>
  <c r="M418" i="15"/>
  <c r="M419" i="15"/>
  <c r="M420" i="15"/>
  <c r="M421" i="15"/>
  <c r="M422" i="15"/>
  <c r="M423" i="15"/>
  <c r="M424" i="15"/>
  <c r="M425" i="15"/>
  <c r="M426" i="15"/>
  <c r="M427" i="15"/>
  <c r="M428" i="15"/>
  <c r="M429" i="15"/>
  <c r="M430" i="15"/>
  <c r="M431" i="15"/>
  <c r="M432" i="15"/>
  <c r="M433" i="15"/>
  <c r="M434" i="15"/>
  <c r="M435" i="15"/>
  <c r="M436" i="15"/>
  <c r="M437" i="15"/>
  <c r="M438" i="15"/>
  <c r="M439" i="15"/>
  <c r="M440" i="15"/>
  <c r="M441" i="15"/>
  <c r="M442" i="15"/>
  <c r="M443" i="15"/>
  <c r="M444" i="15"/>
  <c r="M445" i="15"/>
  <c r="M446" i="15"/>
  <c r="M447" i="15"/>
  <c r="M448" i="15"/>
  <c r="M449" i="15"/>
  <c r="M450" i="15"/>
  <c r="M451" i="15"/>
  <c r="M452" i="15"/>
  <c r="M453" i="15"/>
  <c r="M454" i="15"/>
  <c r="M455" i="15"/>
  <c r="M456" i="15"/>
  <c r="M457" i="15"/>
  <c r="M458" i="15"/>
  <c r="M459" i="15"/>
  <c r="M460" i="15"/>
  <c r="M461" i="15"/>
  <c r="M462" i="15"/>
  <c r="M463" i="15"/>
  <c r="M464" i="15"/>
  <c r="M465" i="15"/>
  <c r="M466" i="15"/>
  <c r="M467" i="15"/>
  <c r="M468" i="15"/>
  <c r="M469" i="15"/>
  <c r="M470" i="15"/>
  <c r="M471" i="15"/>
  <c r="M472" i="15"/>
  <c r="M473" i="15"/>
  <c r="M474" i="15"/>
  <c r="M475" i="15"/>
  <c r="M476" i="15"/>
  <c r="M477" i="15"/>
  <c r="M478" i="15"/>
  <c r="M479" i="15"/>
  <c r="M480" i="15"/>
  <c r="M481" i="15"/>
  <c r="M482" i="15"/>
  <c r="M483" i="15"/>
  <c r="M484" i="15"/>
  <c r="M485" i="15"/>
  <c r="M486" i="15"/>
  <c r="M487" i="15"/>
  <c r="M488" i="15"/>
  <c r="M489" i="15"/>
  <c r="M490" i="15"/>
  <c r="M491" i="15"/>
  <c r="M492" i="15"/>
  <c r="M493" i="15"/>
  <c r="M494" i="15"/>
  <c r="M495" i="15"/>
  <c r="M496" i="15"/>
  <c r="M497" i="15"/>
  <c r="M498" i="15"/>
  <c r="M499" i="15"/>
  <c r="M500" i="15"/>
  <c r="M501" i="15"/>
  <c r="M502" i="15"/>
  <c r="M503" i="15"/>
  <c r="M504" i="15"/>
  <c r="M505" i="15"/>
  <c r="M506" i="15"/>
  <c r="M507" i="15"/>
  <c r="M508" i="15"/>
  <c r="M509" i="15"/>
  <c r="M510" i="15"/>
  <c r="M511" i="15"/>
  <c r="M512" i="15"/>
  <c r="M513" i="15"/>
  <c r="M514" i="15"/>
  <c r="M515" i="15"/>
  <c r="M516" i="15"/>
  <c r="M517" i="15"/>
  <c r="M518" i="15"/>
  <c r="M519" i="15"/>
  <c r="M520" i="15"/>
  <c r="M521" i="15"/>
  <c r="M522" i="15"/>
  <c r="M523" i="15"/>
  <c r="M524" i="15"/>
  <c r="M525" i="15"/>
  <c r="M526" i="15"/>
  <c r="M527" i="15"/>
  <c r="M528" i="15"/>
  <c r="M529" i="15"/>
  <c r="M530" i="15"/>
  <c r="M531" i="15"/>
  <c r="M532" i="15"/>
  <c r="M533" i="15"/>
  <c r="M534" i="15"/>
  <c r="M535" i="15"/>
  <c r="M536" i="15"/>
  <c r="M537" i="15"/>
  <c r="M538" i="15"/>
  <c r="M539" i="15"/>
  <c r="M540" i="15"/>
  <c r="M541" i="15"/>
  <c r="M542" i="15"/>
  <c r="M543" i="15"/>
  <c r="M544" i="15"/>
  <c r="M545" i="15"/>
  <c r="M546" i="15"/>
  <c r="M547" i="15"/>
  <c r="M548" i="15"/>
  <c r="M549" i="15"/>
  <c r="M550" i="15"/>
  <c r="M551" i="15"/>
  <c r="M552" i="15"/>
  <c r="M553" i="15"/>
  <c r="M554" i="15"/>
  <c r="M555" i="15"/>
  <c r="M556" i="15"/>
  <c r="M557" i="15"/>
  <c r="M558" i="15"/>
  <c r="M559" i="15"/>
  <c r="M560" i="15"/>
  <c r="M561" i="15"/>
  <c r="M562" i="15"/>
  <c r="M563" i="15"/>
  <c r="M564" i="15"/>
  <c r="M565" i="15"/>
  <c r="M566" i="15"/>
  <c r="M567" i="15"/>
  <c r="M568" i="15"/>
  <c r="M569" i="15"/>
  <c r="M570" i="15"/>
  <c r="M571" i="15"/>
  <c r="M572" i="15"/>
  <c r="M573" i="15"/>
  <c r="M574" i="15"/>
  <c r="M575" i="15"/>
  <c r="M576" i="15"/>
  <c r="M577" i="15"/>
  <c r="M578" i="15"/>
  <c r="M579" i="15"/>
  <c r="M580" i="15"/>
  <c r="M581" i="15"/>
  <c r="M582" i="15"/>
  <c r="M583" i="15"/>
  <c r="M584" i="15"/>
  <c r="M585" i="15"/>
  <c r="M586" i="15"/>
  <c r="M587" i="15"/>
  <c r="M588" i="15"/>
  <c r="M589" i="15"/>
  <c r="M590" i="15"/>
  <c r="M591" i="15"/>
  <c r="M592" i="15"/>
  <c r="M593" i="15"/>
  <c r="M594" i="15"/>
  <c r="M595" i="15"/>
  <c r="M596" i="15"/>
  <c r="M597" i="15"/>
  <c r="M598" i="15"/>
  <c r="M599" i="15"/>
  <c r="M600" i="15"/>
  <c r="M601" i="15"/>
  <c r="M602" i="15"/>
  <c r="M603" i="15"/>
  <c r="M604" i="15"/>
  <c r="M605" i="15"/>
  <c r="M606" i="15"/>
  <c r="M607" i="15"/>
  <c r="M608" i="15"/>
  <c r="M609" i="15"/>
  <c r="M610" i="15"/>
  <c r="M611" i="15"/>
  <c r="M612" i="15"/>
  <c r="M613" i="15"/>
  <c r="M614" i="15"/>
  <c r="M615" i="15"/>
  <c r="M616" i="15"/>
  <c r="M617" i="15"/>
  <c r="M618" i="15"/>
  <c r="M619" i="15"/>
  <c r="M620" i="15"/>
  <c r="M621" i="15"/>
  <c r="M622" i="15"/>
  <c r="M623" i="15"/>
  <c r="M624" i="15"/>
  <c r="M625" i="15"/>
  <c r="M626" i="15"/>
  <c r="M627" i="15"/>
  <c r="M628" i="15"/>
  <c r="M629" i="15"/>
  <c r="M630" i="15"/>
  <c r="M631" i="15"/>
  <c r="M632" i="15"/>
  <c r="M633" i="15"/>
  <c r="M634" i="15"/>
  <c r="M635" i="15"/>
  <c r="M636" i="15"/>
  <c r="M637" i="15"/>
  <c r="M638" i="15"/>
  <c r="M639" i="15"/>
  <c r="M640" i="15"/>
  <c r="M641" i="15"/>
  <c r="M642" i="15"/>
  <c r="M643" i="15"/>
  <c r="M644" i="15"/>
  <c r="M645" i="15"/>
  <c r="M646" i="15"/>
  <c r="M647" i="15"/>
  <c r="M648" i="15"/>
  <c r="M649" i="15"/>
  <c r="M650" i="15"/>
  <c r="M651" i="15"/>
  <c r="M652" i="15"/>
  <c r="M653" i="15"/>
  <c r="M654" i="15"/>
  <c r="M655" i="15"/>
  <c r="M656" i="15"/>
  <c r="M657" i="15"/>
  <c r="M658" i="15"/>
  <c r="M659" i="15"/>
  <c r="M660" i="15"/>
  <c r="M661" i="15"/>
  <c r="M662" i="15"/>
  <c r="M663" i="15"/>
  <c r="M664" i="15"/>
  <c r="M665" i="15"/>
  <c r="M666" i="15"/>
  <c r="M667" i="15"/>
  <c r="M668" i="15"/>
  <c r="M669" i="15"/>
  <c r="M670" i="15"/>
  <c r="M671" i="15"/>
  <c r="M672" i="15"/>
  <c r="M673" i="15"/>
  <c r="M674" i="15"/>
  <c r="M675" i="15"/>
  <c r="M676" i="15"/>
  <c r="M677" i="15"/>
  <c r="M678" i="15"/>
  <c r="M679" i="15"/>
  <c r="M680" i="15"/>
  <c r="M681" i="15"/>
  <c r="M682" i="15"/>
  <c r="M683" i="15"/>
  <c r="M684" i="15"/>
  <c r="M685" i="15"/>
  <c r="M686" i="15"/>
  <c r="M687" i="15"/>
  <c r="M688" i="15"/>
  <c r="M689" i="15"/>
  <c r="M690" i="15"/>
  <c r="M691" i="15"/>
  <c r="M692" i="15"/>
  <c r="M693" i="15"/>
  <c r="M694" i="15"/>
  <c r="M695" i="15"/>
  <c r="M696" i="15"/>
  <c r="M697" i="15"/>
  <c r="M698" i="15"/>
  <c r="M699" i="15"/>
  <c r="M700" i="15"/>
  <c r="M701" i="15"/>
  <c r="M702" i="15"/>
  <c r="M703" i="15"/>
  <c r="M704" i="15"/>
  <c r="M705" i="15"/>
  <c r="M706" i="15"/>
  <c r="M707" i="15"/>
  <c r="M708" i="15"/>
  <c r="M709" i="15"/>
  <c r="M710" i="15"/>
  <c r="M711" i="15"/>
  <c r="M712" i="15"/>
  <c r="M713" i="15"/>
  <c r="M714" i="15"/>
  <c r="M715" i="15"/>
  <c r="M716" i="15"/>
  <c r="M717" i="15"/>
  <c r="M718" i="15"/>
  <c r="M719" i="15"/>
  <c r="M720" i="15"/>
  <c r="M721" i="15"/>
  <c r="M722" i="15"/>
  <c r="M723" i="15"/>
  <c r="M724" i="15"/>
  <c r="M725" i="15"/>
  <c r="M726" i="15"/>
  <c r="M727" i="15"/>
  <c r="M728" i="15"/>
  <c r="M729" i="15"/>
  <c r="M730" i="15"/>
  <c r="M731" i="15"/>
  <c r="M732" i="15"/>
  <c r="M733" i="15"/>
  <c r="M734" i="15"/>
  <c r="M735" i="15"/>
  <c r="M736" i="15"/>
  <c r="M737" i="15"/>
  <c r="M738" i="15"/>
  <c r="M739" i="15"/>
  <c r="M740" i="15"/>
  <c r="M741" i="15"/>
  <c r="M742" i="15"/>
  <c r="M743" i="15"/>
  <c r="M744" i="15"/>
  <c r="M745" i="15"/>
  <c r="M746" i="15"/>
  <c r="M747" i="15"/>
  <c r="M748" i="15"/>
  <c r="M749" i="15"/>
  <c r="M750" i="15"/>
  <c r="M751" i="15"/>
  <c r="M752" i="15"/>
  <c r="M753" i="15"/>
  <c r="M754" i="15"/>
  <c r="M755" i="15"/>
  <c r="M756" i="15"/>
  <c r="M757" i="15"/>
  <c r="M758" i="15"/>
  <c r="M759" i="15"/>
  <c r="M760" i="15"/>
  <c r="M761" i="15"/>
  <c r="M762" i="15"/>
  <c r="M763" i="15"/>
  <c r="M764" i="15"/>
  <c r="M765" i="15"/>
  <c r="M766" i="15"/>
  <c r="M767" i="15"/>
  <c r="M768" i="15"/>
  <c r="M769" i="15"/>
  <c r="M770" i="15"/>
  <c r="M771" i="15"/>
  <c r="M772" i="15"/>
  <c r="M773" i="15"/>
  <c r="M774" i="15"/>
  <c r="M775" i="15"/>
  <c r="M776" i="15"/>
  <c r="M777" i="15"/>
  <c r="M778" i="15"/>
  <c r="M779" i="15"/>
  <c r="M780" i="15"/>
  <c r="M781" i="15"/>
  <c r="M782" i="15"/>
  <c r="M783" i="15"/>
  <c r="M784" i="15"/>
  <c r="M785" i="15"/>
  <c r="M786" i="15"/>
  <c r="M787" i="15"/>
  <c r="M788" i="15"/>
  <c r="M789" i="15"/>
  <c r="M790" i="15"/>
  <c r="M791" i="15"/>
  <c r="M792" i="15"/>
  <c r="M793" i="15"/>
  <c r="M794" i="15"/>
  <c r="M795" i="15"/>
  <c r="M796" i="15"/>
  <c r="M797" i="15"/>
  <c r="M798" i="15"/>
  <c r="M799" i="15"/>
  <c r="M800" i="15"/>
  <c r="M801" i="15"/>
  <c r="M802" i="15"/>
  <c r="M803" i="15"/>
  <c r="M804" i="15"/>
  <c r="M805" i="15"/>
  <c r="M806" i="15"/>
  <c r="M807" i="15"/>
  <c r="M808" i="15"/>
  <c r="M809" i="15"/>
  <c r="M810" i="15"/>
  <c r="M811" i="15"/>
  <c r="M812" i="15"/>
  <c r="M813" i="15"/>
  <c r="M814" i="15"/>
  <c r="M815" i="15"/>
  <c r="M816" i="15"/>
  <c r="M817" i="15"/>
  <c r="M818" i="15"/>
  <c r="M819" i="15"/>
  <c r="M820" i="15"/>
  <c r="M821" i="15"/>
  <c r="M822" i="15"/>
  <c r="M823" i="15"/>
  <c r="M824" i="15"/>
  <c r="M825" i="15"/>
  <c r="M826" i="15"/>
  <c r="M827" i="15"/>
  <c r="M828" i="15"/>
  <c r="M829" i="15"/>
  <c r="M830" i="15"/>
  <c r="M831" i="15"/>
  <c r="M832" i="15"/>
  <c r="M833" i="15"/>
  <c r="M834" i="15"/>
  <c r="M835" i="15"/>
  <c r="M836" i="15"/>
  <c r="M837" i="15"/>
  <c r="M838" i="15"/>
  <c r="M839" i="15"/>
  <c r="M840" i="15"/>
  <c r="M841" i="15"/>
  <c r="M842" i="15"/>
  <c r="M843" i="15"/>
  <c r="M844" i="15"/>
  <c r="M845" i="15"/>
  <c r="M846" i="15"/>
  <c r="M847" i="15"/>
  <c r="M848" i="15"/>
  <c r="M849" i="15"/>
  <c r="M850" i="15"/>
  <c r="M851" i="15"/>
  <c r="M852" i="15"/>
  <c r="M853" i="15"/>
  <c r="M854" i="15"/>
  <c r="M855" i="15"/>
  <c r="M856" i="15"/>
  <c r="M857" i="15"/>
  <c r="M858" i="15"/>
  <c r="M859" i="15"/>
  <c r="M860" i="15"/>
  <c r="M861" i="15"/>
  <c r="M862" i="15"/>
  <c r="M863" i="15"/>
  <c r="M864" i="15"/>
  <c r="M865" i="15"/>
  <c r="M866" i="15"/>
  <c r="M867" i="15"/>
  <c r="M868" i="15"/>
  <c r="M869" i="15"/>
  <c r="M870" i="15"/>
  <c r="M871" i="15"/>
  <c r="M872" i="15"/>
  <c r="M873" i="15"/>
  <c r="M874" i="15"/>
  <c r="M875" i="15"/>
  <c r="M876" i="15"/>
  <c r="M877" i="15"/>
  <c r="M878" i="15"/>
  <c r="M879" i="15"/>
  <c r="M880" i="15"/>
  <c r="M881" i="15"/>
  <c r="M882" i="15"/>
  <c r="M883" i="15"/>
  <c r="M884" i="15"/>
  <c r="M885" i="15"/>
  <c r="M886" i="15"/>
  <c r="M887" i="15"/>
  <c r="M888" i="15"/>
  <c r="M889" i="15"/>
  <c r="M890" i="15"/>
  <c r="M891" i="15"/>
  <c r="M892" i="15"/>
  <c r="M893" i="15"/>
  <c r="M894" i="15"/>
  <c r="M895" i="15"/>
  <c r="M896" i="15"/>
  <c r="M897" i="15"/>
  <c r="M898" i="15"/>
  <c r="M899" i="15"/>
  <c r="M900" i="15"/>
  <c r="M901" i="15"/>
  <c r="M902" i="15"/>
  <c r="M903" i="15"/>
  <c r="M904" i="15"/>
  <c r="M905" i="15"/>
  <c r="M906" i="15"/>
  <c r="M907" i="15"/>
  <c r="M908" i="15"/>
  <c r="M909" i="15"/>
  <c r="M910" i="15"/>
  <c r="M911" i="15"/>
  <c r="M912" i="15"/>
  <c r="M913" i="15"/>
  <c r="M914" i="15"/>
  <c r="M915" i="15"/>
  <c r="M916" i="15"/>
  <c r="M917" i="15"/>
  <c r="M918" i="15"/>
  <c r="M919" i="15"/>
  <c r="M920" i="15"/>
  <c r="M921" i="15"/>
  <c r="M922" i="15"/>
  <c r="M923" i="15"/>
  <c r="M924" i="15"/>
  <c r="M925" i="15"/>
  <c r="M926" i="15"/>
  <c r="M927" i="15"/>
  <c r="M928" i="15"/>
  <c r="M929" i="15"/>
  <c r="M930" i="15"/>
  <c r="M931" i="15"/>
  <c r="M932" i="15"/>
  <c r="M933" i="15"/>
  <c r="M934" i="15"/>
  <c r="M935" i="15"/>
  <c r="M936" i="15"/>
  <c r="M937" i="15"/>
  <c r="M938" i="15"/>
  <c r="M939" i="15"/>
  <c r="M940" i="15"/>
  <c r="M941" i="15"/>
  <c r="M942" i="15"/>
  <c r="M943" i="15"/>
  <c r="M944" i="15"/>
  <c r="M945" i="15"/>
  <c r="M946" i="15"/>
  <c r="M947" i="15"/>
  <c r="M948" i="15"/>
  <c r="M949" i="15"/>
  <c r="M950" i="15"/>
  <c r="M951" i="15"/>
  <c r="M952" i="15"/>
  <c r="M953" i="15"/>
  <c r="M954" i="15"/>
  <c r="M955" i="15"/>
  <c r="M956" i="15"/>
  <c r="M957" i="15"/>
  <c r="M958" i="15"/>
  <c r="M959" i="15"/>
  <c r="M960" i="15"/>
  <c r="M961" i="15"/>
  <c r="M962" i="15"/>
  <c r="M963" i="15"/>
  <c r="M964" i="15"/>
  <c r="M965" i="15"/>
  <c r="M966" i="15"/>
  <c r="M967" i="15"/>
  <c r="M968" i="15"/>
  <c r="M969" i="15"/>
  <c r="M970" i="15"/>
  <c r="M971" i="15"/>
  <c r="M972" i="15"/>
  <c r="M973" i="15"/>
  <c r="M974" i="15"/>
  <c r="M975" i="15"/>
  <c r="M976" i="15"/>
  <c r="M977" i="15"/>
  <c r="M978" i="15"/>
  <c r="M979" i="15"/>
  <c r="M980" i="15"/>
  <c r="M981" i="15"/>
  <c r="M982" i="15"/>
  <c r="M983" i="15"/>
  <c r="M984" i="15"/>
  <c r="M985" i="15"/>
  <c r="M986" i="15"/>
  <c r="M987" i="15"/>
  <c r="M988" i="15"/>
  <c r="M989" i="15"/>
  <c r="M990" i="15"/>
  <c r="M991" i="15"/>
  <c r="M992" i="15"/>
  <c r="M993" i="15"/>
  <c r="M994" i="15"/>
  <c r="M995" i="15"/>
  <c r="M996" i="15"/>
  <c r="M997" i="15"/>
  <c r="M998" i="15"/>
  <c r="M999" i="15"/>
  <c r="M1000" i="15"/>
  <c r="M1001" i="15"/>
  <c r="M1002" i="15"/>
  <c r="M1003" i="15"/>
  <c r="M1004" i="15"/>
  <c r="M1005" i="15"/>
  <c r="M1006" i="15"/>
  <c r="M1007" i="15"/>
  <c r="M1008" i="15"/>
  <c r="M1009" i="15"/>
  <c r="M1010" i="15"/>
  <c r="M1011" i="15"/>
  <c r="M1012" i="15"/>
  <c r="M1013" i="15"/>
  <c r="M1014" i="15"/>
  <c r="M1015" i="15"/>
  <c r="M1016" i="15"/>
  <c r="M1017" i="15"/>
  <c r="M1018" i="15"/>
  <c r="M1019" i="15"/>
  <c r="M1020" i="15"/>
  <c r="M1021" i="15"/>
  <c r="M1022" i="15"/>
  <c r="M1023" i="15"/>
  <c r="M1024" i="15"/>
  <c r="M1025" i="15"/>
  <c r="M1026" i="15"/>
  <c r="M1027" i="15"/>
  <c r="M1028" i="15"/>
  <c r="M1029" i="15"/>
  <c r="M1030" i="15"/>
  <c r="M1031" i="15"/>
  <c r="M1032" i="15"/>
  <c r="M1033" i="15"/>
  <c r="M1034" i="15"/>
  <c r="M1035" i="15"/>
  <c r="M1036" i="15"/>
  <c r="M1037" i="15"/>
  <c r="M1038" i="15"/>
  <c r="M1039" i="15"/>
  <c r="M1040" i="15"/>
  <c r="M1041" i="15"/>
  <c r="M1042" i="15"/>
  <c r="M1059" i="15"/>
  <c r="M1060" i="15"/>
  <c r="T667" i="9"/>
  <c r="T644" i="9"/>
  <c r="T643" i="9"/>
  <c r="T573" i="9"/>
  <c r="T550" i="9"/>
  <c r="T549" i="9"/>
  <c r="T526" i="9"/>
  <c r="T505" i="9"/>
  <c r="U501" i="9"/>
  <c r="S726" i="9"/>
  <c r="O156" i="9"/>
  <c r="O153" i="9"/>
  <c r="M242" i="15" l="1"/>
  <c r="M240" i="15"/>
  <c r="K240" i="15"/>
  <c r="K242" i="15"/>
  <c r="Q831" i="13"/>
  <c r="Q825" i="13"/>
  <c r="R53" i="13"/>
  <c r="R106" i="13"/>
  <c r="R493" i="13"/>
  <c r="R782" i="13"/>
  <c r="R794" i="13"/>
  <c r="R798" i="13"/>
  <c r="R781" i="13" s="1"/>
  <c r="R815" i="13"/>
  <c r="R814" i="13" s="1"/>
  <c r="R838" i="13"/>
  <c r="R837" i="13" s="1"/>
  <c r="R945" i="13"/>
  <c r="R955" i="13"/>
  <c r="R942" i="13" s="1"/>
  <c r="R938" i="13" s="1"/>
  <c r="R976" i="13"/>
  <c r="R994" i="13"/>
  <c r="R1020" i="13"/>
  <c r="R1019" i="13" s="1"/>
  <c r="R46" i="13"/>
  <c r="R45" i="13" s="1"/>
  <c r="R971" i="13"/>
  <c r="R967" i="13" s="1"/>
  <c r="Q889" i="13"/>
  <c r="Q493" i="13"/>
  <c r="Q46" i="13"/>
  <c r="Q45" i="13" s="1"/>
  <c r="Q52" i="13"/>
  <c r="Q51" i="13" s="1"/>
  <c r="Q971" i="13"/>
  <c r="Q967" i="13" s="1"/>
  <c r="R52" i="13"/>
  <c r="R51" i="13" s="1"/>
  <c r="R889" i="13"/>
  <c r="R879" i="13"/>
  <c r="Q915" i="13"/>
  <c r="Q942" i="13"/>
  <c r="Q938" i="13" s="1"/>
  <c r="Q1020" i="13"/>
  <c r="Q1019" i="13" s="1"/>
  <c r="Q781" i="13"/>
  <c r="Q780" i="13" s="1"/>
  <c r="R915" i="13"/>
  <c r="Q837" i="13"/>
  <c r="Q879" i="13"/>
  <c r="M244" i="15" l="1"/>
  <c r="M248" i="15" s="1"/>
  <c r="K244" i="15"/>
  <c r="K248" i="15" s="1"/>
  <c r="R780" i="13"/>
  <c r="R937" i="13"/>
  <c r="R1006" i="13" s="1"/>
  <c r="Q937" i="13"/>
  <c r="Q1006" i="13" s="1"/>
  <c r="N158" i="9" l="1"/>
  <c r="O1048" i="9" l="1"/>
  <c r="T7" i="9" l="1"/>
  <c r="S7" i="9"/>
  <c r="O28" i="9"/>
  <c r="Y252" i="15" l="1"/>
  <c r="X252" i="15"/>
  <c r="Y916" i="15"/>
  <c r="X916" i="15"/>
  <c r="Y251" i="15"/>
  <c r="X251" i="15"/>
  <c r="O1039" i="15"/>
  <c r="Q1038" i="15"/>
  <c r="Q1037" i="15" s="1"/>
  <c r="Q1036" i="15" s="1"/>
  <c r="O1035" i="15"/>
  <c r="P1035" i="15" s="1"/>
  <c r="P1034" i="15" s="1"/>
  <c r="Q1034" i="15"/>
  <c r="O1033" i="15"/>
  <c r="P1033" i="15" s="1"/>
  <c r="P1032" i="15" s="1"/>
  <c r="Q1032" i="15"/>
  <c r="Q1031" i="15" s="1"/>
  <c r="Q1030" i="15" s="1"/>
  <c r="O1029" i="15"/>
  <c r="O1028" i="15" s="1"/>
  <c r="Q1028" i="15"/>
  <c r="O1027" i="15"/>
  <c r="Q1026" i="15"/>
  <c r="O1025" i="15"/>
  <c r="Q1024" i="15"/>
  <c r="Q1022" i="15"/>
  <c r="Q1021" i="15"/>
  <c r="Q1020" i="15" s="1"/>
  <c r="Q1019" i="15" s="1"/>
  <c r="Q1041" i="15" s="1"/>
  <c r="O1015" i="15"/>
  <c r="P1015" i="15" s="1"/>
  <c r="P1014" i="15" s="1"/>
  <c r="Q1014" i="15"/>
  <c r="O1013" i="15"/>
  <c r="P1013" i="15" s="1"/>
  <c r="O1012" i="15"/>
  <c r="P1012" i="15" s="1"/>
  <c r="O1011" i="15"/>
  <c r="P1011" i="15" s="1"/>
  <c r="O1010" i="15"/>
  <c r="P1010" i="15" s="1"/>
  <c r="O1009" i="15"/>
  <c r="P1009" i="15" s="1"/>
  <c r="O1008" i="15"/>
  <c r="P1008" i="15" s="1"/>
  <c r="O1007" i="15"/>
  <c r="P1007" i="15" s="1"/>
  <c r="O1006" i="15"/>
  <c r="Q1005" i="15"/>
  <c r="Q982" i="15" s="1"/>
  <c r="O1004" i="15"/>
  <c r="P1004" i="15" s="1"/>
  <c r="O1003" i="15"/>
  <c r="P1003" i="15" s="1"/>
  <c r="O1002" i="15"/>
  <c r="P1002" i="15" s="1"/>
  <c r="O1001" i="15"/>
  <c r="P1001" i="15" s="1"/>
  <c r="O1000" i="15"/>
  <c r="P1000" i="15" s="1"/>
  <c r="O999" i="15"/>
  <c r="P999" i="15" s="1"/>
  <c r="O998" i="15"/>
  <c r="P998" i="15" s="1"/>
  <c r="O997" i="15"/>
  <c r="P997" i="15" s="1"/>
  <c r="O996" i="15"/>
  <c r="P996" i="15" s="1"/>
  <c r="O995" i="15"/>
  <c r="P995" i="15" s="1"/>
  <c r="O994" i="15"/>
  <c r="P994" i="15" s="1"/>
  <c r="O993" i="15"/>
  <c r="P993" i="15" s="1"/>
  <c r="O992" i="15"/>
  <c r="P992" i="15" s="1"/>
  <c r="O991" i="15"/>
  <c r="P991" i="15" s="1"/>
  <c r="O990" i="15"/>
  <c r="P990" i="15" s="1"/>
  <c r="O989" i="15"/>
  <c r="O988" i="15"/>
  <c r="P988" i="15" s="1"/>
  <c r="Q987" i="15"/>
  <c r="O986" i="15"/>
  <c r="P986" i="15" s="1"/>
  <c r="P985" i="15" s="1"/>
  <c r="Q985" i="15"/>
  <c r="O984" i="15"/>
  <c r="O983" i="15" s="1"/>
  <c r="Q983" i="15"/>
  <c r="O981" i="15"/>
  <c r="P981" i="15" s="1"/>
  <c r="P980" i="15" s="1"/>
  <c r="P979" i="15" s="1"/>
  <c r="Q980" i="15"/>
  <c r="Q979" i="15" s="1"/>
  <c r="Q978" i="15" s="1"/>
  <c r="O977" i="15"/>
  <c r="P977" i="15" s="1"/>
  <c r="P976" i="15" s="1"/>
  <c r="Q976" i="15"/>
  <c r="Q953" i="15" s="1"/>
  <c r="Q949" i="15" s="1"/>
  <c r="Q948" i="15" s="1"/>
  <c r="Q1017" i="15" s="1"/>
  <c r="O975" i="15"/>
  <c r="P975" i="15" s="1"/>
  <c r="O974" i="15"/>
  <c r="P974" i="15" s="1"/>
  <c r="O973" i="15"/>
  <c r="P973" i="15" s="1"/>
  <c r="O972" i="15"/>
  <c r="P972" i="15" s="1"/>
  <c r="O971" i="15"/>
  <c r="P971" i="15" s="1"/>
  <c r="O970" i="15"/>
  <c r="P970" i="15" s="1"/>
  <c r="O969" i="15"/>
  <c r="P969" i="15" s="1"/>
  <c r="O968" i="15"/>
  <c r="P968" i="15" s="1"/>
  <c r="O967" i="15"/>
  <c r="P967" i="15" s="1"/>
  <c r="Q966" i="15"/>
  <c r="O965" i="15"/>
  <c r="P965" i="15" s="1"/>
  <c r="O964" i="15"/>
  <c r="P964" i="15" s="1"/>
  <c r="O963" i="15"/>
  <c r="P963" i="15" s="1"/>
  <c r="O962" i="15"/>
  <c r="P962" i="15" s="1"/>
  <c r="O961" i="15"/>
  <c r="P961" i="15" s="1"/>
  <c r="O960" i="15"/>
  <c r="P960" i="15" s="1"/>
  <c r="O959" i="15"/>
  <c r="P959" i="15" s="1"/>
  <c r="O958" i="15"/>
  <c r="P958" i="15" s="1"/>
  <c r="O957" i="15"/>
  <c r="P957" i="15" s="1"/>
  <c r="Q956" i="15"/>
  <c r="O955" i="15"/>
  <c r="P955" i="15" s="1"/>
  <c r="P954" i="15" s="1"/>
  <c r="Q954" i="15"/>
  <c r="O952" i="15"/>
  <c r="P952" i="15" s="1"/>
  <c r="P951" i="15" s="1"/>
  <c r="P950" i="15" s="1"/>
  <c r="Q951" i="15"/>
  <c r="Q950" i="15"/>
  <c r="O944" i="15"/>
  <c r="P944" i="15" s="1"/>
  <c r="P943" i="15" s="1"/>
  <c r="P942" i="15" s="1"/>
  <c r="Q943" i="15"/>
  <c r="Q942" i="15" s="1"/>
  <c r="O940" i="15"/>
  <c r="P940" i="15" s="1"/>
  <c r="P939" i="15" s="1"/>
  <c r="P938" i="15" s="1"/>
  <c r="Q939" i="15"/>
  <c r="Q938" i="15" s="1"/>
  <c r="O932" i="15"/>
  <c r="P932" i="15" s="1"/>
  <c r="P931" i="15" s="1"/>
  <c r="P930" i="15" s="1"/>
  <c r="Q931" i="15"/>
  <c r="Q930" i="15"/>
  <c r="Q928" i="15"/>
  <c r="Q927" i="15" s="1"/>
  <c r="Q926" i="15" s="1"/>
  <c r="P928" i="15"/>
  <c r="P927" i="15" s="1"/>
  <c r="O928" i="15"/>
  <c r="O927" i="15" s="1"/>
  <c r="O925" i="15"/>
  <c r="O924" i="15" s="1"/>
  <c r="O923" i="15" s="1"/>
  <c r="Q924" i="15"/>
  <c r="Q923" i="15"/>
  <c r="O922" i="15"/>
  <c r="P922" i="15" s="1"/>
  <c r="P921" i="15" s="1"/>
  <c r="P920" i="15" s="1"/>
  <c r="Q921" i="15"/>
  <c r="Q920" i="15" s="1"/>
  <c r="Q918" i="15"/>
  <c r="Q917" i="15" s="1"/>
  <c r="Q916" i="15" s="1"/>
  <c r="O915" i="15"/>
  <c r="P915" i="15" s="1"/>
  <c r="P914" i="15" s="1"/>
  <c r="P913" i="15" s="1"/>
  <c r="Q914" i="15"/>
  <c r="Q913" i="15"/>
  <c r="O912" i="15"/>
  <c r="P912" i="15" s="1"/>
  <c r="P911" i="15" s="1"/>
  <c r="P910" i="15" s="1"/>
  <c r="Q911" i="15"/>
  <c r="Q910" i="15"/>
  <c r="O909" i="15"/>
  <c r="P909" i="15" s="1"/>
  <c r="P908" i="15" s="1"/>
  <c r="P907" i="15" s="1"/>
  <c r="Q908" i="15"/>
  <c r="Q907" i="15"/>
  <c r="O906" i="15"/>
  <c r="P906" i="15" s="1"/>
  <c r="P905" i="15" s="1"/>
  <c r="P904" i="15" s="1"/>
  <c r="Q905" i="15"/>
  <c r="Q904" i="15" s="1"/>
  <c r="O903" i="15"/>
  <c r="P903" i="15" s="1"/>
  <c r="P902" i="15" s="1"/>
  <c r="P901" i="15" s="1"/>
  <c r="Q902" i="15"/>
  <c r="Q901" i="15" s="1"/>
  <c r="Q900" i="15" s="1"/>
  <c r="O899" i="15"/>
  <c r="O898" i="15" s="1"/>
  <c r="O897" i="15" s="1"/>
  <c r="Q898" i="15"/>
  <c r="Q897" i="15"/>
  <c r="O896" i="15"/>
  <c r="P896" i="15" s="1"/>
  <c r="P895" i="15" s="1"/>
  <c r="P894" i="15" s="1"/>
  <c r="Q895" i="15"/>
  <c r="Q894" i="15"/>
  <c r="O893" i="15"/>
  <c r="P893" i="15" s="1"/>
  <c r="P892" i="15" s="1"/>
  <c r="P891" i="15" s="1"/>
  <c r="Q892" i="15"/>
  <c r="Q891" i="15" s="1"/>
  <c r="Q890" i="15" s="1"/>
  <c r="R886" i="15"/>
  <c r="O885" i="15"/>
  <c r="O883" i="15" s="1"/>
  <c r="O884" i="15"/>
  <c r="R884" i="15" s="1"/>
  <c r="Q883" i="15"/>
  <c r="O882" i="15"/>
  <c r="P882" i="15" s="1"/>
  <c r="P881" i="15" s="1"/>
  <c r="Q881" i="15"/>
  <c r="Q879" i="15"/>
  <c r="Q877" i="15"/>
  <c r="O876" i="15"/>
  <c r="R876" i="15" s="1"/>
  <c r="Q875" i="15"/>
  <c r="O874" i="15"/>
  <c r="P874" i="15" s="1"/>
  <c r="P873" i="15" s="1"/>
  <c r="Q873" i="15"/>
  <c r="Q871" i="15"/>
  <c r="Q870" i="15"/>
  <c r="O869" i="15"/>
  <c r="P869" i="15" s="1"/>
  <c r="P868" i="15" s="1"/>
  <c r="Q868" i="15"/>
  <c r="O867" i="15"/>
  <c r="P867" i="15" s="1"/>
  <c r="P866" i="15" s="1"/>
  <c r="Q866" i="15"/>
  <c r="O865" i="15"/>
  <c r="P865" i="15" s="1"/>
  <c r="P864" i="15" s="1"/>
  <c r="Q864" i="15"/>
  <c r="O863" i="15"/>
  <c r="P863" i="15" s="1"/>
  <c r="O862" i="15"/>
  <c r="P862" i="15" s="1"/>
  <c r="O861" i="15"/>
  <c r="R861" i="15" s="1"/>
  <c r="O860" i="15"/>
  <c r="R860" i="15" s="1"/>
  <c r="O859" i="15"/>
  <c r="R859" i="15" s="1"/>
  <c r="O858" i="15"/>
  <c r="R858" i="15" s="1"/>
  <c r="O857" i="15"/>
  <c r="R857" i="15" s="1"/>
  <c r="O856" i="15"/>
  <c r="R856" i="15" s="1"/>
  <c r="O855" i="15"/>
  <c r="O854" i="15"/>
  <c r="P854" i="15" s="1"/>
  <c r="O853" i="15"/>
  <c r="R853" i="15" s="1"/>
  <c r="O852" i="15"/>
  <c r="R852" i="15" s="1"/>
  <c r="O851" i="15"/>
  <c r="R851" i="15" s="1"/>
  <c r="O850" i="15"/>
  <c r="R850" i="15" s="1"/>
  <c r="Q849" i="15"/>
  <c r="Q848" i="15" s="1"/>
  <c r="O847" i="15"/>
  <c r="P847" i="15" s="1"/>
  <c r="P846" i="15" s="1"/>
  <c r="P845" i="15" s="1"/>
  <c r="Q846" i="15"/>
  <c r="Q845" i="15" s="1"/>
  <c r="O844" i="15"/>
  <c r="P844" i="15" s="1"/>
  <c r="P843" i="15" s="1"/>
  <c r="Q843" i="15"/>
  <c r="Q841" i="15"/>
  <c r="Q839" i="15"/>
  <c r="Q837" i="15"/>
  <c r="O836" i="15"/>
  <c r="O835" i="15" s="1"/>
  <c r="Q835" i="15"/>
  <c r="O832" i="15"/>
  <c r="P832" i="15" s="1"/>
  <c r="O831" i="15"/>
  <c r="O830" i="15"/>
  <c r="P830" i="15" s="1"/>
  <c r="O829" i="15"/>
  <c r="P829" i="15" s="1"/>
  <c r="O828" i="15"/>
  <c r="R828" i="15" s="1"/>
  <c r="O827" i="15"/>
  <c r="P827" i="15" s="1"/>
  <c r="Q826" i="15"/>
  <c r="Q825" i="15"/>
  <c r="O824" i="15"/>
  <c r="O823" i="15" s="1"/>
  <c r="R823" i="15" s="1"/>
  <c r="Q823" i="15"/>
  <c r="O822" i="15"/>
  <c r="R822" i="15" s="1"/>
  <c r="O821" i="15"/>
  <c r="R821" i="15" s="1"/>
  <c r="Q820" i="15"/>
  <c r="O819" i="15"/>
  <c r="R819" i="15" s="1"/>
  <c r="Q818" i="15"/>
  <c r="O817" i="15"/>
  <c r="O816" i="15" s="1"/>
  <c r="R816" i="15" s="1"/>
  <c r="Q816" i="15"/>
  <c r="O815" i="15"/>
  <c r="R815" i="15" s="1"/>
  <c r="Q814" i="15"/>
  <c r="O813" i="15"/>
  <c r="R813" i="15" s="1"/>
  <c r="O812" i="15"/>
  <c r="R812" i="15" s="1"/>
  <c r="O811" i="15"/>
  <c r="O810" i="15"/>
  <c r="R810" i="15" s="1"/>
  <c r="Q809" i="15"/>
  <c r="O808" i="15"/>
  <c r="P808" i="15" s="1"/>
  <c r="O807" i="15"/>
  <c r="P807" i="15" s="1"/>
  <c r="O806" i="15"/>
  <c r="R806" i="15" s="1"/>
  <c r="Q805" i="15"/>
  <c r="O804" i="15"/>
  <c r="R804" i="15" s="1"/>
  <c r="O803" i="15"/>
  <c r="P803" i="15" s="1"/>
  <c r="O802" i="15"/>
  <c r="P802" i="15" s="1"/>
  <c r="O801" i="15"/>
  <c r="R801" i="15" s="1"/>
  <c r="O800" i="15"/>
  <c r="R800" i="15" s="1"/>
  <c r="O799" i="15"/>
  <c r="R799" i="15" s="1"/>
  <c r="O798" i="15"/>
  <c r="P798" i="15" s="1"/>
  <c r="O797" i="15"/>
  <c r="R797" i="15" s="1"/>
  <c r="O796" i="15"/>
  <c r="R796" i="15" s="1"/>
  <c r="O795" i="15"/>
  <c r="P795" i="15" s="1"/>
  <c r="O794" i="15"/>
  <c r="P794" i="15" s="1"/>
  <c r="Q793" i="15"/>
  <c r="Q792" i="15" s="1"/>
  <c r="Q791" i="15" s="1"/>
  <c r="O790" i="15"/>
  <c r="P790" i="15" s="1"/>
  <c r="P789" i="15" s="1"/>
  <c r="P788" i="15" s="1"/>
  <c r="Q789" i="15"/>
  <c r="Q788" i="15"/>
  <c r="O787" i="15"/>
  <c r="R787" i="15" s="1"/>
  <c r="Q786" i="15"/>
  <c r="Q785" i="15"/>
  <c r="Q784" i="15" s="1"/>
  <c r="Q782" i="15"/>
  <c r="O781" i="15"/>
  <c r="R781" i="15" s="1"/>
  <c r="Q780" i="15"/>
  <c r="Q778" i="15"/>
  <c r="O777" i="15"/>
  <c r="Q776" i="15"/>
  <c r="Q774" i="15"/>
  <c r="O773" i="15"/>
  <c r="R773" i="15" s="1"/>
  <c r="Q772" i="15"/>
  <c r="Q770" i="15"/>
  <c r="O769" i="15"/>
  <c r="Q768" i="15"/>
  <c r="Q765" i="15" s="1"/>
  <c r="Q764" i="15" s="1"/>
  <c r="Q766" i="15"/>
  <c r="Q762" i="15"/>
  <c r="Q761" i="15" s="1"/>
  <c r="O760" i="15"/>
  <c r="R760" i="15" s="1"/>
  <c r="Q759" i="15"/>
  <c r="O758" i="15"/>
  <c r="O757" i="15" s="1"/>
  <c r="Q757" i="15"/>
  <c r="Q756" i="15" s="1"/>
  <c r="Q755" i="15"/>
  <c r="O754" i="15"/>
  <c r="P754" i="15" s="1"/>
  <c r="P753" i="15" s="1"/>
  <c r="Q753" i="15"/>
  <c r="O752" i="15"/>
  <c r="R752" i="15" s="1"/>
  <c r="Q751" i="15"/>
  <c r="O750" i="15"/>
  <c r="R750" i="15" s="1"/>
  <c r="Q749" i="15"/>
  <c r="O748" i="15"/>
  <c r="R748" i="15" s="1"/>
  <c r="Q747" i="15"/>
  <c r="O746" i="15"/>
  <c r="R746" i="15" s="1"/>
  <c r="Q745" i="15"/>
  <c r="O744" i="15"/>
  <c r="R744" i="15" s="1"/>
  <c r="Q743" i="15"/>
  <c r="O742" i="15"/>
  <c r="R742" i="15" s="1"/>
  <c r="Q741" i="15"/>
  <c r="O740" i="15"/>
  <c r="R740" i="15" s="1"/>
  <c r="Q739" i="15"/>
  <c r="Q738" i="15"/>
  <c r="Q737" i="15" s="1"/>
  <c r="O736" i="15"/>
  <c r="P736" i="15" s="1"/>
  <c r="P735" i="15" s="1"/>
  <c r="Q734" i="15"/>
  <c r="O733" i="15"/>
  <c r="P733" i="15" s="1"/>
  <c r="O730" i="15"/>
  <c r="P730" i="15" s="1"/>
  <c r="P729" i="15" s="1"/>
  <c r="P728" i="15" s="1"/>
  <c r="Q729" i="15"/>
  <c r="Q728" i="15" s="1"/>
  <c r="O727" i="15"/>
  <c r="P727" i="15" s="1"/>
  <c r="O725" i="15"/>
  <c r="P725" i="15" s="1"/>
  <c r="Q724" i="15"/>
  <c r="Q723" i="15"/>
  <c r="O721" i="15"/>
  <c r="R721" i="15" s="1"/>
  <c r="O720" i="15"/>
  <c r="R720" i="15" s="1"/>
  <c r="O719" i="15"/>
  <c r="O718" i="15"/>
  <c r="P718" i="15" s="1"/>
  <c r="O717" i="15"/>
  <c r="R717" i="15" s="1"/>
  <c r="O716" i="15"/>
  <c r="R716" i="15" s="1"/>
  <c r="O715" i="15"/>
  <c r="R715" i="15" s="1"/>
  <c r="O714" i="15"/>
  <c r="P714" i="15" s="1"/>
  <c r="O713" i="15"/>
  <c r="R713" i="15" s="1"/>
  <c r="O712" i="15"/>
  <c r="P712" i="15" s="1"/>
  <c r="O711" i="15"/>
  <c r="R711" i="15" s="1"/>
  <c r="O710" i="15"/>
  <c r="P710" i="15" s="1"/>
  <c r="O709" i="15"/>
  <c r="R709" i="15" s="1"/>
  <c r="O708" i="15"/>
  <c r="R708" i="15" s="1"/>
  <c r="O707" i="15"/>
  <c r="R707" i="15" s="1"/>
  <c r="O706" i="15"/>
  <c r="P706" i="15" s="1"/>
  <c r="O705" i="15"/>
  <c r="R705" i="15" s="1"/>
  <c r="O704" i="15"/>
  <c r="P704" i="15" s="1"/>
  <c r="O703" i="15"/>
  <c r="R703" i="15" s="1"/>
  <c r="O701" i="15"/>
  <c r="Q700" i="15"/>
  <c r="Q699" i="15"/>
  <c r="O698" i="15"/>
  <c r="P698" i="15" s="1"/>
  <c r="O697" i="15"/>
  <c r="R697" i="15" s="1"/>
  <c r="O696" i="15"/>
  <c r="P696" i="15" s="1"/>
  <c r="O695" i="15"/>
  <c r="R695" i="15" s="1"/>
  <c r="O694" i="15"/>
  <c r="P694" i="15" s="1"/>
  <c r="O693" i="15"/>
  <c r="R693" i="15" s="1"/>
  <c r="O692" i="15"/>
  <c r="R692" i="15" s="1"/>
  <c r="O691" i="15"/>
  <c r="R691" i="15" s="1"/>
  <c r="O690" i="15"/>
  <c r="P690" i="15" s="1"/>
  <c r="O689" i="15"/>
  <c r="R689" i="15" s="1"/>
  <c r="O688" i="15"/>
  <c r="P688" i="15" s="1"/>
  <c r="O687" i="15"/>
  <c r="R687" i="15" s="1"/>
  <c r="O686" i="15"/>
  <c r="P686" i="15" s="1"/>
  <c r="O685" i="15"/>
  <c r="R685" i="15" s="1"/>
  <c r="O684" i="15"/>
  <c r="P684" i="15" s="1"/>
  <c r="O683" i="15"/>
  <c r="R683" i="15" s="1"/>
  <c r="O682" i="15"/>
  <c r="P682" i="15" s="1"/>
  <c r="O681" i="15"/>
  <c r="R681" i="15" s="1"/>
  <c r="O680" i="15"/>
  <c r="R680" i="15" s="1"/>
  <c r="O679" i="15"/>
  <c r="R679" i="15" s="1"/>
  <c r="O678" i="15"/>
  <c r="Q677" i="15"/>
  <c r="Q676" i="15"/>
  <c r="Q675" i="15" s="1"/>
  <c r="O674" i="15"/>
  <c r="R674" i="15" s="1"/>
  <c r="O673" i="15"/>
  <c r="R673" i="15" s="1"/>
  <c r="O672" i="15"/>
  <c r="P672" i="15" s="1"/>
  <c r="O671" i="15"/>
  <c r="R671" i="15" s="1"/>
  <c r="O670" i="15"/>
  <c r="P670" i="15" s="1"/>
  <c r="O669" i="15"/>
  <c r="R669" i="15" s="1"/>
  <c r="O668" i="15"/>
  <c r="P668" i="15" s="1"/>
  <c r="O667" i="15"/>
  <c r="R667" i="15" s="1"/>
  <c r="O666" i="15"/>
  <c r="R666" i="15" s="1"/>
  <c r="O665" i="15"/>
  <c r="R665" i="15" s="1"/>
  <c r="O664" i="15"/>
  <c r="P664" i="15" s="1"/>
  <c r="O663" i="15"/>
  <c r="R663" i="15" s="1"/>
  <c r="O662" i="15"/>
  <c r="P662" i="15" s="1"/>
  <c r="O661" i="15"/>
  <c r="R661" i="15" s="1"/>
  <c r="O660" i="15"/>
  <c r="P660" i="15" s="1"/>
  <c r="O659" i="15"/>
  <c r="P659" i="15" s="1"/>
  <c r="O658" i="15"/>
  <c r="R658" i="15" s="1"/>
  <c r="O657" i="15"/>
  <c r="R657" i="15" s="1"/>
  <c r="O656" i="15"/>
  <c r="P656" i="15" s="1"/>
  <c r="O655" i="15"/>
  <c r="P655" i="15" s="1"/>
  <c r="O654" i="15"/>
  <c r="P654" i="15" s="1"/>
  <c r="Q653" i="15"/>
  <c r="Q652" i="15" s="1"/>
  <c r="O651" i="15"/>
  <c r="P651" i="15" s="1"/>
  <c r="O650" i="15"/>
  <c r="P650" i="15" s="1"/>
  <c r="O649" i="15"/>
  <c r="R649" i="15" s="1"/>
  <c r="O648" i="15"/>
  <c r="P648" i="15" s="1"/>
  <c r="O647" i="15"/>
  <c r="R647" i="15" s="1"/>
  <c r="O646" i="15"/>
  <c r="R646" i="15" s="1"/>
  <c r="O645" i="15"/>
  <c r="R645" i="15" s="1"/>
  <c r="O644" i="15"/>
  <c r="P644" i="15" s="1"/>
  <c r="O643" i="15"/>
  <c r="P643" i="15" s="1"/>
  <c r="O642" i="15"/>
  <c r="P642" i="15" s="1"/>
  <c r="O641" i="15"/>
  <c r="R641" i="15" s="1"/>
  <c r="O640" i="15"/>
  <c r="P640" i="15" s="1"/>
  <c r="O639" i="15"/>
  <c r="R639" i="15" s="1"/>
  <c r="O638" i="15"/>
  <c r="P638" i="15" s="1"/>
  <c r="O637" i="15"/>
  <c r="R637" i="15" s="1"/>
  <c r="O636" i="15"/>
  <c r="P636" i="15" s="1"/>
  <c r="O635" i="15"/>
  <c r="P635" i="15" s="1"/>
  <c r="O634" i="15"/>
  <c r="P634" i="15" s="1"/>
  <c r="O633" i="15"/>
  <c r="R633" i="15" s="1"/>
  <c r="O632" i="15"/>
  <c r="P632" i="15" s="1"/>
  <c r="O631" i="15"/>
  <c r="P631" i="15" s="1"/>
  <c r="Q630" i="15"/>
  <c r="Q629" i="15" s="1"/>
  <c r="Q628" i="15" s="1"/>
  <c r="O627" i="15"/>
  <c r="R627" i="15" s="1"/>
  <c r="O626" i="15"/>
  <c r="P626" i="15" s="1"/>
  <c r="O625" i="15"/>
  <c r="P625" i="15" s="1"/>
  <c r="O624" i="15"/>
  <c r="R624" i="15" s="1"/>
  <c r="O623" i="15"/>
  <c r="R623" i="15" s="1"/>
  <c r="O622" i="15"/>
  <c r="P622" i="15" s="1"/>
  <c r="O621" i="15"/>
  <c r="R621" i="15" s="1"/>
  <c r="O620" i="15"/>
  <c r="P620" i="15" s="1"/>
  <c r="O619" i="15"/>
  <c r="R619" i="15" s="1"/>
  <c r="O618" i="15"/>
  <c r="P618" i="15" s="1"/>
  <c r="O617" i="15"/>
  <c r="R617" i="15" s="1"/>
  <c r="O616" i="15"/>
  <c r="R616" i="15" s="1"/>
  <c r="O615" i="15"/>
  <c r="R615" i="15" s="1"/>
  <c r="O614" i="15"/>
  <c r="P614" i="15" s="1"/>
  <c r="O613" i="15"/>
  <c r="P613" i="15" s="1"/>
  <c r="O612" i="15"/>
  <c r="P612" i="15" s="1"/>
  <c r="O611" i="15"/>
  <c r="R611" i="15" s="1"/>
  <c r="O610" i="15"/>
  <c r="P610" i="15" s="1"/>
  <c r="O609" i="15"/>
  <c r="R609" i="15" s="1"/>
  <c r="O608" i="15"/>
  <c r="R608" i="15" s="1"/>
  <c r="Q606" i="15"/>
  <c r="Q605" i="15"/>
  <c r="O604" i="15"/>
  <c r="R604" i="15" s="1"/>
  <c r="O603" i="15"/>
  <c r="R603" i="15" s="1"/>
  <c r="O602" i="15"/>
  <c r="P602" i="15" s="1"/>
  <c r="O601" i="15"/>
  <c r="P601" i="15" s="1"/>
  <c r="O600" i="15"/>
  <c r="R600" i="15" s="1"/>
  <c r="O599" i="15"/>
  <c r="P599" i="15" s="1"/>
  <c r="O598" i="15"/>
  <c r="P598" i="15" s="1"/>
  <c r="O597" i="15"/>
  <c r="R597" i="15" s="1"/>
  <c r="O596" i="15"/>
  <c r="R596" i="15" s="1"/>
  <c r="O595" i="15"/>
  <c r="R595" i="15" s="1"/>
  <c r="O594" i="15"/>
  <c r="P594" i="15" s="1"/>
  <c r="O593" i="15"/>
  <c r="P593" i="15" s="1"/>
  <c r="O592" i="15"/>
  <c r="R592" i="15" s="1"/>
  <c r="O591" i="15"/>
  <c r="P591" i="15" s="1"/>
  <c r="O590" i="15"/>
  <c r="P590" i="15" s="1"/>
  <c r="O589" i="15"/>
  <c r="P589" i="15" s="1"/>
  <c r="O588" i="15"/>
  <c r="R588" i="15" s="1"/>
  <c r="O587" i="15"/>
  <c r="R587" i="15" s="1"/>
  <c r="O586" i="15"/>
  <c r="P586" i="15" s="1"/>
  <c r="O585" i="15"/>
  <c r="R585" i="15" s="1"/>
  <c r="O584" i="15"/>
  <c r="Q583" i="15"/>
  <c r="Q582" i="15" s="1"/>
  <c r="Q581" i="15" s="1"/>
  <c r="O580" i="15"/>
  <c r="P580" i="15" s="1"/>
  <c r="O579" i="15"/>
  <c r="R579" i="15" s="1"/>
  <c r="O578" i="15"/>
  <c r="R578" i="15" s="1"/>
  <c r="O577" i="15"/>
  <c r="R577" i="15" s="1"/>
  <c r="O576" i="15"/>
  <c r="P576" i="15" s="1"/>
  <c r="O575" i="15"/>
  <c r="R575" i="15" s="1"/>
  <c r="O574" i="15"/>
  <c r="R574" i="15" s="1"/>
  <c r="O573" i="15"/>
  <c r="P573" i="15" s="1"/>
  <c r="O572" i="15"/>
  <c r="P572" i="15" s="1"/>
  <c r="O571" i="15"/>
  <c r="R571" i="15" s="1"/>
  <c r="O570" i="15"/>
  <c r="R570" i="15" s="1"/>
  <c r="O569" i="15"/>
  <c r="R569" i="15" s="1"/>
  <c r="O568" i="15"/>
  <c r="P568" i="15" s="1"/>
  <c r="P567" i="15"/>
  <c r="O567" i="15"/>
  <c r="R567" i="15" s="1"/>
  <c r="O566" i="15"/>
  <c r="R566" i="15" s="1"/>
  <c r="O565" i="15"/>
  <c r="P565" i="15" s="1"/>
  <c r="O564" i="15"/>
  <c r="P564" i="15" s="1"/>
  <c r="O563" i="15"/>
  <c r="R563" i="15" s="1"/>
  <c r="O562" i="15"/>
  <c r="R562" i="15" s="1"/>
  <c r="O560" i="15"/>
  <c r="Q559" i="15"/>
  <c r="Q558" i="15"/>
  <c r="O557" i="15"/>
  <c r="P557" i="15" s="1"/>
  <c r="O556" i="15"/>
  <c r="P556" i="15" s="1"/>
  <c r="O555" i="15"/>
  <c r="R555" i="15" s="1"/>
  <c r="O554" i="15"/>
  <c r="R554" i="15" s="1"/>
  <c r="O553" i="15"/>
  <c r="R553" i="15" s="1"/>
  <c r="O552" i="15"/>
  <c r="P552" i="15" s="1"/>
  <c r="R551" i="15"/>
  <c r="O551" i="15"/>
  <c r="P551" i="15" s="1"/>
  <c r="O550" i="15"/>
  <c r="R550" i="15" s="1"/>
  <c r="O549" i="15"/>
  <c r="P549" i="15" s="1"/>
  <c r="O548" i="15"/>
  <c r="P548" i="15" s="1"/>
  <c r="O547" i="15"/>
  <c r="R547" i="15" s="1"/>
  <c r="O546" i="15"/>
  <c r="R546" i="15" s="1"/>
  <c r="O545" i="15"/>
  <c r="R545" i="15" s="1"/>
  <c r="O544" i="15"/>
  <c r="P544" i="15" s="1"/>
  <c r="O543" i="15"/>
  <c r="R543" i="15" s="1"/>
  <c r="O542" i="15"/>
  <c r="R542" i="15" s="1"/>
  <c r="O541" i="15"/>
  <c r="P541" i="15" s="1"/>
  <c r="O540" i="15"/>
  <c r="P540" i="15" s="1"/>
  <c r="O539" i="15"/>
  <c r="O538" i="15"/>
  <c r="O537" i="15"/>
  <c r="R537" i="15" s="1"/>
  <c r="Q536" i="15"/>
  <c r="O535" i="15"/>
  <c r="P535" i="15" s="1"/>
  <c r="O534" i="15"/>
  <c r="P534" i="15" s="1"/>
  <c r="O533" i="15"/>
  <c r="R533" i="15" s="1"/>
  <c r="O532" i="15"/>
  <c r="R532" i="15" s="1"/>
  <c r="O531" i="15"/>
  <c r="O530" i="15"/>
  <c r="P530" i="15" s="1"/>
  <c r="O529" i="15"/>
  <c r="P529" i="15" s="1"/>
  <c r="O528" i="15"/>
  <c r="R528" i="15" s="1"/>
  <c r="O527" i="15"/>
  <c r="P527" i="15" s="1"/>
  <c r="O526" i="15"/>
  <c r="P526" i="15" s="1"/>
  <c r="O525" i="15"/>
  <c r="P525" i="15" s="1"/>
  <c r="O524" i="15"/>
  <c r="O523" i="15"/>
  <c r="O522" i="15"/>
  <c r="P522" i="15" s="1"/>
  <c r="O521" i="15"/>
  <c r="P521" i="15" s="1"/>
  <c r="O520" i="15"/>
  <c r="R520" i="15" s="1"/>
  <c r="O519" i="15"/>
  <c r="P519" i="15" s="1"/>
  <c r="O518" i="15"/>
  <c r="P518" i="15" s="1"/>
  <c r="O517" i="15"/>
  <c r="R517" i="15" s="1"/>
  <c r="O516" i="15"/>
  <c r="Q514" i="15"/>
  <c r="Q513" i="15" s="1"/>
  <c r="Q512" i="15" s="1"/>
  <c r="O511" i="15"/>
  <c r="Q510" i="15"/>
  <c r="Q509" i="15"/>
  <c r="O508" i="15"/>
  <c r="O507" i="15" s="1"/>
  <c r="R507" i="15" s="1"/>
  <c r="Q507" i="15"/>
  <c r="O506" i="15"/>
  <c r="O505" i="15" s="1"/>
  <c r="Q505" i="15"/>
  <c r="Q504" i="15"/>
  <c r="Q503" i="15"/>
  <c r="Q502" i="15" s="1"/>
  <c r="O503" i="15"/>
  <c r="P503" i="15" s="1"/>
  <c r="P502" i="15" s="1"/>
  <c r="Q501" i="15"/>
  <c r="Q500" i="15" s="1"/>
  <c r="O494" i="15"/>
  <c r="Q493" i="15"/>
  <c r="Q492" i="15" s="1"/>
  <c r="Q488" i="15"/>
  <c r="Q487" i="15" s="1"/>
  <c r="Q486" i="15" s="1"/>
  <c r="O488" i="15"/>
  <c r="O487" i="15" s="1"/>
  <c r="R487" i="15" s="1"/>
  <c r="Q485" i="15"/>
  <c r="Q484" i="15" s="1"/>
  <c r="Q483" i="15" s="1"/>
  <c r="O479" i="15"/>
  <c r="P479" i="15" s="1"/>
  <c r="P478" i="15" s="1"/>
  <c r="P477" i="15" s="1"/>
  <c r="O472" i="15"/>
  <c r="O471" i="15"/>
  <c r="P471" i="15" s="1"/>
  <c r="Q469" i="15"/>
  <c r="Q468" i="15"/>
  <c r="O467" i="15"/>
  <c r="R467" i="15" s="1"/>
  <c r="Q467" i="15"/>
  <c r="Q466" i="15"/>
  <c r="O465" i="15"/>
  <c r="P465" i="15" s="1"/>
  <c r="Q464" i="15"/>
  <c r="Q463" i="15"/>
  <c r="O463" i="15"/>
  <c r="P463" i="15" s="1"/>
  <c r="O462" i="15"/>
  <c r="P462" i="15" s="1"/>
  <c r="Q461" i="15"/>
  <c r="O460" i="15"/>
  <c r="Q458" i="15"/>
  <c r="Q457" i="15"/>
  <c r="O456" i="15"/>
  <c r="P456" i="15" s="1"/>
  <c r="Q455" i="15"/>
  <c r="O455" i="15"/>
  <c r="P455" i="15" s="1"/>
  <c r="Q454" i="15"/>
  <c r="Q453" i="15"/>
  <c r="O453" i="15"/>
  <c r="R453" i="15" s="1"/>
  <c r="O451" i="15"/>
  <c r="P451" i="15" s="1"/>
  <c r="Q450" i="15"/>
  <c r="Q449" i="15"/>
  <c r="O449" i="15"/>
  <c r="P449" i="15" s="1"/>
  <c r="Q448" i="15"/>
  <c r="O448" i="15"/>
  <c r="P448" i="15" s="1"/>
  <c r="O447" i="15"/>
  <c r="Q446" i="15"/>
  <c r="O445" i="15"/>
  <c r="O444" i="15"/>
  <c r="P444" i="15" s="1"/>
  <c r="O443" i="15"/>
  <c r="Q439" i="15"/>
  <c r="O438" i="15"/>
  <c r="P438" i="15" s="1"/>
  <c r="O437" i="15"/>
  <c r="O436" i="15"/>
  <c r="P436" i="15" s="1"/>
  <c r="Q436" i="15"/>
  <c r="O434" i="15"/>
  <c r="P434" i="15" s="1"/>
  <c r="O433" i="15"/>
  <c r="Q432" i="15"/>
  <c r="Q430" i="15"/>
  <c r="O428" i="15"/>
  <c r="P428" i="15" s="1"/>
  <c r="Q427" i="15"/>
  <c r="O427" i="15"/>
  <c r="P427" i="15" s="1"/>
  <c r="Q426" i="15"/>
  <c r="Q425" i="15"/>
  <c r="Q424" i="15"/>
  <c r="O424" i="15"/>
  <c r="P424" i="15" s="1"/>
  <c r="O423" i="15"/>
  <c r="P423" i="15" s="1"/>
  <c r="Q422" i="15"/>
  <c r="Q421" i="15"/>
  <c r="Q420" i="15"/>
  <c r="O420" i="15"/>
  <c r="R420" i="15" s="1"/>
  <c r="O419" i="15"/>
  <c r="P419" i="15" s="1"/>
  <c r="Q417" i="15"/>
  <c r="O417" i="15"/>
  <c r="P417" i="15" s="1"/>
  <c r="O416" i="15"/>
  <c r="P416" i="15" s="1"/>
  <c r="Q416" i="15"/>
  <c r="Q415" i="15"/>
  <c r="Q414" i="15"/>
  <c r="O414" i="15"/>
  <c r="R414" i="15" s="1"/>
  <c r="Q413" i="15"/>
  <c r="O413" i="15"/>
  <c r="P413" i="15" s="1"/>
  <c r="Q412" i="15"/>
  <c r="O412" i="15"/>
  <c r="P412" i="15" s="1"/>
  <c r="O411" i="15"/>
  <c r="O409" i="15"/>
  <c r="P409" i="15" s="1"/>
  <c r="O408" i="15"/>
  <c r="P408" i="15" s="1"/>
  <c r="O407" i="15"/>
  <c r="P407" i="15" s="1"/>
  <c r="O406" i="15"/>
  <c r="P406" i="15" s="1"/>
  <c r="O405" i="15"/>
  <c r="P405" i="15" s="1"/>
  <c r="O404" i="15"/>
  <c r="P404" i="15" s="1"/>
  <c r="O403" i="15"/>
  <c r="P403" i="15" s="1"/>
  <c r="O402" i="15"/>
  <c r="P402" i="15" s="1"/>
  <c r="O401" i="15"/>
  <c r="P401" i="15" s="1"/>
  <c r="O400" i="15"/>
  <c r="Q399" i="15"/>
  <c r="O398" i="15"/>
  <c r="P398" i="15" s="1"/>
  <c r="O397" i="15"/>
  <c r="P397" i="15" s="1"/>
  <c r="O396" i="15"/>
  <c r="P396" i="15" s="1"/>
  <c r="O392" i="15"/>
  <c r="P392" i="15" s="1"/>
  <c r="O390" i="15"/>
  <c r="P390" i="15" s="1"/>
  <c r="O389" i="15"/>
  <c r="P389" i="15" s="1"/>
  <c r="O388" i="15"/>
  <c r="P388" i="15" s="1"/>
  <c r="O384" i="15"/>
  <c r="P384" i="15" s="1"/>
  <c r="O382" i="15"/>
  <c r="P382" i="15" s="1"/>
  <c r="O381" i="15"/>
  <c r="P381" i="15" s="1"/>
  <c r="O380" i="15"/>
  <c r="P380" i="15" s="1"/>
  <c r="O376" i="15"/>
  <c r="P376" i="15" s="1"/>
  <c r="O374" i="15"/>
  <c r="Q373" i="15"/>
  <c r="O372" i="15"/>
  <c r="P372" i="15" s="1"/>
  <c r="O371" i="15"/>
  <c r="O370" i="15"/>
  <c r="P370" i="15" s="1"/>
  <c r="Q368" i="15"/>
  <c r="O367" i="15"/>
  <c r="P367" i="15" s="1"/>
  <c r="O366" i="15"/>
  <c r="P366" i="15" s="1"/>
  <c r="O365" i="15"/>
  <c r="P365" i="15" s="1"/>
  <c r="O364" i="15"/>
  <c r="R364" i="15" s="1"/>
  <c r="O363" i="15"/>
  <c r="P363" i="15" s="1"/>
  <c r="Q362" i="15"/>
  <c r="O361" i="15"/>
  <c r="O360" i="15"/>
  <c r="P360" i="15" s="1"/>
  <c r="O358" i="15"/>
  <c r="P358" i="15" s="1"/>
  <c r="O357" i="15"/>
  <c r="P357" i="15" s="1"/>
  <c r="O356" i="15"/>
  <c r="P356" i="15" s="1"/>
  <c r="O354" i="15"/>
  <c r="P354" i="15" s="1"/>
  <c r="Q353" i="15"/>
  <c r="O351" i="15"/>
  <c r="P351" i="15" s="1"/>
  <c r="O350" i="15"/>
  <c r="P350" i="15" s="1"/>
  <c r="O349" i="15"/>
  <c r="P349" i="15" s="1"/>
  <c r="Q347" i="15"/>
  <c r="O345" i="15"/>
  <c r="P345" i="15" s="1"/>
  <c r="O344" i="15"/>
  <c r="O343" i="15"/>
  <c r="P343" i="15" s="1"/>
  <c r="O342" i="15"/>
  <c r="R342" i="15" s="1"/>
  <c r="O340" i="15"/>
  <c r="O339" i="15"/>
  <c r="P339" i="15" s="1"/>
  <c r="Q338" i="15"/>
  <c r="O337" i="15"/>
  <c r="R337" i="15" s="1"/>
  <c r="O336" i="15"/>
  <c r="P336" i="15" s="1"/>
  <c r="O334" i="15"/>
  <c r="P334" i="15" s="1"/>
  <c r="Q333" i="15"/>
  <c r="O331" i="15"/>
  <c r="P331" i="15" s="1"/>
  <c r="O329" i="15"/>
  <c r="R329" i="15" s="1"/>
  <c r="Q328" i="15"/>
  <c r="O324" i="15"/>
  <c r="P324" i="15" s="1"/>
  <c r="O323" i="15"/>
  <c r="Q322" i="15"/>
  <c r="O321" i="15"/>
  <c r="P321" i="15" s="1"/>
  <c r="O319" i="15"/>
  <c r="O318" i="15"/>
  <c r="O317" i="15"/>
  <c r="O315" i="15"/>
  <c r="P315" i="15" s="1"/>
  <c r="O314" i="15"/>
  <c r="P314" i="15" s="1"/>
  <c r="O313" i="15"/>
  <c r="P313" i="15" s="1"/>
  <c r="Q312" i="15"/>
  <c r="O310" i="15"/>
  <c r="R310" i="15" s="1"/>
  <c r="O308" i="15"/>
  <c r="R308" i="15" s="1"/>
  <c r="Q306" i="15"/>
  <c r="Z252" i="15"/>
  <c r="O304" i="15"/>
  <c r="O303" i="15"/>
  <c r="O302" i="15"/>
  <c r="O300" i="15"/>
  <c r="Q299" i="15"/>
  <c r="Q293" i="15"/>
  <c r="Q286" i="15"/>
  <c r="Q283" i="15"/>
  <c r="O282" i="15"/>
  <c r="P282" i="15" s="1"/>
  <c r="O278" i="15"/>
  <c r="O277" i="15" s="1"/>
  <c r="Q274" i="15"/>
  <c r="O274" i="15"/>
  <c r="S274" i="15" s="1"/>
  <c r="Q273" i="15"/>
  <c r="O272" i="15"/>
  <c r="P272" i="15" s="1"/>
  <c r="Q271" i="15"/>
  <c r="O271" i="15"/>
  <c r="S271" i="15" s="1"/>
  <c r="O267" i="15"/>
  <c r="P267" i="15" s="1"/>
  <c r="Q266" i="15"/>
  <c r="O263" i="15"/>
  <c r="P263" i="15" s="1"/>
  <c r="O261" i="15"/>
  <c r="P261" i="15" s="1"/>
  <c r="O260" i="15"/>
  <c r="P260" i="15" s="1"/>
  <c r="O259" i="15"/>
  <c r="R259" i="15" s="1"/>
  <c r="O258" i="15"/>
  <c r="P258" i="15" s="1"/>
  <c r="O257" i="15"/>
  <c r="P257" i="15" s="1"/>
  <c r="O256" i="15"/>
  <c r="Q254" i="15"/>
  <c r="Q238" i="15"/>
  <c r="O236" i="15"/>
  <c r="P236" i="15" s="1"/>
  <c r="O235" i="15"/>
  <c r="P235" i="15" s="1"/>
  <c r="O234" i="15"/>
  <c r="P234" i="15" s="1"/>
  <c r="O233" i="15"/>
  <c r="P233" i="15" s="1"/>
  <c r="O232" i="15"/>
  <c r="P232" i="15" s="1"/>
  <c r="Q230" i="15"/>
  <c r="Q229" i="15" s="1"/>
  <c r="Q227" i="15"/>
  <c r="O226" i="15"/>
  <c r="P226" i="15" s="1"/>
  <c r="O225" i="15"/>
  <c r="Q224" i="15"/>
  <c r="O223" i="15"/>
  <c r="O222" i="15" s="1"/>
  <c r="Q222" i="15"/>
  <c r="Q220" i="15"/>
  <c r="O219" i="15"/>
  <c r="Q218" i="15"/>
  <c r="O217" i="15"/>
  <c r="P217" i="15" s="1"/>
  <c r="O216" i="15"/>
  <c r="P216" i="15" s="1"/>
  <c r="O215" i="15"/>
  <c r="P215" i="15" s="1"/>
  <c r="O214" i="15"/>
  <c r="Q213" i="15"/>
  <c r="O212" i="15"/>
  <c r="P212" i="15" s="1"/>
  <c r="O211" i="15"/>
  <c r="P211" i="15" s="1"/>
  <c r="Q209" i="15"/>
  <c r="O208" i="15"/>
  <c r="P208" i="15" s="1"/>
  <c r="O207" i="15"/>
  <c r="P207" i="15" s="1"/>
  <c r="O206" i="15"/>
  <c r="P206" i="15" s="1"/>
  <c r="O205" i="15"/>
  <c r="P205" i="15" s="1"/>
  <c r="O204" i="15"/>
  <c r="P204" i="15" s="1"/>
  <c r="O203" i="15"/>
  <c r="P203" i="15" s="1"/>
  <c r="O202" i="15"/>
  <c r="P202" i="15" s="1"/>
  <c r="O201" i="15"/>
  <c r="P201" i="15" s="1"/>
  <c r="O200" i="15"/>
  <c r="P200" i="15" s="1"/>
  <c r="O198" i="15"/>
  <c r="Q197" i="15"/>
  <c r="Q196" i="15" s="1"/>
  <c r="Q195" i="15" s="1"/>
  <c r="O194" i="15"/>
  <c r="P194" i="15" s="1"/>
  <c r="O193" i="15"/>
  <c r="P193" i="15" s="1"/>
  <c r="O192" i="15"/>
  <c r="P192" i="15" s="1"/>
  <c r="O190" i="15"/>
  <c r="P190" i="15" s="1"/>
  <c r="Q189" i="15"/>
  <c r="Q188" i="15" s="1"/>
  <c r="O187" i="15"/>
  <c r="P187" i="15" s="1"/>
  <c r="P186" i="15" s="1"/>
  <c r="P185" i="15" s="1"/>
  <c r="Q186" i="15"/>
  <c r="Q185" i="15" s="1"/>
  <c r="O184" i="15"/>
  <c r="P184" i="15" s="1"/>
  <c r="O183" i="15"/>
  <c r="P183" i="15" s="1"/>
  <c r="O181" i="15"/>
  <c r="Q180" i="15"/>
  <c r="Q179" i="15"/>
  <c r="O177" i="15"/>
  <c r="O176" i="15" s="1"/>
  <c r="O175" i="15" s="1"/>
  <c r="O174" i="15" s="1"/>
  <c r="Q176" i="15"/>
  <c r="Q175" i="15" s="1"/>
  <c r="Q174" i="15" s="1"/>
  <c r="O173" i="15"/>
  <c r="P173" i="15" s="1"/>
  <c r="P172" i="15" s="1"/>
  <c r="Q172" i="15"/>
  <c r="Q170" i="15"/>
  <c r="O169" i="15"/>
  <c r="Q168" i="15"/>
  <c r="O167" i="15"/>
  <c r="O166" i="15" s="1"/>
  <c r="Q166" i="15"/>
  <c r="O165" i="15"/>
  <c r="O164" i="15" s="1"/>
  <c r="Q164" i="15"/>
  <c r="O163" i="15"/>
  <c r="P163" i="15" s="1"/>
  <c r="P162" i="15" s="1"/>
  <c r="Q162" i="15"/>
  <c r="Q161" i="15" s="1"/>
  <c r="Q160" i="15" s="1"/>
  <c r="O159" i="15"/>
  <c r="O158" i="15" s="1"/>
  <c r="O157" i="15" s="1"/>
  <c r="Q158" i="15"/>
  <c r="Q157" i="15" s="1"/>
  <c r="O156" i="15"/>
  <c r="P156" i="15" s="1"/>
  <c r="P155" i="15" s="1"/>
  <c r="P154" i="15" s="1"/>
  <c r="Q155" i="15"/>
  <c r="Q154" i="15"/>
  <c r="O153" i="15"/>
  <c r="P153" i="15" s="1"/>
  <c r="P152" i="15" s="1"/>
  <c r="P151" i="15" s="1"/>
  <c r="Q152" i="15"/>
  <c r="Q151" i="15" s="1"/>
  <c r="O149" i="15"/>
  <c r="P149" i="15" s="1"/>
  <c r="O148" i="15"/>
  <c r="P148" i="15" s="1"/>
  <c r="O147" i="15"/>
  <c r="P147" i="15" s="1"/>
  <c r="O146" i="15"/>
  <c r="P146" i="15" s="1"/>
  <c r="O144" i="15"/>
  <c r="P144" i="15" s="1"/>
  <c r="Q143" i="15"/>
  <c r="Q142" i="15" s="1"/>
  <c r="O141" i="15"/>
  <c r="P141" i="15" s="1"/>
  <c r="O139" i="15"/>
  <c r="P139" i="15" s="1"/>
  <c r="Q138" i="15"/>
  <c r="Q137" i="15" s="1"/>
  <c r="O136" i="15"/>
  <c r="P136" i="15" s="1"/>
  <c r="O135" i="15"/>
  <c r="P135" i="15" s="1"/>
  <c r="O134" i="15"/>
  <c r="Q133" i="15"/>
  <c r="Q132" i="15"/>
  <c r="O131" i="15"/>
  <c r="O130" i="15"/>
  <c r="P130" i="15" s="1"/>
  <c r="Q129" i="15"/>
  <c r="Q128" i="15" s="1"/>
  <c r="Q126" i="15"/>
  <c r="Q125" i="15" s="1"/>
  <c r="O123" i="15"/>
  <c r="P123" i="15" s="1"/>
  <c r="O122" i="15"/>
  <c r="P122" i="15" s="1"/>
  <c r="O121" i="15"/>
  <c r="P121" i="15" s="1"/>
  <c r="O120" i="15"/>
  <c r="P120" i="15" s="1"/>
  <c r="O119" i="15"/>
  <c r="P119" i="15" s="1"/>
  <c r="O118" i="15"/>
  <c r="P118" i="15" s="1"/>
  <c r="O116" i="15"/>
  <c r="P116" i="15" s="1"/>
  <c r="Q115" i="15"/>
  <c r="O114" i="15"/>
  <c r="P114" i="15" s="1"/>
  <c r="O113" i="15"/>
  <c r="P113" i="15" s="1"/>
  <c r="O112" i="15"/>
  <c r="Q111" i="15"/>
  <c r="O110" i="15"/>
  <c r="P110" i="15" s="1"/>
  <c r="O109" i="15"/>
  <c r="P109" i="15" s="1"/>
  <c r="O108" i="15"/>
  <c r="P108" i="15" s="1"/>
  <c r="O107" i="15"/>
  <c r="Q106" i="15"/>
  <c r="O105" i="15"/>
  <c r="P105" i="15" s="1"/>
  <c r="O104" i="15"/>
  <c r="P104" i="15" s="1"/>
  <c r="O103" i="15"/>
  <c r="P103" i="15" s="1"/>
  <c r="O102" i="15"/>
  <c r="P102" i="15" s="1"/>
  <c r="O101" i="15"/>
  <c r="P101" i="15" s="1"/>
  <c r="O100" i="15"/>
  <c r="P100" i="15" s="1"/>
  <c r="O99" i="15"/>
  <c r="P99" i="15" s="1"/>
  <c r="O98" i="15"/>
  <c r="P98" i="15" s="1"/>
  <c r="O97" i="15"/>
  <c r="P97" i="15" s="1"/>
  <c r="O96" i="15"/>
  <c r="P96" i="15" s="1"/>
  <c r="O95" i="15"/>
  <c r="P95" i="15" s="1"/>
  <c r="O94" i="15"/>
  <c r="P94" i="15" s="1"/>
  <c r="O92" i="15"/>
  <c r="Q91" i="15"/>
  <c r="O90" i="15"/>
  <c r="Q89" i="15"/>
  <c r="O88" i="15"/>
  <c r="P88" i="15" s="1"/>
  <c r="O87" i="15"/>
  <c r="P87" i="15" s="1"/>
  <c r="O86" i="15"/>
  <c r="P86" i="15" s="1"/>
  <c r="O85" i="15"/>
  <c r="P85" i="15" s="1"/>
  <c r="O84" i="15"/>
  <c r="P84" i="15" s="1"/>
  <c r="O83" i="15"/>
  <c r="P83" i="15" s="1"/>
  <c r="O82" i="15"/>
  <c r="P82" i="15" s="1"/>
  <c r="O81" i="15"/>
  <c r="P81" i="15" s="1"/>
  <c r="O80" i="15"/>
  <c r="P80" i="15" s="1"/>
  <c r="O79" i="15"/>
  <c r="P79" i="15" s="1"/>
  <c r="O78" i="15"/>
  <c r="P78" i="15" s="1"/>
  <c r="O77" i="15"/>
  <c r="Q76" i="15"/>
  <c r="Q75" i="15" s="1"/>
  <c r="Q74" i="15" s="1"/>
  <c r="O73" i="15"/>
  <c r="O72" i="15" s="1"/>
  <c r="Q72" i="15"/>
  <c r="O71" i="15"/>
  <c r="O70" i="15" s="1"/>
  <c r="Q70" i="15"/>
  <c r="O69" i="15"/>
  <c r="O68" i="15" s="1"/>
  <c r="Q68" i="15"/>
  <c r="O67" i="15"/>
  <c r="P67" i="15" s="1"/>
  <c r="O66" i="15"/>
  <c r="P66" i="15" s="1"/>
  <c r="O65" i="15"/>
  <c r="P65" i="15" s="1"/>
  <c r="O64" i="15"/>
  <c r="P64" i="15" s="1"/>
  <c r="O63" i="15"/>
  <c r="P63" i="15" s="1"/>
  <c r="O62" i="15"/>
  <c r="P62" i="15" s="1"/>
  <c r="O61" i="15"/>
  <c r="P61" i="15" s="1"/>
  <c r="O60" i="15"/>
  <c r="O59" i="15"/>
  <c r="P59" i="15" s="1"/>
  <c r="O58" i="15"/>
  <c r="P58" i="15" s="1"/>
  <c r="O57" i="15"/>
  <c r="P57" i="15" s="1"/>
  <c r="O56" i="15"/>
  <c r="P56" i="15" s="1"/>
  <c r="O55" i="15"/>
  <c r="P55" i="15" s="1"/>
  <c r="O54" i="15"/>
  <c r="P54" i="15" s="1"/>
  <c r="Q53" i="15"/>
  <c r="Q52" i="15"/>
  <c r="Q51" i="15" s="1"/>
  <c r="O50" i="15"/>
  <c r="O49" i="15" s="1"/>
  <c r="Q49" i="15"/>
  <c r="S48" i="15"/>
  <c r="S49" i="15" s="1"/>
  <c r="O48" i="15"/>
  <c r="P48" i="15" s="1"/>
  <c r="P47" i="15" s="1"/>
  <c r="Q47" i="15"/>
  <c r="Q46" i="15" s="1"/>
  <c r="Q45" i="15" s="1"/>
  <c r="O44" i="15"/>
  <c r="T43" i="15"/>
  <c r="Q43" i="15"/>
  <c r="Q42" i="15" s="1"/>
  <c r="O41" i="15"/>
  <c r="P41" i="15" s="1"/>
  <c r="O40" i="15"/>
  <c r="P40" i="15" s="1"/>
  <c r="O39" i="15"/>
  <c r="P39" i="15" s="1"/>
  <c r="O38" i="15"/>
  <c r="Q37" i="15"/>
  <c r="Q36" i="15"/>
  <c r="O35" i="15"/>
  <c r="P35" i="15" s="1"/>
  <c r="O34" i="15"/>
  <c r="P34" i="15" s="1"/>
  <c r="O33" i="15"/>
  <c r="P33" i="15" s="1"/>
  <c r="Q32" i="15"/>
  <c r="O31" i="15"/>
  <c r="P31" i="15" s="1"/>
  <c r="O30" i="15"/>
  <c r="P30" i="15" s="1"/>
  <c r="Q29" i="15"/>
  <c r="Q24" i="15" s="1"/>
  <c r="Q23" i="15" s="1"/>
  <c r="O28" i="15"/>
  <c r="P28" i="15" s="1"/>
  <c r="O27" i="15"/>
  <c r="O26" i="15"/>
  <c r="P26" i="15" s="1"/>
  <c r="O25" i="15"/>
  <c r="P25" i="15" s="1"/>
  <c r="O22" i="15"/>
  <c r="O21" i="15"/>
  <c r="P21" i="15" s="1"/>
  <c r="O20" i="15"/>
  <c r="P20" i="15" s="1"/>
  <c r="O19" i="15"/>
  <c r="P19" i="15" s="1"/>
  <c r="O18" i="15"/>
  <c r="P18" i="15" s="1"/>
  <c r="O17" i="15"/>
  <c r="P17" i="15" s="1"/>
  <c r="O16" i="15"/>
  <c r="P16" i="15" s="1"/>
  <c r="O15" i="15"/>
  <c r="P15" i="15" s="1"/>
  <c r="O14" i="15"/>
  <c r="P14" i="15" s="1"/>
  <c r="O13" i="15"/>
  <c r="P13" i="15" s="1"/>
  <c r="O12" i="15"/>
  <c r="P12" i="15" s="1"/>
  <c r="O11" i="15"/>
  <c r="P11" i="15" s="1"/>
  <c r="O10" i="15"/>
  <c r="P10" i="15" s="1"/>
  <c r="O9" i="15"/>
  <c r="P9" i="15" s="1"/>
  <c r="Q8" i="15"/>
  <c r="O7" i="15"/>
  <c r="Q6" i="15"/>
  <c r="Q5" i="15" s="1"/>
  <c r="O30" i="8"/>
  <c r="R451" i="15" l="1"/>
  <c r="R601" i="15"/>
  <c r="P693" i="15"/>
  <c r="O743" i="15"/>
  <c r="R743" i="15" s="1"/>
  <c r="R462" i="15"/>
  <c r="P517" i="15"/>
  <c r="P713" i="15"/>
  <c r="P797" i="15"/>
  <c r="P804" i="15"/>
  <c r="P547" i="15"/>
  <c r="P585" i="15"/>
  <c r="Q178" i="15"/>
  <c r="R526" i="15"/>
  <c r="O745" i="15"/>
  <c r="R745" i="15" s="1"/>
  <c r="P563" i="15"/>
  <c r="R586" i="15"/>
  <c r="O37" i="15"/>
  <c r="O36" i="15" s="1"/>
  <c r="R544" i="15"/>
  <c r="P550" i="15"/>
  <c r="P746" i="15"/>
  <c r="P745" i="15" s="1"/>
  <c r="O931" i="15"/>
  <c r="O930" i="15" s="1"/>
  <c r="O951" i="15"/>
  <c r="O950" i="15" s="1"/>
  <c r="R356" i="15"/>
  <c r="R829" i="15"/>
  <c r="R530" i="15"/>
  <c r="P571" i="15"/>
  <c r="R672" i="15"/>
  <c r="P680" i="15"/>
  <c r="P801" i="15"/>
  <c r="R651" i="15"/>
  <c r="P667" i="15"/>
  <c r="R688" i="15"/>
  <c r="R694" i="15"/>
  <c r="P822" i="15"/>
  <c r="P884" i="15"/>
  <c r="O747" i="15"/>
  <c r="R747" i="15" s="1"/>
  <c r="O818" i="15"/>
  <c r="R818" i="15" s="1"/>
  <c r="R521" i="15"/>
  <c r="P621" i="15"/>
  <c r="R696" i="15"/>
  <c r="P861" i="15"/>
  <c r="R529" i="15"/>
  <c r="P671" i="15"/>
  <c r="P800" i="15"/>
  <c r="R354" i="15"/>
  <c r="R643" i="15"/>
  <c r="P709" i="15"/>
  <c r="R808" i="15"/>
  <c r="O864" i="15"/>
  <c r="R864" i="15" s="1"/>
  <c r="P899" i="15"/>
  <c r="P898" i="15" s="1"/>
  <c r="P897" i="15" s="1"/>
  <c r="R263" i="15"/>
  <c r="P364" i="15"/>
  <c r="P362" i="15" s="1"/>
  <c r="R540" i="15"/>
  <c r="R659" i="15"/>
  <c r="P685" i="15"/>
  <c r="O873" i="15"/>
  <c r="R873" i="15" s="1"/>
  <c r="O866" i="15"/>
  <c r="R866" i="15" s="1"/>
  <c r="P609" i="15"/>
  <c r="R654" i="15"/>
  <c r="P711" i="15"/>
  <c r="O753" i="15"/>
  <c r="R590" i="15"/>
  <c r="P597" i="15"/>
  <c r="R635" i="15"/>
  <c r="R642" i="15"/>
  <c r="P787" i="15"/>
  <c r="P786" i="15" s="1"/>
  <c r="P785" i="15" s="1"/>
  <c r="P784" i="15" s="1"/>
  <c r="R807" i="15"/>
  <c r="P813" i="15"/>
  <c r="R832" i="15"/>
  <c r="O53" i="15"/>
  <c r="O52" i="15" s="1"/>
  <c r="O51" i="15" s="1"/>
  <c r="P71" i="15"/>
  <c r="P70" i="15" s="1"/>
  <c r="O155" i="15"/>
  <c r="O154" i="15" s="1"/>
  <c r="R357" i="15"/>
  <c r="R525" i="15"/>
  <c r="P543" i="15"/>
  <c r="P575" i="15"/>
  <c r="R589" i="15"/>
  <c r="R594" i="15"/>
  <c r="R613" i="15"/>
  <c r="P619" i="15"/>
  <c r="R625" i="15"/>
  <c r="R634" i="15"/>
  <c r="R650" i="15"/>
  <c r="R662" i="15"/>
  <c r="R686" i="15"/>
  <c r="R824" i="15"/>
  <c r="P705" i="15"/>
  <c r="P721" i="15"/>
  <c r="P760" i="15"/>
  <c r="P759" i="15" s="1"/>
  <c r="O786" i="15"/>
  <c r="R786" i="15" s="1"/>
  <c r="O914" i="15"/>
  <c r="O913" i="15" s="1"/>
  <c r="P645" i="15"/>
  <c r="P748" i="15"/>
  <c r="P747" i="15" s="1"/>
  <c r="P821" i="15"/>
  <c r="P820" i="15" s="1"/>
  <c r="O892" i="15"/>
  <c r="O891" i="15" s="1"/>
  <c r="O908" i="15"/>
  <c r="O907" i="15" s="1"/>
  <c r="P308" i="15"/>
  <c r="O987" i="15"/>
  <c r="Q150" i="15"/>
  <c r="P528" i="15"/>
  <c r="R568" i="15"/>
  <c r="P617" i="15"/>
  <c r="P708" i="15"/>
  <c r="R712" i="15"/>
  <c r="P758" i="15"/>
  <c r="P757" i="15" s="1"/>
  <c r="P756" i="15" s="1"/>
  <c r="P796" i="15"/>
  <c r="P856" i="15"/>
  <c r="O921" i="15"/>
  <c r="O920" i="15" s="1"/>
  <c r="O111" i="15"/>
  <c r="O172" i="15"/>
  <c r="R456" i="15"/>
  <c r="R564" i="15"/>
  <c r="P574" i="15"/>
  <c r="R593" i="15"/>
  <c r="P637" i="15"/>
  <c r="O789" i="15"/>
  <c r="R789" i="15" s="1"/>
  <c r="O868" i="15"/>
  <c r="R868" i="15" s="1"/>
  <c r="R358" i="15"/>
  <c r="R407" i="15"/>
  <c r="R417" i="15"/>
  <c r="R479" i="15"/>
  <c r="O502" i="15"/>
  <c r="R502" i="15" s="1"/>
  <c r="R534" i="15"/>
  <c r="P669" i="15"/>
  <c r="O749" i="15"/>
  <c r="R749" i="15" s="1"/>
  <c r="P752" i="15"/>
  <c r="P751" i="15" s="1"/>
  <c r="O759" i="15"/>
  <c r="R759" i="15" s="1"/>
  <c r="O820" i="15"/>
  <c r="R820" i="15" s="1"/>
  <c r="R827" i="15"/>
  <c r="P925" i="15"/>
  <c r="P924" i="15" s="1"/>
  <c r="P923" i="15" s="1"/>
  <c r="O985" i="15"/>
  <c r="P50" i="15"/>
  <c r="P49" i="15" s="1"/>
  <c r="P46" i="15" s="1"/>
  <c r="P45" i="15" s="1"/>
  <c r="P60" i="15"/>
  <c r="P53" i="15" s="1"/>
  <c r="R313" i="15"/>
  <c r="R402" i="15"/>
  <c r="R419" i="15"/>
  <c r="R518" i="15"/>
  <c r="R522" i="15"/>
  <c r="P542" i="15"/>
  <c r="P555" i="15"/>
  <c r="P566" i="15"/>
  <c r="P579" i="15"/>
  <c r="R598" i="15"/>
  <c r="R602" i="15"/>
  <c r="R622" i="15"/>
  <c r="P639" i="15"/>
  <c r="P647" i="15"/>
  <c r="R656" i="15"/>
  <c r="P666" i="15"/>
  <c r="R670" i="15"/>
  <c r="P681" i="15"/>
  <c r="P689" i="15"/>
  <c r="P697" i="15"/>
  <c r="R704" i="15"/>
  <c r="P717" i="15"/>
  <c r="O729" i="15"/>
  <c r="O739" i="15"/>
  <c r="P742" i="15"/>
  <c r="P741" i="15" s="1"/>
  <c r="O814" i="15"/>
  <c r="R814" i="15" s="1"/>
  <c r="P853" i="15"/>
  <c r="P857" i="15"/>
  <c r="P885" i="15"/>
  <c r="O905" i="15"/>
  <c r="O904" i="15" s="1"/>
  <c r="P926" i="15"/>
  <c r="P989" i="15"/>
  <c r="P987" i="15" s="1"/>
  <c r="P29" i="15"/>
  <c r="O152" i="15"/>
  <c r="O151" i="15" s="1"/>
  <c r="S258" i="15"/>
  <c r="R503" i="15"/>
  <c r="O805" i="15"/>
  <c r="R805" i="15" s="1"/>
  <c r="R836" i="15"/>
  <c r="R885" i="15"/>
  <c r="P956" i="15"/>
  <c r="P750" i="15"/>
  <c r="P749" i="15" s="1"/>
  <c r="R314" i="15"/>
  <c r="P520" i="15"/>
  <c r="P533" i="15"/>
  <c r="R556" i="15"/>
  <c r="R580" i="15"/>
  <c r="P600" i="15"/>
  <c r="P616" i="15"/>
  <c r="R620" i="15"/>
  <c r="R632" i="15"/>
  <c r="R640" i="15"/>
  <c r="R648" i="15"/>
  <c r="P663" i="15"/>
  <c r="R718" i="15"/>
  <c r="R730" i="15"/>
  <c r="P740" i="15"/>
  <c r="P739" i="15" s="1"/>
  <c r="O751" i="15"/>
  <c r="R751" i="15" s="1"/>
  <c r="P819" i="15"/>
  <c r="P818" i="15" s="1"/>
  <c r="R315" i="15"/>
  <c r="O478" i="15"/>
  <c r="O477" i="15" s="1"/>
  <c r="R548" i="15"/>
  <c r="R552" i="15"/>
  <c r="R572" i="15"/>
  <c r="R576" i="15"/>
  <c r="P592" i="15"/>
  <c r="R612" i="15"/>
  <c r="P683" i="15"/>
  <c r="P691" i="15"/>
  <c r="R714" i="15"/>
  <c r="O741" i="15"/>
  <c r="R741" i="15" s="1"/>
  <c r="P744" i="15"/>
  <c r="P743" i="15" s="1"/>
  <c r="R794" i="15"/>
  <c r="R798" i="15"/>
  <c r="R802" i="15"/>
  <c r="P806" i="15"/>
  <c r="P805" i="15" s="1"/>
  <c r="R830" i="15"/>
  <c r="P859" i="15"/>
  <c r="O1005" i="15"/>
  <c r="P32" i="15"/>
  <c r="P159" i="15"/>
  <c r="P158" i="15" s="1"/>
  <c r="P157" i="15" s="1"/>
  <c r="P150" i="15" s="1"/>
  <c r="O583" i="15"/>
  <c r="O582" i="15" s="1"/>
  <c r="R582" i="15" s="1"/>
  <c r="P883" i="15"/>
  <c r="O768" i="15"/>
  <c r="R768" i="15" s="1"/>
  <c r="P769" i="15"/>
  <c r="P768" i="15" s="1"/>
  <c r="P361" i="15"/>
  <c r="R361" i="15"/>
  <c r="R445" i="15"/>
  <c r="P445" i="15"/>
  <c r="O776" i="15"/>
  <c r="R776" i="15" s="1"/>
  <c r="P777" i="15"/>
  <c r="P776" i="15" s="1"/>
  <c r="R757" i="15"/>
  <c r="R411" i="15"/>
  <c r="O186" i="15"/>
  <c r="O185" i="15" s="1"/>
  <c r="S257" i="15"/>
  <c r="Q278" i="15"/>
  <c r="Q277" i="15" s="1"/>
  <c r="R331" i="15"/>
  <c r="Q445" i="15"/>
  <c r="Q456" i="15"/>
  <c r="Q472" i="15"/>
  <c r="Q482" i="15"/>
  <c r="Q481" i="15" s="1"/>
  <c r="Q480" i="15" s="1"/>
  <c r="O140" i="15"/>
  <c r="P140" i="15" s="1"/>
  <c r="P138" i="15" s="1"/>
  <c r="P137" i="15" s="1"/>
  <c r="O191" i="15"/>
  <c r="P191" i="15" s="1"/>
  <c r="P189" i="15" s="1"/>
  <c r="P188" i="15" s="1"/>
  <c r="O228" i="15"/>
  <c r="S263" i="15"/>
  <c r="S282" i="15"/>
  <c r="O301" i="15"/>
  <c r="R301" i="15" s="1"/>
  <c r="O305" i="15"/>
  <c r="R305" i="15" s="1"/>
  <c r="R324" i="15"/>
  <c r="P329" i="15"/>
  <c r="O355" i="15"/>
  <c r="P355" i="15" s="1"/>
  <c r="R360" i="15"/>
  <c r="R403" i="15"/>
  <c r="O429" i="15"/>
  <c r="P429" i="15" s="1"/>
  <c r="R436" i="15"/>
  <c r="Q443" i="15"/>
  <c r="O515" i="15"/>
  <c r="P515" i="15" s="1"/>
  <c r="O735" i="15"/>
  <c r="R735" i="15" s="1"/>
  <c r="O763" i="15"/>
  <c r="R763" i="15" s="1"/>
  <c r="O399" i="15"/>
  <c r="O415" i="15"/>
  <c r="R415" i="15" s="1"/>
  <c r="O422" i="15"/>
  <c r="P422" i="15" s="1"/>
  <c r="Q429" i="15"/>
  <c r="Q447" i="15"/>
  <c r="O457" i="15"/>
  <c r="P457" i="15" s="1"/>
  <c r="O469" i="15"/>
  <c r="P469" i="15" s="1"/>
  <c r="O630" i="15"/>
  <c r="O629" i="15" s="1"/>
  <c r="R629" i="15" s="1"/>
  <c r="O129" i="15"/>
  <c r="O128" i="15" s="1"/>
  <c r="P177" i="15"/>
  <c r="P176" i="15" s="1"/>
  <c r="P175" i="15" s="1"/>
  <c r="P174" i="15" s="1"/>
  <c r="O269" i="15"/>
  <c r="P269" i="15" s="1"/>
  <c r="Q272" i="15"/>
  <c r="Q270" i="15" s="1"/>
  <c r="Q282" i="15"/>
  <c r="Q281" i="15" s="1"/>
  <c r="O287" i="15"/>
  <c r="R287" i="15" s="1"/>
  <c r="O320" i="15"/>
  <c r="P320" i="15" s="1"/>
  <c r="R365" i="15"/>
  <c r="R372" i="15"/>
  <c r="P400" i="15"/>
  <c r="P399" i="15" s="1"/>
  <c r="O426" i="15"/>
  <c r="R434" i="15"/>
  <c r="Q444" i="15"/>
  <c r="Q462" i="15"/>
  <c r="R465" i="15"/>
  <c r="O561" i="15"/>
  <c r="P561" i="15" s="1"/>
  <c r="Q736" i="15"/>
  <c r="Q735" i="15" s="1"/>
  <c r="P781" i="15"/>
  <c r="P780" i="15" s="1"/>
  <c r="P836" i="15"/>
  <c r="P835" i="15" s="1"/>
  <c r="R847" i="15"/>
  <c r="R736" i="15"/>
  <c r="O221" i="15"/>
  <c r="S260" i="15"/>
  <c r="O273" i="15"/>
  <c r="P273" i="15" s="1"/>
  <c r="O283" i="15"/>
  <c r="R283" i="15" s="1"/>
  <c r="O316" i="15"/>
  <c r="P316" i="15" s="1"/>
  <c r="O359" i="15"/>
  <c r="P359" i="15" s="1"/>
  <c r="R413" i="15"/>
  <c r="R423" i="15"/>
  <c r="O435" i="15"/>
  <c r="P435" i="15" s="1"/>
  <c r="R438" i="15"/>
  <c r="R448" i="15"/>
  <c r="O458" i="15"/>
  <c r="R458" i="15" s="1"/>
  <c r="R463" i="15"/>
  <c r="P584" i="15"/>
  <c r="O127" i="15"/>
  <c r="P127" i="15" s="1"/>
  <c r="P126" i="15" s="1"/>
  <c r="P125" i="15" s="1"/>
  <c r="R271" i="15"/>
  <c r="R406" i="15"/>
  <c r="O432" i="15"/>
  <c r="R432" i="15" s="1"/>
  <c r="Q435" i="15"/>
  <c r="R449" i="15"/>
  <c r="P773" i="15"/>
  <c r="P772" i="15" s="1"/>
  <c r="R882" i="15"/>
  <c r="O89" i="15"/>
  <c r="P90" i="15"/>
  <c r="P89" i="15" s="1"/>
  <c r="Q4" i="15"/>
  <c r="P22" i="15"/>
  <c r="P8" i="15" s="1"/>
  <c r="O8" i="15"/>
  <c r="P225" i="15"/>
  <c r="P224" i="15" s="1"/>
  <c r="O224" i="15"/>
  <c r="P256" i="15"/>
  <c r="S256" i="15"/>
  <c r="P7" i="15"/>
  <c r="P6" i="15" s="1"/>
  <c r="O6" i="15"/>
  <c r="P92" i="15"/>
  <c r="P77" i="15"/>
  <c r="P76" i="15" s="1"/>
  <c r="O76" i="15"/>
  <c r="O43" i="15"/>
  <c r="O42" i="15" s="1"/>
  <c r="P44" i="15"/>
  <c r="P43" i="15" s="1"/>
  <c r="P42" i="15" s="1"/>
  <c r="P169" i="15"/>
  <c r="P168" i="15" s="1"/>
  <c r="O168" i="15"/>
  <c r="P219" i="15"/>
  <c r="P218" i="15" s="1"/>
  <c r="O218" i="15"/>
  <c r="O213" i="15"/>
  <c r="P214" i="15"/>
  <c r="P213" i="15" s="1"/>
  <c r="P134" i="15"/>
  <c r="P133" i="15" s="1"/>
  <c r="P132" i="15" s="1"/>
  <c r="O133" i="15"/>
  <c r="O132" i="15" s="1"/>
  <c r="O29" i="15"/>
  <c r="O24" i="15" s="1"/>
  <c r="O162" i="15"/>
  <c r="O32" i="15"/>
  <c r="O47" i="15"/>
  <c r="O46" i="15" s="1"/>
  <c r="O45" i="15" s="1"/>
  <c r="P73" i="15"/>
  <c r="P72" i="15" s="1"/>
  <c r="O231" i="15"/>
  <c r="R258" i="15"/>
  <c r="S267" i="15"/>
  <c r="O285" i="15"/>
  <c r="S285" i="15" s="1"/>
  <c r="Q285" i="15"/>
  <c r="Q284" i="15" s="1"/>
  <c r="O145" i="15"/>
  <c r="O268" i="15"/>
  <c r="S268" i="15" s="1"/>
  <c r="O280" i="15"/>
  <c r="S280" i="15" s="1"/>
  <c r="Q280" i="15"/>
  <c r="Q279" i="15" s="1"/>
  <c r="Q291" i="15"/>
  <c r="O291" i="15"/>
  <c r="P291" i="15" s="1"/>
  <c r="P344" i="15"/>
  <c r="R344" i="15"/>
  <c r="R505" i="15"/>
  <c r="O504" i="15"/>
  <c r="R504" i="15" s="1"/>
  <c r="P38" i="15"/>
  <c r="P37" i="15" s="1"/>
  <c r="P36" i="15" s="1"/>
  <c r="P69" i="15"/>
  <c r="P68" i="15" s="1"/>
  <c r="O93" i="15"/>
  <c r="P93" i="15" s="1"/>
  <c r="O117" i="15"/>
  <c r="P131" i="15"/>
  <c r="P129" i="15" s="1"/>
  <c r="P128" i="15" s="1"/>
  <c r="P181" i="15"/>
  <c r="O210" i="15"/>
  <c r="P223" i="15"/>
  <c r="P222" i="15" s="1"/>
  <c r="S259" i="15"/>
  <c r="R261" i="15"/>
  <c r="O294" i="15"/>
  <c r="P294" i="15" s="1"/>
  <c r="Q294" i="15"/>
  <c r="P433" i="15"/>
  <c r="R433" i="15"/>
  <c r="P27" i="15"/>
  <c r="S261" i="15"/>
  <c r="R278" i="15"/>
  <c r="P278" i="15"/>
  <c r="P277" i="15" s="1"/>
  <c r="Q292" i="15"/>
  <c r="O292" i="15"/>
  <c r="P292" i="15" s="1"/>
  <c r="R302" i="15"/>
  <c r="P302" i="15"/>
  <c r="P340" i="15"/>
  <c r="Q124" i="15"/>
  <c r="O182" i="15"/>
  <c r="P182" i="15" s="1"/>
  <c r="P112" i="15"/>
  <c r="P111" i="15" s="1"/>
  <c r="P165" i="15"/>
  <c r="P164" i="15" s="1"/>
  <c r="P167" i="15"/>
  <c r="P166" i="15" s="1"/>
  <c r="O171" i="15"/>
  <c r="P198" i="15"/>
  <c r="O255" i="15"/>
  <c r="S255" i="15" s="1"/>
  <c r="R257" i="15"/>
  <c r="P259" i="15"/>
  <c r="O262" i="15"/>
  <c r="S262" i="15" s="1"/>
  <c r="O264" i="15"/>
  <c r="P264" i="15" s="1"/>
  <c r="P271" i="15"/>
  <c r="Q276" i="15"/>
  <c r="Q275" i="15" s="1"/>
  <c r="O276" i="15"/>
  <c r="R276" i="15" s="1"/>
  <c r="P310" i="15"/>
  <c r="R317" i="15"/>
  <c r="P317" i="15"/>
  <c r="P323" i="15"/>
  <c r="P437" i="15"/>
  <c r="R437" i="15"/>
  <c r="P443" i="15"/>
  <c r="R443" i="15"/>
  <c r="P472" i="15"/>
  <c r="P470" i="15" s="1"/>
  <c r="R472" i="15"/>
  <c r="O470" i="15"/>
  <c r="R470" i="15" s="1"/>
  <c r="O199" i="15"/>
  <c r="P199" i="15" s="1"/>
  <c r="R260" i="15"/>
  <c r="S278" i="15"/>
  <c r="R303" i="15"/>
  <c r="P303" i="15"/>
  <c r="P318" i="15"/>
  <c r="R318" i="15"/>
  <c r="P447" i="15"/>
  <c r="R447" i="15"/>
  <c r="P107" i="15"/>
  <c r="P106" i="15" s="1"/>
  <c r="O106" i="15"/>
  <c r="O138" i="15"/>
  <c r="O137" i="15" s="1"/>
  <c r="R274" i="15"/>
  <c r="P274" i="15"/>
  <c r="Q296" i="15"/>
  <c r="O296" i="15"/>
  <c r="P296" i="15" s="1"/>
  <c r="R319" i="15"/>
  <c r="P319" i="15"/>
  <c r="R256" i="15"/>
  <c r="O265" i="15"/>
  <c r="P265" i="15" s="1"/>
  <c r="R267" i="15"/>
  <c r="S272" i="15"/>
  <c r="R272" i="15"/>
  <c r="S277" i="15"/>
  <c r="O290" i="15"/>
  <c r="S290" i="15" s="1"/>
  <c r="Q290" i="15"/>
  <c r="R300" i="15"/>
  <c r="P300" i="15"/>
  <c r="R304" i="15"/>
  <c r="P304" i="15"/>
  <c r="P371" i="15"/>
  <c r="R371" i="15"/>
  <c r="O293" i="15"/>
  <c r="R321" i="15"/>
  <c r="R334" i="15"/>
  <c r="R340" i="15"/>
  <c r="R345" i="15"/>
  <c r="O362" i="15"/>
  <c r="R366" i="15"/>
  <c r="R376" i="15"/>
  <c r="R384" i="15"/>
  <c r="R392" i="15"/>
  <c r="R404" i="15"/>
  <c r="Q419" i="15"/>
  <c r="Q423" i="15"/>
  <c r="R427" i="15"/>
  <c r="Q433" i="15"/>
  <c r="Q437" i="15"/>
  <c r="Q451" i="15"/>
  <c r="Q460" i="15"/>
  <c r="O464" i="15"/>
  <c r="Q471" i="15"/>
  <c r="R488" i="15"/>
  <c r="P560" i="15"/>
  <c r="O559" i="15"/>
  <c r="O558" i="15" s="1"/>
  <c r="S512" i="15"/>
  <c r="P460" i="15"/>
  <c r="Q476" i="15"/>
  <c r="Q475" i="15" s="1"/>
  <c r="Q474" i="15" s="1"/>
  <c r="R538" i="15"/>
  <c r="P538" i="15"/>
  <c r="O326" i="15"/>
  <c r="P326" i="15" s="1"/>
  <c r="O335" i="15"/>
  <c r="P337" i="15"/>
  <c r="O341" i="15"/>
  <c r="P341" i="15" s="1"/>
  <c r="R343" i="15"/>
  <c r="O346" i="15"/>
  <c r="P346" i="15" s="1"/>
  <c r="O348" i="15"/>
  <c r="R351" i="15"/>
  <c r="O369" i="15"/>
  <c r="R369" i="15" s="1"/>
  <c r="R374" i="15"/>
  <c r="O379" i="15"/>
  <c r="P379" i="15" s="1"/>
  <c r="R382" i="15"/>
  <c r="O387" i="15"/>
  <c r="P387" i="15" s="1"/>
  <c r="R390" i="15"/>
  <c r="O395" i="15"/>
  <c r="P395" i="15" s="1"/>
  <c r="R398" i="15"/>
  <c r="P414" i="15"/>
  <c r="R424" i="15"/>
  <c r="O430" i="15"/>
  <c r="P430" i="15" s="1"/>
  <c r="O440" i="15"/>
  <c r="R440" i="15" s="1"/>
  <c r="O452" i="15"/>
  <c r="P452" i="15" s="1"/>
  <c r="O454" i="15"/>
  <c r="P454" i="15" s="1"/>
  <c r="R460" i="15"/>
  <c r="R471" i="15"/>
  <c r="O476" i="15"/>
  <c r="R476" i="15" s="1"/>
  <c r="O486" i="15"/>
  <c r="R486" i="15" s="1"/>
  <c r="P488" i="15"/>
  <c r="P487" i="15" s="1"/>
  <c r="P486" i="15" s="1"/>
  <c r="O510" i="15"/>
  <c r="R511" i="15"/>
  <c r="P511" i="15"/>
  <c r="P510" i="15" s="1"/>
  <c r="P509" i="15" s="1"/>
  <c r="R539" i="15"/>
  <c r="P539" i="15"/>
  <c r="R367" i="15"/>
  <c r="R405" i="15"/>
  <c r="R412" i="15"/>
  <c r="R416" i="15"/>
  <c r="Q428" i="15"/>
  <c r="P467" i="15"/>
  <c r="R469" i="15"/>
  <c r="O491" i="15"/>
  <c r="R491" i="15" s="1"/>
  <c r="Q491" i="15"/>
  <c r="Q490" i="15" s="1"/>
  <c r="Q489" i="15" s="1"/>
  <c r="R494" i="15"/>
  <c r="P494" i="15"/>
  <c r="P493" i="15" s="1"/>
  <c r="P492" i="15" s="1"/>
  <c r="O493" i="15"/>
  <c r="Q499" i="15"/>
  <c r="R508" i="15"/>
  <c r="P508" i="15"/>
  <c r="P507" i="15" s="1"/>
  <c r="P701" i="15"/>
  <c r="R701" i="15"/>
  <c r="O295" i="15"/>
  <c r="P295" i="15" s="1"/>
  <c r="O307" i="15"/>
  <c r="R307" i="15" s="1"/>
  <c r="O309" i="15"/>
  <c r="P309" i="15" s="1"/>
  <c r="O311" i="15"/>
  <c r="P311" i="15" s="1"/>
  <c r="O330" i="15"/>
  <c r="O332" i="15"/>
  <c r="P332" i="15" s="1"/>
  <c r="R339" i="15"/>
  <c r="R349" i="15"/>
  <c r="P374" i="15"/>
  <c r="O377" i="15"/>
  <c r="P377" i="15" s="1"/>
  <c r="R380" i="15"/>
  <c r="O385" i="15"/>
  <c r="P385" i="15" s="1"/>
  <c r="R388" i="15"/>
  <c r="O393" i="15"/>
  <c r="P393" i="15" s="1"/>
  <c r="R396" i="15"/>
  <c r="R400" i="15"/>
  <c r="R408" i="15"/>
  <c r="Q411" i="15"/>
  <c r="Q410" i="15" s="1"/>
  <c r="P420" i="15"/>
  <c r="R428" i="15"/>
  <c r="Q434" i="15"/>
  <c r="Q438" i="15"/>
  <c r="O446" i="15"/>
  <c r="P446" i="15" s="1"/>
  <c r="O450" i="15"/>
  <c r="Q452" i="15"/>
  <c r="O461" i="15"/>
  <c r="P461" i="15" s="1"/>
  <c r="Q465" i="15"/>
  <c r="Q479" i="15"/>
  <c r="Q478" i="15" s="1"/>
  <c r="Q477" i="15" s="1"/>
  <c r="R531" i="15"/>
  <c r="P531" i="15"/>
  <c r="O498" i="15"/>
  <c r="R498" i="15" s="1"/>
  <c r="R523" i="15"/>
  <c r="P523" i="15"/>
  <c r="P678" i="15"/>
  <c r="O677" i="15"/>
  <c r="O676" i="15" s="1"/>
  <c r="R678" i="15"/>
  <c r="R277" i="15"/>
  <c r="R282" i="15"/>
  <c r="Q295" i="15"/>
  <c r="O327" i="15"/>
  <c r="P327" i="15" s="1"/>
  <c r="P342" i="15"/>
  <c r="O352" i="15"/>
  <c r="P352" i="15" s="1"/>
  <c r="R370" i="15"/>
  <c r="O375" i="15"/>
  <c r="P375" i="15" s="1"/>
  <c r="O383" i="15"/>
  <c r="P383" i="15" s="1"/>
  <c r="O391" i="15"/>
  <c r="P391" i="15" s="1"/>
  <c r="R399" i="15"/>
  <c r="P411" i="15"/>
  <c r="R444" i="15"/>
  <c r="O466" i="15"/>
  <c r="P466" i="15" s="1"/>
  <c r="O468" i="15"/>
  <c r="P468" i="15" s="1"/>
  <c r="Q498" i="15"/>
  <c r="Q497" i="15" s="1"/>
  <c r="Q496" i="15" s="1"/>
  <c r="R506" i="15"/>
  <c r="P506" i="15"/>
  <c r="P505" i="15" s="1"/>
  <c r="R524" i="15"/>
  <c r="P524" i="15"/>
  <c r="R323" i="15"/>
  <c r="O325" i="15"/>
  <c r="P325" i="15" s="1"/>
  <c r="R336" i="15"/>
  <c r="R350" i="15"/>
  <c r="R363" i="15"/>
  <c r="O378" i="15"/>
  <c r="P378" i="15" s="1"/>
  <c r="R381" i="15"/>
  <c r="O386" i="15"/>
  <c r="P386" i="15" s="1"/>
  <c r="R389" i="15"/>
  <c r="O394" i="15"/>
  <c r="P394" i="15" s="1"/>
  <c r="R397" i="15"/>
  <c r="R401" i="15"/>
  <c r="R409" i="15"/>
  <c r="O421" i="15"/>
  <c r="O425" i="15"/>
  <c r="P453" i="15"/>
  <c r="R455" i="15"/>
  <c r="R516" i="15"/>
  <c r="P516" i="15"/>
  <c r="O536" i="15"/>
  <c r="R536" i="15" s="1"/>
  <c r="P537" i="15"/>
  <c r="R519" i="15"/>
  <c r="R527" i="15"/>
  <c r="R535" i="15"/>
  <c r="R541" i="15"/>
  <c r="R549" i="15"/>
  <c r="R557" i="15"/>
  <c r="R560" i="15"/>
  <c r="R565" i="15"/>
  <c r="R573" i="15"/>
  <c r="R591" i="15"/>
  <c r="R599" i="15"/>
  <c r="P615" i="15"/>
  <c r="R618" i="15"/>
  <c r="R638" i="15"/>
  <c r="O653" i="15"/>
  <c r="O652" i="15" s="1"/>
  <c r="R655" i="15"/>
  <c r="P665" i="15"/>
  <c r="R668" i="15"/>
  <c r="R684" i="15"/>
  <c r="P707" i="15"/>
  <c r="R710" i="15"/>
  <c r="R727" i="15"/>
  <c r="P545" i="15"/>
  <c r="P553" i="15"/>
  <c r="P569" i="15"/>
  <c r="P577" i="15"/>
  <c r="R584" i="15"/>
  <c r="P587" i="15"/>
  <c r="P595" i="15"/>
  <c r="P603" i="15"/>
  <c r="O607" i="15"/>
  <c r="R607" i="15" s="1"/>
  <c r="P633" i="15"/>
  <c r="R636" i="15"/>
  <c r="P646" i="15"/>
  <c r="P649" i="15"/>
  <c r="P679" i="15"/>
  <c r="R682" i="15"/>
  <c r="P692" i="15"/>
  <c r="P695" i="15"/>
  <c r="R698" i="15"/>
  <c r="O702" i="15"/>
  <c r="P702" i="15" s="1"/>
  <c r="Q733" i="15"/>
  <c r="Q732" i="15" s="1"/>
  <c r="O482" i="15"/>
  <c r="O485" i="15"/>
  <c r="O501" i="15"/>
  <c r="R610" i="15"/>
  <c r="P623" i="15"/>
  <c r="R626" i="15"/>
  <c r="P657" i="15"/>
  <c r="R660" i="15"/>
  <c r="P673" i="15"/>
  <c r="P715" i="15"/>
  <c r="R719" i="15"/>
  <c r="P719" i="15"/>
  <c r="R725" i="15"/>
  <c r="R733" i="15"/>
  <c r="R754" i="15"/>
  <c r="P532" i="15"/>
  <c r="P546" i="15"/>
  <c r="P554" i="15"/>
  <c r="P562" i="15"/>
  <c r="P570" i="15"/>
  <c r="P578" i="15"/>
  <c r="P588" i="15"/>
  <c r="P596" i="15"/>
  <c r="P604" i="15"/>
  <c r="P608" i="15"/>
  <c r="P611" i="15"/>
  <c r="R614" i="15"/>
  <c r="P624" i="15"/>
  <c r="P627" i="15"/>
  <c r="P658" i="15"/>
  <c r="P661" i="15"/>
  <c r="R664" i="15"/>
  <c r="P674" i="15"/>
  <c r="P703" i="15"/>
  <c r="R706" i="15"/>
  <c r="P716" i="15"/>
  <c r="P720" i="15"/>
  <c r="R739" i="15"/>
  <c r="R631" i="15"/>
  <c r="P641" i="15"/>
  <c r="R644" i="15"/>
  <c r="P687" i="15"/>
  <c r="R690" i="15"/>
  <c r="O726" i="15"/>
  <c r="R726" i="15" s="1"/>
  <c r="O779" i="15"/>
  <c r="O783" i="15"/>
  <c r="R783" i="15" s="1"/>
  <c r="O734" i="15"/>
  <c r="P734" i="15" s="1"/>
  <c r="P732" i="15" s="1"/>
  <c r="P731" i="15" s="1"/>
  <c r="O772" i="15"/>
  <c r="R772" i="15" s="1"/>
  <c r="O780" i="15"/>
  <c r="R780" i="15" s="1"/>
  <c r="O785" i="15"/>
  <c r="R790" i="15"/>
  <c r="R795" i="15"/>
  <c r="R803" i="15"/>
  <c r="P824" i="15"/>
  <c r="P823" i="15" s="1"/>
  <c r="O826" i="15"/>
  <c r="P900" i="15"/>
  <c r="R811" i="15"/>
  <c r="P811" i="15"/>
  <c r="P966" i="15"/>
  <c r="P953" i="15" s="1"/>
  <c r="P949" i="15" s="1"/>
  <c r="R758" i="15"/>
  <c r="R769" i="15"/>
  <c r="R777" i="15"/>
  <c r="P799" i="15"/>
  <c r="P812" i="15"/>
  <c r="O838" i="15"/>
  <c r="R838" i="15" s="1"/>
  <c r="O840" i="15"/>
  <c r="O842" i="15"/>
  <c r="R842" i="15" s="1"/>
  <c r="R854" i="15"/>
  <c r="P876" i="15"/>
  <c r="P875" i="15" s="1"/>
  <c r="Q889" i="15"/>
  <c r="Q934" i="15" s="1"/>
  <c r="O1026" i="15"/>
  <c r="P1027" i="15"/>
  <c r="P1026" i="15" s="1"/>
  <c r="R844" i="15"/>
  <c r="O846" i="15"/>
  <c r="P851" i="15"/>
  <c r="P855" i="15"/>
  <c r="R855" i="15"/>
  <c r="R862" i="15"/>
  <c r="R874" i="15"/>
  <c r="O880" i="15"/>
  <c r="R880" i="15" s="1"/>
  <c r="P890" i="15"/>
  <c r="P1031" i="15"/>
  <c r="P1030" i="15" s="1"/>
  <c r="O926" i="15"/>
  <c r="O809" i="15"/>
  <c r="R809" i="15" s="1"/>
  <c r="R817" i="15"/>
  <c r="P817" i="15"/>
  <c r="P816" i="15" s="1"/>
  <c r="R831" i="15"/>
  <c r="P831" i="15"/>
  <c r="P852" i="15"/>
  <c r="O872" i="15"/>
  <c r="R872" i="15" s="1"/>
  <c r="O1024" i="15"/>
  <c r="P1025" i="15"/>
  <c r="P1024" i="15" s="1"/>
  <c r="O793" i="15"/>
  <c r="P810" i="15"/>
  <c r="P815" i="15"/>
  <c r="P814" i="15" s="1"/>
  <c r="P828" i="15"/>
  <c r="Q834" i="15"/>
  <c r="Q833" i="15" s="1"/>
  <c r="O843" i="15"/>
  <c r="R843" i="15" s="1"/>
  <c r="O849" i="15"/>
  <c r="O848" i="15" s="1"/>
  <c r="R848" i="15" s="1"/>
  <c r="P860" i="15"/>
  <c r="O875" i="15"/>
  <c r="R875" i="15" s="1"/>
  <c r="O878" i="15"/>
  <c r="O881" i="15"/>
  <c r="R881" i="15" s="1"/>
  <c r="Q941" i="15"/>
  <c r="Q937" i="15" s="1"/>
  <c r="Q936" i="15" s="1"/>
  <c r="Q946" i="15" s="1"/>
  <c r="O1038" i="15"/>
  <c r="O1037" i="15" s="1"/>
  <c r="O1036" i="15" s="1"/>
  <c r="P1039" i="15"/>
  <c r="P1038" i="15" s="1"/>
  <c r="P1037" i="15" s="1"/>
  <c r="P1036" i="15" s="1"/>
  <c r="P850" i="15"/>
  <c r="P858" i="15"/>
  <c r="R863" i="15"/>
  <c r="R865" i="15"/>
  <c r="R867" i="15"/>
  <c r="R869" i="15"/>
  <c r="O902" i="15"/>
  <c r="O901" i="15" s="1"/>
  <c r="O939" i="15"/>
  <c r="O938" i="15" s="1"/>
  <c r="O943" i="15"/>
  <c r="O942" i="15" s="1"/>
  <c r="O976" i="15"/>
  <c r="P1006" i="15"/>
  <c r="P1005" i="15" s="1"/>
  <c r="O1014" i="15"/>
  <c r="P1029" i="15"/>
  <c r="P1028" i="15" s="1"/>
  <c r="O1032" i="15"/>
  <c r="O1034" i="15"/>
  <c r="O895" i="15"/>
  <c r="O894" i="15" s="1"/>
  <c r="O911" i="15"/>
  <c r="O910" i="15" s="1"/>
  <c r="O954" i="15"/>
  <c r="O956" i="15"/>
  <c r="O966" i="15"/>
  <c r="O980" i="15"/>
  <c r="O979" i="15" s="1"/>
  <c r="P984" i="15"/>
  <c r="P983" i="15" s="1"/>
  <c r="O919" i="15"/>
  <c r="L113" i="14"/>
  <c r="L112" i="14"/>
  <c r="L111" i="14"/>
  <c r="R630" i="15" l="1"/>
  <c r="O628" i="15"/>
  <c r="P415" i="15"/>
  <c r="P410" i="15" s="1"/>
  <c r="O270" i="15"/>
  <c r="P305" i="15"/>
  <c r="Q731" i="15"/>
  <c r="Q722" i="15" s="1"/>
  <c r="P24" i="15"/>
  <c r="P23" i="15" s="1"/>
  <c r="P504" i="15"/>
  <c r="O281" i="15"/>
  <c r="P283" i="15"/>
  <c r="P281" i="15" s="1"/>
  <c r="S283" i="15"/>
  <c r="O150" i="15"/>
  <c r="O353" i="15"/>
  <c r="R353" i="15" s="1"/>
  <c r="S353" i="15" s="1"/>
  <c r="P301" i="15"/>
  <c r="P793" i="15"/>
  <c r="Q495" i="15"/>
  <c r="O890" i="15"/>
  <c r="R280" i="15"/>
  <c r="S264" i="15"/>
  <c r="R454" i="15"/>
  <c r="P353" i="15"/>
  <c r="O900" i="15"/>
  <c r="O312" i="15"/>
  <c r="R515" i="15"/>
  <c r="R430" i="15"/>
  <c r="O788" i="15"/>
  <c r="R788" i="15" s="1"/>
  <c r="R457" i="15"/>
  <c r="R291" i="15"/>
  <c r="O126" i="15"/>
  <c r="O125" i="15" s="1"/>
  <c r="O738" i="15"/>
  <c r="O737" i="15" s="1"/>
  <c r="O756" i="15"/>
  <c r="R756" i="15" s="1"/>
  <c r="O514" i="15"/>
  <c r="O513" i="15" s="1"/>
  <c r="O512" i="15" s="1"/>
  <c r="O299" i="15"/>
  <c r="P432" i="15"/>
  <c r="P431" i="15" s="1"/>
  <c r="R292" i="15"/>
  <c r="R294" i="15"/>
  <c r="R273" i="15"/>
  <c r="R269" i="15"/>
  <c r="R327" i="15"/>
  <c r="P630" i="15"/>
  <c r="P629" i="15" s="1"/>
  <c r="O431" i="15"/>
  <c r="R431" i="15" s="1"/>
  <c r="S431" i="15" s="1"/>
  <c r="O189" i="15"/>
  <c r="O188" i="15" s="1"/>
  <c r="O982" i="15"/>
  <c r="O978" i="15" s="1"/>
  <c r="P809" i="15"/>
  <c r="S276" i="15"/>
  <c r="S294" i="15"/>
  <c r="R355" i="15"/>
  <c r="Q470" i="15"/>
  <c r="S273" i="15"/>
  <c r="Q253" i="15"/>
  <c r="P458" i="15"/>
  <c r="Q442" i="15"/>
  <c r="P826" i="15"/>
  <c r="P825" i="15" s="1"/>
  <c r="P514" i="15"/>
  <c r="R729" i="15"/>
  <c r="O728" i="15"/>
  <c r="R728" i="15" s="1"/>
  <c r="P583" i="15"/>
  <c r="P582" i="15" s="1"/>
  <c r="R468" i="15"/>
  <c r="O23" i="15"/>
  <c r="R561" i="15"/>
  <c r="P653" i="15"/>
  <c r="P652" i="15" s="1"/>
  <c r="R422" i="15"/>
  <c r="R583" i="15"/>
  <c r="P738" i="15"/>
  <c r="P737" i="15" s="1"/>
  <c r="R352" i="15"/>
  <c r="R385" i="15"/>
  <c r="R255" i="15"/>
  <c r="S269" i="15"/>
  <c r="P287" i="15"/>
  <c r="P286" i="15" s="1"/>
  <c r="O286" i="15"/>
  <c r="R286" i="15" s="1"/>
  <c r="O762" i="15"/>
  <c r="P763" i="15"/>
  <c r="P762" i="15" s="1"/>
  <c r="P761" i="15" s="1"/>
  <c r="P755" i="15" s="1"/>
  <c r="P338" i="15"/>
  <c r="O410" i="15"/>
  <c r="R410" i="15" s="1"/>
  <c r="Q431" i="15"/>
  <c r="Q289" i="15"/>
  <c r="Q288" i="15" s="1"/>
  <c r="R435" i="15"/>
  <c r="P426" i="15"/>
  <c r="R426" i="15"/>
  <c r="P228" i="15"/>
  <c r="P227" i="15" s="1"/>
  <c r="O227" i="15"/>
  <c r="S296" i="15"/>
  <c r="P312" i="15"/>
  <c r="P270" i="15"/>
  <c r="P197" i="15"/>
  <c r="O5" i="15"/>
  <c r="O220" i="15"/>
  <c r="P221" i="15"/>
  <c r="P220" i="15" s="1"/>
  <c r="R320" i="15"/>
  <c r="R466" i="15"/>
  <c r="Q459" i="15"/>
  <c r="S265" i="15"/>
  <c r="S287" i="15"/>
  <c r="R429" i="15"/>
  <c r="R359" i="15"/>
  <c r="R316" i="15"/>
  <c r="S316" i="15" s="1"/>
  <c r="W316" i="15" s="1"/>
  <c r="O877" i="15"/>
  <c r="R877" i="15" s="1"/>
  <c r="P878" i="15"/>
  <c r="P877" i="15" s="1"/>
  <c r="O839" i="15"/>
  <c r="R839" i="15" s="1"/>
  <c r="P840" i="15"/>
  <c r="P839" i="15" s="1"/>
  <c r="R785" i="15"/>
  <c r="R676" i="15"/>
  <c r="P849" i="15"/>
  <c r="P848" i="15" s="1"/>
  <c r="P982" i="15"/>
  <c r="P978" i="15" s="1"/>
  <c r="P948" i="15" s="1"/>
  <c r="O792" i="15"/>
  <c r="R793" i="15"/>
  <c r="P872" i="15"/>
  <c r="P871" i="15" s="1"/>
  <c r="O871" i="15"/>
  <c r="O825" i="15"/>
  <c r="R825" i="15" s="1"/>
  <c r="R826" i="15"/>
  <c r="O500" i="15"/>
  <c r="P501" i="15"/>
  <c r="P500" i="15" s="1"/>
  <c r="P499" i="15" s="1"/>
  <c r="O606" i="15"/>
  <c r="O605" i="15" s="1"/>
  <c r="O581" i="15" s="1"/>
  <c r="P607" i="15"/>
  <c r="P606" i="15" s="1"/>
  <c r="P605" i="15" s="1"/>
  <c r="O732" i="15"/>
  <c r="O731" i="15" s="1"/>
  <c r="R731" i="15" s="1"/>
  <c r="R378" i="15"/>
  <c r="R383" i="15"/>
  <c r="R677" i="15"/>
  <c r="R377" i="15"/>
  <c r="O509" i="15"/>
  <c r="R509" i="15" s="1"/>
  <c r="R510" i="15"/>
  <c r="P335" i="15"/>
  <c r="P333" i="15" s="1"/>
  <c r="O333" i="15"/>
  <c r="R333" i="15" s="1"/>
  <c r="S333" i="15" s="1"/>
  <c r="Q473" i="15"/>
  <c r="R379" i="15"/>
  <c r="S295" i="15"/>
  <c r="P255" i="15"/>
  <c r="O254" i="15"/>
  <c r="S292" i="15"/>
  <c r="R326" i="15"/>
  <c r="O91" i="15"/>
  <c r="P5" i="15"/>
  <c r="P4" i="15" s="1"/>
  <c r="O484" i="15"/>
  <c r="P485" i="15"/>
  <c r="P484" i="15" s="1"/>
  <c r="P483" i="15" s="1"/>
  <c r="R375" i="15"/>
  <c r="P491" i="15"/>
  <c r="P490" i="15" s="1"/>
  <c r="P489" i="15" s="1"/>
  <c r="O490" i="15"/>
  <c r="O489" i="15" s="1"/>
  <c r="R489" i="15" s="1"/>
  <c r="O373" i="15"/>
  <c r="R373" i="15" s="1"/>
  <c r="S373" i="15" s="1"/>
  <c r="O459" i="15"/>
  <c r="R459" i="15" s="1"/>
  <c r="S459" i="15" s="1"/>
  <c r="P293" i="15"/>
  <c r="R293" i="15"/>
  <c r="R311" i="15"/>
  <c r="R341" i="15"/>
  <c r="P210" i="15"/>
  <c r="P209" i="15" s="1"/>
  <c r="O209" i="15"/>
  <c r="P285" i="15"/>
  <c r="P284" i="15" s="1"/>
  <c r="O284" i="15"/>
  <c r="S284" i="15" s="1"/>
  <c r="R285" i="15"/>
  <c r="P52" i="15"/>
  <c r="P51" i="15" s="1"/>
  <c r="R265" i="15"/>
  <c r="O1031" i="15"/>
  <c r="O1030" i="15" s="1"/>
  <c r="O775" i="15"/>
  <c r="R775" i="15" s="1"/>
  <c r="O481" i="15"/>
  <c r="P482" i="15"/>
  <c r="P481" i="15" s="1"/>
  <c r="P480" i="15" s="1"/>
  <c r="P792" i="15"/>
  <c r="P536" i="15"/>
  <c r="R485" i="15"/>
  <c r="R281" i="15"/>
  <c r="S281" i="15"/>
  <c r="R452" i="15"/>
  <c r="O347" i="15"/>
  <c r="P348" i="15"/>
  <c r="P347" i="15" s="1"/>
  <c r="R348" i="15"/>
  <c r="R299" i="15"/>
  <c r="S299" i="15" s="1"/>
  <c r="S293" i="15"/>
  <c r="R295" i="15"/>
  <c r="P171" i="15"/>
  <c r="P170" i="15" s="1"/>
  <c r="P161" i="15" s="1"/>
  <c r="P160" i="15" s="1"/>
  <c r="O170" i="15"/>
  <c r="O161" i="15" s="1"/>
  <c r="O160" i="15" s="1"/>
  <c r="P180" i="15"/>
  <c r="P179" i="15" s="1"/>
  <c r="P178" i="15" s="1"/>
  <c r="O180" i="15"/>
  <c r="O179" i="15" s="1"/>
  <c r="R734" i="15"/>
  <c r="S737" i="15"/>
  <c r="R501" i="15"/>
  <c r="O439" i="15"/>
  <c r="R439" i="15" s="1"/>
  <c r="P440" i="15"/>
  <c r="P439" i="15" s="1"/>
  <c r="O442" i="15"/>
  <c r="P322" i="15"/>
  <c r="R264" i="15"/>
  <c r="O143" i="15"/>
  <c r="O142" i="15" s="1"/>
  <c r="P145" i="15"/>
  <c r="P143" i="15" s="1"/>
  <c r="P142" i="15" s="1"/>
  <c r="P124" i="15" s="1"/>
  <c r="R840" i="15"/>
  <c r="R846" i="15"/>
  <c r="O845" i="15"/>
  <c r="R845" i="15" s="1"/>
  <c r="P783" i="15"/>
  <c r="P782" i="15" s="1"/>
  <c r="O782" i="15"/>
  <c r="R782" i="15" s="1"/>
  <c r="O841" i="15"/>
  <c r="P842" i="15"/>
  <c r="P841" i="15" s="1"/>
  <c r="P726" i="15"/>
  <c r="P724" i="15" s="1"/>
  <c r="P723" i="15" s="1"/>
  <c r="P722" i="15" s="1"/>
  <c r="O724" i="15"/>
  <c r="O723" i="15" s="1"/>
  <c r="O767" i="15"/>
  <c r="R767" i="15" s="1"/>
  <c r="R425" i="15"/>
  <c r="P425" i="15"/>
  <c r="R394" i="15"/>
  <c r="O497" i="15"/>
  <c r="P498" i="15"/>
  <c r="P497" i="15" s="1"/>
  <c r="P496" i="15" s="1"/>
  <c r="R450" i="15"/>
  <c r="P450" i="15"/>
  <c r="P330" i="15"/>
  <c r="P328" i="15" s="1"/>
  <c r="O328" i="15"/>
  <c r="R328" i="15" s="1"/>
  <c r="S328" i="15" s="1"/>
  <c r="R493" i="15"/>
  <c r="O492" i="15"/>
  <c r="R492" i="15" s="1"/>
  <c r="P476" i="15"/>
  <c r="P475" i="15" s="1"/>
  <c r="P474" i="15" s="1"/>
  <c r="O475" i="15"/>
  <c r="O474" i="15" s="1"/>
  <c r="R464" i="15"/>
  <c r="P464" i="15"/>
  <c r="P459" i="15" s="1"/>
  <c r="Q418" i="15"/>
  <c r="Q298" i="15" s="1"/>
  <c r="R296" i="15"/>
  <c r="R461" i="15"/>
  <c r="O322" i="15"/>
  <c r="R262" i="15"/>
  <c r="P262" i="15"/>
  <c r="R346" i="15"/>
  <c r="R330" i="15"/>
  <c r="P280" i="15"/>
  <c r="P279" i="15" s="1"/>
  <c r="O279" i="15"/>
  <c r="P880" i="15"/>
  <c r="P879" i="15" s="1"/>
  <c r="O879" i="15"/>
  <c r="R879" i="15" s="1"/>
  <c r="R849" i="15"/>
  <c r="R421" i="15"/>
  <c r="P421" i="15"/>
  <c r="P677" i="15"/>
  <c r="P676" i="15" s="1"/>
  <c r="O338" i="15"/>
  <c r="R338" i="15" s="1"/>
  <c r="S338" i="15" s="1"/>
  <c r="R309" i="15"/>
  <c r="P117" i="15"/>
  <c r="P115" i="15" s="1"/>
  <c r="O115" i="15"/>
  <c r="O837" i="15"/>
  <c r="P838" i="15"/>
  <c r="P837" i="15" s="1"/>
  <c r="R446" i="15"/>
  <c r="R386" i="15"/>
  <c r="R702" i="15"/>
  <c r="R482" i="15"/>
  <c r="O700" i="15"/>
  <c r="R393" i="15"/>
  <c r="O418" i="15"/>
  <c r="R418" i="15" s="1"/>
  <c r="S418" i="15" s="1"/>
  <c r="R395" i="15"/>
  <c r="P559" i="15"/>
  <c r="P558" i="15" s="1"/>
  <c r="R332" i="15"/>
  <c r="O275" i="15"/>
  <c r="P276" i="15"/>
  <c r="P275" i="15" s="1"/>
  <c r="S291" i="15"/>
  <c r="P268" i="15"/>
  <c r="P266" i="15" s="1"/>
  <c r="O266" i="15"/>
  <c r="R266" i="15" s="1"/>
  <c r="O230" i="15"/>
  <c r="O229" i="15" s="1"/>
  <c r="P231" i="15"/>
  <c r="P230" i="15" s="1"/>
  <c r="P229" i="15" s="1"/>
  <c r="O197" i="15"/>
  <c r="P779" i="15"/>
  <c r="P778" i="15" s="1"/>
  <c r="O778" i="15"/>
  <c r="R778" i="15" s="1"/>
  <c r="O953" i="15"/>
  <c r="O949" i="15" s="1"/>
  <c r="P919" i="15"/>
  <c r="P918" i="15" s="1"/>
  <c r="P917" i="15" s="1"/>
  <c r="P916" i="15" s="1"/>
  <c r="P889" i="15" s="1"/>
  <c r="P934" i="15" s="1"/>
  <c r="O918" i="15"/>
  <c r="O917" i="15" s="1"/>
  <c r="O916" i="15" s="1"/>
  <c r="R878" i="15"/>
  <c r="R779" i="15"/>
  <c r="R653" i="15"/>
  <c r="O771" i="15"/>
  <c r="R771" i="15" s="1"/>
  <c r="R753" i="15"/>
  <c r="R362" i="15"/>
  <c r="S362" i="15" s="1"/>
  <c r="R325" i="15"/>
  <c r="R391" i="15"/>
  <c r="P373" i="15"/>
  <c r="O306" i="15"/>
  <c r="R306" i="15" s="1"/>
  <c r="S306" i="15" s="1"/>
  <c r="P307" i="15"/>
  <c r="P306" i="15" s="1"/>
  <c r="P700" i="15"/>
  <c r="P699" i="15" s="1"/>
  <c r="P369" i="15"/>
  <c r="P368" i="15" s="1"/>
  <c r="O368" i="15"/>
  <c r="R368" i="15" s="1"/>
  <c r="S368" i="15" s="1"/>
  <c r="R387" i="15"/>
  <c r="P290" i="15"/>
  <c r="O289" i="15"/>
  <c r="O288" i="15" s="1"/>
  <c r="R335" i="15"/>
  <c r="R268" i="15"/>
  <c r="R290" i="15"/>
  <c r="P91" i="15"/>
  <c r="L105" i="4"/>
  <c r="K105" i="4"/>
  <c r="J105" i="4"/>
  <c r="P299" i="15" l="1"/>
  <c r="O889" i="15"/>
  <c r="O934" i="15" s="1"/>
  <c r="P196" i="15"/>
  <c r="P581" i="15"/>
  <c r="R284" i="15"/>
  <c r="R606" i="15"/>
  <c r="R490" i="15"/>
  <c r="O4" i="15"/>
  <c r="P442" i="15"/>
  <c r="P441" i="15" s="1"/>
  <c r="P791" i="15"/>
  <c r="P289" i="15"/>
  <c r="P288" i="15" s="1"/>
  <c r="O124" i="15"/>
  <c r="P628" i="15"/>
  <c r="O75" i="15"/>
  <c r="O74" i="15" s="1"/>
  <c r="R732" i="15"/>
  <c r="P418" i="15"/>
  <c r="O178" i="15"/>
  <c r="O784" i="15"/>
  <c r="R784" i="15" s="1"/>
  <c r="P75" i="15"/>
  <c r="P74" i="15" s="1"/>
  <c r="P513" i="15"/>
  <c r="P512" i="15" s="1"/>
  <c r="Q252" i="15"/>
  <c r="Q441" i="15"/>
  <c r="Q297" i="15" s="1"/>
  <c r="P473" i="15"/>
  <c r="P195" i="15"/>
  <c r="P834" i="15"/>
  <c r="O196" i="15"/>
  <c r="O195" i="15" s="1"/>
  <c r="P495" i="15"/>
  <c r="O441" i="15"/>
  <c r="S286" i="15"/>
  <c r="S266" i="15"/>
  <c r="R724" i="15"/>
  <c r="O761" i="15"/>
  <c r="R762" i="15"/>
  <c r="P1017" i="15"/>
  <c r="P941" i="15"/>
  <c r="P937" i="15" s="1"/>
  <c r="P936" i="15" s="1"/>
  <c r="P946" i="15" s="1"/>
  <c r="O948" i="15"/>
  <c r="R837" i="15"/>
  <c r="O834" i="15"/>
  <c r="O722" i="15"/>
  <c r="P775" i="15"/>
  <c r="P774" i="15" s="1"/>
  <c r="O774" i="15"/>
  <c r="R774" i="15" s="1"/>
  <c r="R289" i="15"/>
  <c r="R723" i="15"/>
  <c r="R484" i="15"/>
  <c r="O483" i="15"/>
  <c r="R483" i="15" s="1"/>
  <c r="R288" i="15"/>
  <c r="S288" i="15"/>
  <c r="O791" i="15"/>
  <c r="R791" i="15" s="1"/>
  <c r="R792" i="15"/>
  <c r="R652" i="15"/>
  <c r="R628" i="15"/>
  <c r="R605" i="15"/>
  <c r="R581" i="15"/>
  <c r="O298" i="15"/>
  <c r="S289" i="15"/>
  <c r="O499" i="15"/>
  <c r="R275" i="15"/>
  <c r="S275" i="15"/>
  <c r="R738" i="15"/>
  <c r="R737" i="15"/>
  <c r="P675" i="15"/>
  <c r="O496" i="15"/>
  <c r="P767" i="15"/>
  <c r="P766" i="15" s="1"/>
  <c r="O766" i="15"/>
  <c r="O480" i="15"/>
  <c r="O253" i="15"/>
  <c r="O252" i="15" s="1"/>
  <c r="O870" i="15"/>
  <c r="P771" i="15"/>
  <c r="P770" i="15" s="1"/>
  <c r="O770" i="15"/>
  <c r="R770" i="15" s="1"/>
  <c r="O699" i="15"/>
  <c r="R700" i="15"/>
  <c r="P254" i="15"/>
  <c r="P253" i="15" s="1"/>
  <c r="P870" i="15"/>
  <c r="J108" i="6"/>
  <c r="J120" i="6"/>
  <c r="P298" i="15" l="1"/>
  <c r="P297" i="15" s="1"/>
  <c r="P252" i="15"/>
  <c r="P3" i="15"/>
  <c r="P238" i="15" s="1"/>
  <c r="O3" i="15"/>
  <c r="O238" i="15" s="1"/>
  <c r="R238" i="15" s="1"/>
  <c r="P833" i="15"/>
  <c r="Q251" i="15"/>
  <c r="Q887" i="15" s="1"/>
  <c r="R722" i="15"/>
  <c r="O765" i="15"/>
  <c r="O764" i="15" s="1"/>
  <c r="O755" i="15"/>
  <c r="R755" i="15" s="1"/>
  <c r="R761" i="15"/>
  <c r="R766" i="15"/>
  <c r="P765" i="15"/>
  <c r="P764" i="15" s="1"/>
  <c r="O473" i="15"/>
  <c r="O833" i="15"/>
  <c r="O675" i="15"/>
  <c r="R675" i="15" s="1"/>
  <c r="R699" i="15"/>
  <c r="O495" i="15"/>
  <c r="O297" i="15"/>
  <c r="O1017" i="15"/>
  <c r="R1017" i="15" s="1"/>
  <c r="O941" i="15"/>
  <c r="O937" i="15" s="1"/>
  <c r="O936" i="15" s="1"/>
  <c r="O946" i="15" s="1"/>
  <c r="O260" i="9"/>
  <c r="P251" i="15" l="1"/>
  <c r="P887" i="15" s="1"/>
  <c r="R765" i="15"/>
  <c r="Q1060" i="15"/>
  <c r="O251" i="15"/>
  <c r="O887" i="15" s="1"/>
  <c r="R764" i="15"/>
  <c r="O827" i="9"/>
  <c r="O690" i="9" l="1"/>
  <c r="O667" i="9"/>
  <c r="O644" i="9"/>
  <c r="O643" i="9"/>
  <c r="O526" i="9"/>
  <c r="O505" i="9"/>
  <c r="O550" i="9"/>
  <c r="O573" i="9"/>
  <c r="O1016" i="9" l="1"/>
  <c r="O1014" i="9"/>
  <c r="O871" i="9"/>
  <c r="O869" i="9"/>
  <c r="O867" i="9"/>
  <c r="O865" i="9"/>
  <c r="O863" i="9"/>
  <c r="O836" i="9"/>
  <c r="O833" i="9"/>
  <c r="O770" i="9"/>
  <c r="O768" i="9"/>
  <c r="O766" i="9"/>
  <c r="O762" i="9"/>
  <c r="O758" i="9"/>
  <c r="O752" i="9"/>
  <c r="O747" i="9"/>
  <c r="O743" i="9"/>
  <c r="O725" i="9"/>
  <c r="O723" i="9"/>
  <c r="O716" i="9"/>
  <c r="O715" i="9"/>
  <c r="O714" i="9"/>
  <c r="O691" i="9"/>
  <c r="O620" i="9"/>
  <c r="O596" i="9"/>
  <c r="O492" i="9"/>
  <c r="O483" i="9"/>
  <c r="O480" i="9"/>
  <c r="O477" i="9"/>
  <c r="O474" i="9"/>
  <c r="O461" i="9"/>
  <c r="O460" i="9"/>
  <c r="O458" i="9"/>
  <c r="O457" i="9"/>
  <c r="O456" i="9"/>
  <c r="O455" i="9"/>
  <c r="O454" i="9"/>
  <c r="O453" i="9"/>
  <c r="O452" i="9"/>
  <c r="O451" i="9"/>
  <c r="O450" i="9"/>
  <c r="O449" i="9"/>
  <c r="O446" i="9"/>
  <c r="J289" i="8" s="1"/>
  <c r="O445" i="9"/>
  <c r="O443" i="9"/>
  <c r="O442" i="9"/>
  <c r="O439" i="9"/>
  <c r="O438" i="9"/>
  <c r="O437" i="9"/>
  <c r="O435" i="9"/>
  <c r="O434" i="9"/>
  <c r="O433" i="9"/>
  <c r="O432" i="9"/>
  <c r="O429" i="9"/>
  <c r="O427" i="9"/>
  <c r="O426" i="9"/>
  <c r="O425" i="9"/>
  <c r="O424" i="9"/>
  <c r="O423" i="9"/>
  <c r="O422" i="9"/>
  <c r="O421" i="9"/>
  <c r="O419" i="9"/>
  <c r="O418" i="9"/>
  <c r="O417" i="9"/>
  <c r="O415" i="9"/>
  <c r="J260" i="8" s="1"/>
  <c r="O414" i="9"/>
  <c r="O413" i="9"/>
  <c r="O412" i="9"/>
  <c r="O411" i="9"/>
  <c r="O410" i="9"/>
  <c r="O409" i="9"/>
  <c r="O408" i="9"/>
  <c r="O406" i="9"/>
  <c r="O405" i="9"/>
  <c r="O404" i="9"/>
  <c r="O403" i="9"/>
  <c r="O402" i="9"/>
  <c r="O401" i="9"/>
  <c r="O400" i="9"/>
  <c r="O398" i="9"/>
  <c r="O397" i="9"/>
  <c r="O396" i="9"/>
  <c r="O395" i="9"/>
  <c r="O394" i="9"/>
  <c r="O393" i="9"/>
  <c r="O392" i="9"/>
  <c r="O391" i="9"/>
  <c r="O390" i="9"/>
  <c r="O389" i="9"/>
  <c r="O387" i="9"/>
  <c r="O386" i="9"/>
  <c r="O385" i="9"/>
  <c r="O384" i="9"/>
  <c r="O383" i="9"/>
  <c r="O382" i="9"/>
  <c r="O381" i="9"/>
  <c r="O380" i="9"/>
  <c r="O379" i="9"/>
  <c r="O378" i="9"/>
  <c r="O377" i="9"/>
  <c r="O376" i="9"/>
  <c r="O375" i="9"/>
  <c r="O374" i="9"/>
  <c r="O373" i="9"/>
  <c r="O372" i="9"/>
  <c r="O371" i="9"/>
  <c r="O370" i="9"/>
  <c r="O369" i="9"/>
  <c r="O368" i="9"/>
  <c r="O367" i="9"/>
  <c r="O366" i="9"/>
  <c r="O365" i="9"/>
  <c r="O364" i="9"/>
  <c r="O363" i="9"/>
  <c r="O361" i="9"/>
  <c r="O360" i="9"/>
  <c r="O359" i="9"/>
  <c r="O358" i="9"/>
  <c r="O356" i="9"/>
  <c r="O355" i="9"/>
  <c r="O354" i="9"/>
  <c r="O353" i="9"/>
  <c r="O352" i="9"/>
  <c r="O350" i="9"/>
  <c r="O349" i="9"/>
  <c r="O348" i="9"/>
  <c r="O347" i="9"/>
  <c r="O346" i="9"/>
  <c r="O345" i="9"/>
  <c r="O344" i="9"/>
  <c r="O343" i="9"/>
  <c r="O341" i="9"/>
  <c r="O340" i="9"/>
  <c r="O339" i="9"/>
  <c r="O338" i="9"/>
  <c r="J207" i="8"/>
  <c r="O335" i="9"/>
  <c r="O334" i="9"/>
  <c r="O333" i="9"/>
  <c r="O332" i="9"/>
  <c r="O331" i="9"/>
  <c r="O330" i="9"/>
  <c r="O329" i="9"/>
  <c r="O328" i="9"/>
  <c r="O326" i="9"/>
  <c r="O325" i="9"/>
  <c r="O324" i="9"/>
  <c r="O323" i="9"/>
  <c r="O321" i="9"/>
  <c r="O320" i="9"/>
  <c r="O319" i="9"/>
  <c r="O318" i="9"/>
  <c r="O316" i="9"/>
  <c r="O315" i="9"/>
  <c r="O314" i="9"/>
  <c r="O313" i="9"/>
  <c r="O310" i="9"/>
  <c r="O309" i="9"/>
  <c r="O308" i="9"/>
  <c r="J176" i="8"/>
  <c r="O306" i="9"/>
  <c r="O305" i="9"/>
  <c r="O304" i="9"/>
  <c r="O303" i="9"/>
  <c r="O302" i="9"/>
  <c r="O300" i="9"/>
  <c r="O299" i="9"/>
  <c r="O298" i="9"/>
  <c r="O297" i="9"/>
  <c r="O296" i="9"/>
  <c r="O294" i="9"/>
  <c r="O293" i="9"/>
  <c r="O292" i="9"/>
  <c r="O291" i="9"/>
  <c r="O290" i="9"/>
  <c r="O289" i="9"/>
  <c r="O285" i="9"/>
  <c r="O284" i="9"/>
  <c r="O283" i="9"/>
  <c r="O282" i="9"/>
  <c r="O281" i="9"/>
  <c r="O280" i="9"/>
  <c r="O279" i="9"/>
  <c r="O276" i="9"/>
  <c r="O274" i="9"/>
  <c r="O272" i="9"/>
  <c r="O271" i="9"/>
  <c r="O267" i="9"/>
  <c r="O265" i="9"/>
  <c r="O263" i="9"/>
  <c r="O258" i="9"/>
  <c r="O257" i="9"/>
  <c r="O256" i="9"/>
  <c r="O254" i="9"/>
  <c r="O253" i="9"/>
  <c r="O252" i="9"/>
  <c r="O251" i="9"/>
  <c r="O250" i="9"/>
  <c r="O249" i="9"/>
  <c r="O248" i="9"/>
  <c r="O247" i="9"/>
  <c r="O246" i="9"/>
  <c r="O245" i="9"/>
  <c r="O236" i="9"/>
  <c r="O235" i="9"/>
  <c r="O234" i="9"/>
  <c r="O233" i="9"/>
  <c r="O232" i="9"/>
  <c r="O231" i="9"/>
  <c r="O228" i="9"/>
  <c r="O226" i="9"/>
  <c r="O225" i="9"/>
  <c r="O223" i="9"/>
  <c r="O221" i="9"/>
  <c r="O219" i="9"/>
  <c r="O217" i="9"/>
  <c r="O216" i="9"/>
  <c r="O215" i="9"/>
  <c r="O214" i="9"/>
  <c r="O212" i="9"/>
  <c r="O211" i="9"/>
  <c r="O210" i="9"/>
  <c r="O208" i="9"/>
  <c r="O207" i="9"/>
  <c r="O206" i="9"/>
  <c r="O205" i="9"/>
  <c r="O204" i="9"/>
  <c r="O203" i="9"/>
  <c r="O202" i="9"/>
  <c r="O201" i="9"/>
  <c r="O200" i="9"/>
  <c r="O199" i="9"/>
  <c r="O198" i="9"/>
  <c r="O194" i="9"/>
  <c r="O193" i="9"/>
  <c r="O192" i="9"/>
  <c r="O191" i="9"/>
  <c r="O187" i="9"/>
  <c r="O184" i="9"/>
  <c r="O183" i="9"/>
  <c r="O182" i="9"/>
  <c r="O181" i="9"/>
  <c r="O177" i="9"/>
  <c r="O171" i="9"/>
  <c r="O169" i="9"/>
  <c r="O167" i="9"/>
  <c r="O165" i="9"/>
  <c r="O163" i="9"/>
  <c r="J115" i="6" s="1"/>
  <c r="O159" i="9"/>
  <c r="O149" i="9"/>
  <c r="O148" i="9"/>
  <c r="O147" i="9"/>
  <c r="O146" i="9"/>
  <c r="O145" i="9"/>
  <c r="O144" i="9"/>
  <c r="O141" i="9"/>
  <c r="O140" i="9"/>
  <c r="O139" i="9"/>
  <c r="O136" i="9"/>
  <c r="O135" i="9"/>
  <c r="O134" i="9"/>
  <c r="O131" i="9"/>
  <c r="O130" i="9"/>
  <c r="O127" i="9"/>
  <c r="O123" i="9"/>
  <c r="O122" i="9"/>
  <c r="O121" i="9"/>
  <c r="O120" i="9"/>
  <c r="O119" i="9"/>
  <c r="O118" i="9"/>
  <c r="O117" i="9"/>
  <c r="O114" i="9"/>
  <c r="O113" i="9"/>
  <c r="O112" i="9"/>
  <c r="O105" i="9"/>
  <c r="O104" i="9"/>
  <c r="O103" i="9"/>
  <c r="O102" i="9"/>
  <c r="O101" i="9"/>
  <c r="O100" i="9"/>
  <c r="O99" i="9"/>
  <c r="O98" i="9"/>
  <c r="O97" i="9"/>
  <c r="O96" i="9"/>
  <c r="O95" i="9"/>
  <c r="O94" i="9"/>
  <c r="O93" i="9"/>
  <c r="O92" i="9"/>
  <c r="O90" i="9"/>
  <c r="O88" i="9"/>
  <c r="O87" i="9"/>
  <c r="O84" i="9"/>
  <c r="O79" i="9"/>
  <c r="O77" i="9"/>
  <c r="O44" i="9"/>
  <c r="O1035" i="9"/>
  <c r="O1036" i="9" l="1"/>
  <c r="O1039" i="9"/>
  <c r="Q1044" i="9" s="1"/>
  <c r="O1037" i="9"/>
  <c r="J131" i="8"/>
  <c r="J138" i="8"/>
  <c r="J140" i="8"/>
  <c r="J139" i="8"/>
  <c r="N872" i="9"/>
  <c r="N870" i="9"/>
  <c r="N868" i="9"/>
  <c r="N866" i="9"/>
  <c r="O756" i="9"/>
  <c r="Q1036" i="9" l="1"/>
  <c r="R1040" i="9"/>
  <c r="O1041" i="9"/>
  <c r="O1045" i="9" s="1"/>
  <c r="J130" i="8"/>
  <c r="O772" i="9"/>
  <c r="O764" i="9"/>
  <c r="O760" i="9"/>
  <c r="N53" i="9" l="1"/>
  <c r="N52" i="9" s="1"/>
  <c r="N51" i="9" s="1"/>
  <c r="R342" i="9" l="1"/>
  <c r="S875" i="9"/>
  <c r="V16" i="13" l="1"/>
  <c r="W16" i="13"/>
  <c r="U16" i="13"/>
  <c r="N215" i="8" l="1"/>
  <c r="J167" i="8"/>
  <c r="C95" i="14" l="1"/>
  <c r="C92" i="14"/>
  <c r="C89" i="14"/>
  <c r="C74" i="14"/>
  <c r="C73" i="14"/>
  <c r="C55" i="14"/>
  <c r="C57" i="14" s="1"/>
  <c r="C39" i="14"/>
  <c r="H38" i="14"/>
  <c r="C24" i="14"/>
  <c r="J242" i="8" l="1"/>
  <c r="J103" i="8"/>
  <c r="J99" i="8"/>
  <c r="S1" i="13"/>
  <c r="S2" i="13"/>
  <c r="S3" i="13"/>
  <c r="S7" i="13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5" i="13"/>
  <c r="S26" i="13"/>
  <c r="S27" i="13"/>
  <c r="S28" i="13"/>
  <c r="S30" i="13"/>
  <c r="S31" i="13"/>
  <c r="S33" i="13"/>
  <c r="S34" i="13"/>
  <c r="S35" i="13"/>
  <c r="S38" i="13"/>
  <c r="S39" i="13"/>
  <c r="S40" i="13"/>
  <c r="S41" i="13"/>
  <c r="S44" i="13"/>
  <c r="S48" i="13"/>
  <c r="S50" i="13"/>
  <c r="S54" i="13"/>
  <c r="S55" i="13"/>
  <c r="S56" i="13"/>
  <c r="S57" i="13"/>
  <c r="S58" i="13"/>
  <c r="S59" i="13"/>
  <c r="S60" i="13"/>
  <c r="S61" i="13"/>
  <c r="S62" i="13"/>
  <c r="S63" i="13"/>
  <c r="S64" i="13"/>
  <c r="S65" i="13"/>
  <c r="S66" i="13"/>
  <c r="S67" i="13"/>
  <c r="S69" i="13"/>
  <c r="S71" i="13"/>
  <c r="S73" i="13"/>
  <c r="S77" i="13"/>
  <c r="S78" i="13"/>
  <c r="S79" i="13"/>
  <c r="S80" i="13"/>
  <c r="S81" i="13"/>
  <c r="S82" i="13"/>
  <c r="S83" i="13"/>
  <c r="S84" i="13"/>
  <c r="S85" i="13"/>
  <c r="S86" i="13"/>
  <c r="S87" i="13"/>
  <c r="S88" i="13"/>
  <c r="S90" i="13"/>
  <c r="S92" i="13"/>
  <c r="S93" i="13"/>
  <c r="S94" i="13"/>
  <c r="S95" i="13"/>
  <c r="S96" i="13"/>
  <c r="S97" i="13"/>
  <c r="S98" i="13"/>
  <c r="S99" i="13"/>
  <c r="S100" i="13"/>
  <c r="S101" i="13"/>
  <c r="S102" i="13"/>
  <c r="S103" i="13"/>
  <c r="S104" i="13"/>
  <c r="S105" i="13"/>
  <c r="S107" i="13"/>
  <c r="S108" i="13"/>
  <c r="S109" i="13"/>
  <c r="S110" i="13"/>
  <c r="S112" i="13"/>
  <c r="S113" i="13"/>
  <c r="S114" i="13"/>
  <c r="S116" i="13"/>
  <c r="S117" i="13"/>
  <c r="S118" i="13"/>
  <c r="S119" i="13"/>
  <c r="S120" i="13"/>
  <c r="S121" i="13"/>
  <c r="S122" i="13"/>
  <c r="S123" i="13"/>
  <c r="S127" i="13"/>
  <c r="S130" i="13"/>
  <c r="S131" i="13"/>
  <c r="S134" i="13"/>
  <c r="S135" i="13"/>
  <c r="S136" i="13"/>
  <c r="S139" i="13"/>
  <c r="S140" i="13"/>
  <c r="S141" i="13"/>
  <c r="S144" i="13"/>
  <c r="S145" i="13"/>
  <c r="S146" i="13"/>
  <c r="S147" i="13"/>
  <c r="S148" i="13"/>
  <c r="S149" i="13"/>
  <c r="S153" i="13"/>
  <c r="S156" i="13"/>
  <c r="S159" i="13"/>
  <c r="S163" i="13"/>
  <c r="S165" i="13"/>
  <c r="S167" i="13"/>
  <c r="S169" i="13"/>
  <c r="S171" i="13"/>
  <c r="S173" i="13"/>
  <c r="S177" i="13"/>
  <c r="S181" i="13"/>
  <c r="S182" i="13"/>
  <c r="S183" i="13"/>
  <c r="S184" i="13"/>
  <c r="S187" i="13"/>
  <c r="S190" i="13"/>
  <c r="S191" i="13"/>
  <c r="S192" i="13"/>
  <c r="S193" i="13"/>
  <c r="S194" i="13"/>
  <c r="S198" i="13"/>
  <c r="S199" i="13"/>
  <c r="S200" i="13"/>
  <c r="S201" i="13"/>
  <c r="S202" i="13"/>
  <c r="S203" i="13"/>
  <c r="S204" i="13"/>
  <c r="S205" i="13"/>
  <c r="S206" i="13"/>
  <c r="S207" i="13"/>
  <c r="S208" i="13"/>
  <c r="S210" i="13"/>
  <c r="S211" i="13"/>
  <c r="S212" i="13"/>
  <c r="S214" i="13"/>
  <c r="S215" i="13"/>
  <c r="S216" i="13"/>
  <c r="S217" i="13"/>
  <c r="S219" i="13"/>
  <c r="S221" i="13"/>
  <c r="S223" i="13"/>
  <c r="S225" i="13"/>
  <c r="S226" i="13"/>
  <c r="S228" i="13"/>
  <c r="S231" i="13"/>
  <c r="S232" i="13"/>
  <c r="S233" i="13"/>
  <c r="S234" i="13"/>
  <c r="S235" i="13"/>
  <c r="S236" i="13"/>
  <c r="S237" i="13"/>
  <c r="S239" i="13"/>
  <c r="S244" i="13"/>
  <c r="S245" i="13"/>
  <c r="S246" i="13"/>
  <c r="S247" i="13"/>
  <c r="S248" i="13"/>
  <c r="S249" i="13"/>
  <c r="S250" i="13"/>
  <c r="S251" i="13"/>
  <c r="S252" i="13"/>
  <c r="S253" i="13"/>
  <c r="S254" i="13"/>
  <c r="S256" i="13"/>
  <c r="S257" i="13"/>
  <c r="S258" i="13"/>
  <c r="S276" i="13"/>
  <c r="S289" i="13"/>
  <c r="S290" i="13"/>
  <c r="S291" i="13"/>
  <c r="S292" i="13"/>
  <c r="S293" i="13"/>
  <c r="S294" i="13"/>
  <c r="S296" i="13"/>
  <c r="S297" i="13"/>
  <c r="S298" i="13"/>
  <c r="S299" i="13"/>
  <c r="S300" i="13"/>
  <c r="S302" i="13"/>
  <c r="S303" i="13"/>
  <c r="S304" i="13"/>
  <c r="S305" i="13"/>
  <c r="S306" i="13"/>
  <c r="S307" i="13"/>
  <c r="S308" i="13"/>
  <c r="S309" i="13"/>
  <c r="S310" i="13"/>
  <c r="S312" i="13"/>
  <c r="S313" i="13"/>
  <c r="S314" i="13"/>
  <c r="S315" i="13"/>
  <c r="S316" i="13"/>
  <c r="S318" i="13"/>
  <c r="S319" i="13"/>
  <c r="S320" i="13"/>
  <c r="S321" i="13"/>
  <c r="S323" i="13"/>
  <c r="S324" i="13"/>
  <c r="S325" i="13"/>
  <c r="S326" i="13"/>
  <c r="S328" i="13"/>
  <c r="S329" i="13"/>
  <c r="S330" i="13"/>
  <c r="S331" i="13"/>
  <c r="S332" i="13"/>
  <c r="S333" i="13"/>
  <c r="S334" i="13"/>
  <c r="S335" i="13"/>
  <c r="S337" i="13"/>
  <c r="S338" i="13"/>
  <c r="S339" i="13"/>
  <c r="S340" i="13"/>
  <c r="S341" i="13"/>
  <c r="S342" i="13"/>
  <c r="S343" i="13"/>
  <c r="S344" i="13"/>
  <c r="S345" i="13"/>
  <c r="S346" i="13"/>
  <c r="S347" i="13"/>
  <c r="S348" i="13"/>
  <c r="S349" i="13"/>
  <c r="S350" i="13"/>
  <c r="S352" i="13"/>
  <c r="S353" i="13"/>
  <c r="S354" i="13"/>
  <c r="S355" i="13"/>
  <c r="S356" i="13"/>
  <c r="S358" i="13"/>
  <c r="S359" i="13"/>
  <c r="S360" i="13"/>
  <c r="S361" i="13"/>
  <c r="S363" i="13"/>
  <c r="S364" i="13"/>
  <c r="S365" i="13"/>
  <c r="S366" i="13"/>
  <c r="S367" i="13"/>
  <c r="S368" i="13"/>
  <c r="S369" i="13"/>
  <c r="S370" i="13"/>
  <c r="S371" i="13"/>
  <c r="S372" i="13"/>
  <c r="S373" i="13"/>
  <c r="S374" i="13"/>
  <c r="S375" i="13"/>
  <c r="S376" i="13"/>
  <c r="S377" i="13"/>
  <c r="S378" i="13"/>
  <c r="S379" i="13"/>
  <c r="S380" i="13"/>
  <c r="S381" i="13"/>
  <c r="S382" i="13"/>
  <c r="S383" i="13"/>
  <c r="S384" i="13"/>
  <c r="S385" i="13"/>
  <c r="S386" i="13"/>
  <c r="S387" i="13"/>
  <c r="S389" i="13"/>
  <c r="S390" i="13"/>
  <c r="S391" i="13"/>
  <c r="S392" i="13"/>
  <c r="S393" i="13"/>
  <c r="S394" i="13"/>
  <c r="S395" i="13"/>
  <c r="S396" i="13"/>
  <c r="S397" i="13"/>
  <c r="S398" i="13"/>
  <c r="S429" i="13"/>
  <c r="S483" i="13"/>
  <c r="S495" i="13"/>
  <c r="S497" i="13"/>
  <c r="S500" i="13"/>
  <c r="S504" i="13"/>
  <c r="S505" i="13"/>
  <c r="S506" i="13"/>
  <c r="S507" i="13"/>
  <c r="S508" i="13"/>
  <c r="S509" i="13"/>
  <c r="S510" i="13"/>
  <c r="S511" i="13"/>
  <c r="S512" i="13"/>
  <c r="S513" i="13"/>
  <c r="S514" i="13"/>
  <c r="S515" i="13"/>
  <c r="S516" i="13"/>
  <c r="S517" i="13"/>
  <c r="S518" i="13"/>
  <c r="S519" i="13"/>
  <c r="S520" i="13"/>
  <c r="S521" i="13"/>
  <c r="S522" i="13"/>
  <c r="S523" i="13"/>
  <c r="S524" i="13"/>
  <c r="S526" i="13"/>
  <c r="S527" i="13"/>
  <c r="S528" i="13"/>
  <c r="S529" i="13"/>
  <c r="S530" i="13"/>
  <c r="S531" i="13"/>
  <c r="S532" i="13"/>
  <c r="S533" i="13"/>
  <c r="S534" i="13"/>
  <c r="S535" i="13"/>
  <c r="S536" i="13"/>
  <c r="S537" i="13"/>
  <c r="S538" i="13"/>
  <c r="S539" i="13"/>
  <c r="S540" i="13"/>
  <c r="S541" i="13"/>
  <c r="S542" i="13"/>
  <c r="S543" i="13"/>
  <c r="S544" i="13"/>
  <c r="S545" i="13"/>
  <c r="S546" i="13"/>
  <c r="S549" i="13"/>
  <c r="S550" i="13"/>
  <c r="S551" i="13"/>
  <c r="S552" i="13"/>
  <c r="S553" i="13"/>
  <c r="S554" i="13"/>
  <c r="S555" i="13"/>
  <c r="S556" i="13"/>
  <c r="S557" i="13"/>
  <c r="S558" i="13"/>
  <c r="S559" i="13"/>
  <c r="S560" i="13"/>
  <c r="S561" i="13"/>
  <c r="S562" i="13"/>
  <c r="S563" i="13"/>
  <c r="S564" i="13"/>
  <c r="S565" i="13"/>
  <c r="S566" i="13"/>
  <c r="S567" i="13"/>
  <c r="S568" i="13"/>
  <c r="S569" i="13"/>
  <c r="S573" i="13"/>
  <c r="S574" i="13"/>
  <c r="S575" i="13"/>
  <c r="S576" i="13"/>
  <c r="S577" i="13"/>
  <c r="S578" i="13"/>
  <c r="S579" i="13"/>
  <c r="S580" i="13"/>
  <c r="S581" i="13"/>
  <c r="S582" i="13"/>
  <c r="S583" i="13"/>
  <c r="S584" i="13"/>
  <c r="S585" i="13"/>
  <c r="S586" i="13"/>
  <c r="S587" i="13"/>
  <c r="S588" i="13"/>
  <c r="S589" i="13"/>
  <c r="S590" i="13"/>
  <c r="S591" i="13"/>
  <c r="S592" i="13"/>
  <c r="S593" i="13"/>
  <c r="S596" i="13"/>
  <c r="S597" i="13"/>
  <c r="S598" i="13"/>
  <c r="S599" i="13"/>
  <c r="S600" i="13"/>
  <c r="S601" i="13"/>
  <c r="S602" i="13"/>
  <c r="S603" i="13"/>
  <c r="S604" i="13"/>
  <c r="S605" i="13"/>
  <c r="S606" i="13"/>
  <c r="S607" i="13"/>
  <c r="S608" i="13"/>
  <c r="S609" i="13"/>
  <c r="S610" i="13"/>
  <c r="S611" i="13"/>
  <c r="S612" i="13"/>
  <c r="S613" i="13"/>
  <c r="S614" i="13"/>
  <c r="S615" i="13"/>
  <c r="S616" i="13"/>
  <c r="S620" i="13"/>
  <c r="S621" i="13"/>
  <c r="S622" i="13"/>
  <c r="S623" i="13"/>
  <c r="S624" i="13"/>
  <c r="S625" i="13"/>
  <c r="S626" i="13"/>
  <c r="S627" i="13"/>
  <c r="S628" i="13"/>
  <c r="S629" i="13"/>
  <c r="S630" i="13"/>
  <c r="S631" i="13"/>
  <c r="S632" i="13"/>
  <c r="S633" i="13"/>
  <c r="S634" i="13"/>
  <c r="S635" i="13"/>
  <c r="S636" i="13"/>
  <c r="S637" i="13"/>
  <c r="S638" i="13"/>
  <c r="S639" i="13"/>
  <c r="S640" i="13"/>
  <c r="S643" i="13"/>
  <c r="S644" i="13"/>
  <c r="S645" i="13"/>
  <c r="S646" i="13"/>
  <c r="S647" i="13"/>
  <c r="S648" i="13"/>
  <c r="S649" i="13"/>
  <c r="S650" i="13"/>
  <c r="S651" i="13"/>
  <c r="S652" i="13"/>
  <c r="S653" i="13"/>
  <c r="S654" i="13"/>
  <c r="S655" i="13"/>
  <c r="S656" i="13"/>
  <c r="S657" i="13"/>
  <c r="S658" i="13"/>
  <c r="S659" i="13"/>
  <c r="S660" i="13"/>
  <c r="S661" i="13"/>
  <c r="S662" i="13"/>
  <c r="S663" i="13"/>
  <c r="S667" i="13"/>
  <c r="S668" i="13"/>
  <c r="S669" i="13"/>
  <c r="S670" i="13"/>
  <c r="S671" i="13"/>
  <c r="S672" i="13"/>
  <c r="S673" i="13"/>
  <c r="S674" i="13"/>
  <c r="S675" i="13"/>
  <c r="S676" i="13"/>
  <c r="S677" i="13"/>
  <c r="S678" i="13"/>
  <c r="S679" i="13"/>
  <c r="S680" i="13"/>
  <c r="S681" i="13"/>
  <c r="S682" i="13"/>
  <c r="S683" i="13"/>
  <c r="S684" i="13"/>
  <c r="S685" i="13"/>
  <c r="S686" i="13"/>
  <c r="S687" i="13"/>
  <c r="S690" i="13"/>
  <c r="S691" i="13"/>
  <c r="S692" i="13"/>
  <c r="S693" i="13"/>
  <c r="S694" i="13"/>
  <c r="S695" i="13"/>
  <c r="S696" i="13"/>
  <c r="S697" i="13"/>
  <c r="S698" i="13"/>
  <c r="S699" i="13"/>
  <c r="S700" i="13"/>
  <c r="S701" i="13"/>
  <c r="S702" i="13"/>
  <c r="S703" i="13"/>
  <c r="S704" i="13"/>
  <c r="S705" i="13"/>
  <c r="S706" i="13"/>
  <c r="S707" i="13"/>
  <c r="S708" i="13"/>
  <c r="S709" i="13"/>
  <c r="S710" i="13"/>
  <c r="S714" i="13"/>
  <c r="S715" i="13"/>
  <c r="S716" i="13"/>
  <c r="S719" i="13"/>
  <c r="S729" i="13"/>
  <c r="S731" i="13"/>
  <c r="S733" i="13"/>
  <c r="S735" i="13"/>
  <c r="S737" i="13"/>
  <c r="S739" i="13"/>
  <c r="S741" i="13"/>
  <c r="S743" i="13"/>
  <c r="S747" i="13"/>
  <c r="S749" i="13"/>
  <c r="S752" i="13"/>
  <c r="S756" i="13"/>
  <c r="S758" i="13"/>
  <c r="S760" i="13"/>
  <c r="S762" i="13"/>
  <c r="S764" i="13"/>
  <c r="S766" i="13"/>
  <c r="S768" i="13"/>
  <c r="S770" i="13"/>
  <c r="S772" i="13"/>
  <c r="S776" i="13"/>
  <c r="S779" i="13"/>
  <c r="S783" i="13"/>
  <c r="S784" i="13"/>
  <c r="S785" i="13"/>
  <c r="S786" i="13"/>
  <c r="S787" i="13"/>
  <c r="S788" i="13"/>
  <c r="S789" i="13"/>
  <c r="S790" i="13"/>
  <c r="S791" i="13"/>
  <c r="S792" i="13"/>
  <c r="S793" i="13"/>
  <c r="S795" i="13"/>
  <c r="S796" i="13"/>
  <c r="S797" i="13"/>
  <c r="S799" i="13"/>
  <c r="S800" i="13"/>
  <c r="S801" i="13"/>
  <c r="S802" i="13"/>
  <c r="S804" i="13"/>
  <c r="S806" i="13"/>
  <c r="S808" i="13"/>
  <c r="S810" i="13"/>
  <c r="S811" i="13"/>
  <c r="S813" i="13"/>
  <c r="S816" i="13"/>
  <c r="S817" i="13"/>
  <c r="S818" i="13"/>
  <c r="S819" i="13"/>
  <c r="S820" i="13"/>
  <c r="S821" i="13"/>
  <c r="S825" i="13"/>
  <c r="S827" i="13"/>
  <c r="S829" i="13"/>
  <c r="S831" i="13"/>
  <c r="S833" i="13"/>
  <c r="S836" i="13"/>
  <c r="S839" i="13"/>
  <c r="S840" i="13"/>
  <c r="S841" i="13"/>
  <c r="S842" i="13"/>
  <c r="S843" i="13"/>
  <c r="S844" i="13"/>
  <c r="S845" i="13"/>
  <c r="S846" i="13"/>
  <c r="S847" i="13"/>
  <c r="S848" i="13"/>
  <c r="S849" i="13"/>
  <c r="S850" i="13"/>
  <c r="S851" i="13"/>
  <c r="S852" i="13"/>
  <c r="S854" i="13"/>
  <c r="S856" i="13"/>
  <c r="S858" i="13"/>
  <c r="S861" i="13"/>
  <c r="S863" i="13"/>
  <c r="S865" i="13"/>
  <c r="S867" i="13"/>
  <c r="S869" i="13"/>
  <c r="S871" i="13"/>
  <c r="S873" i="13"/>
  <c r="S874" i="13"/>
  <c r="S875" i="13"/>
  <c r="S877" i="13"/>
  <c r="S882" i="13"/>
  <c r="S885" i="13"/>
  <c r="S888" i="13"/>
  <c r="S892" i="13"/>
  <c r="S895" i="13"/>
  <c r="S898" i="13"/>
  <c r="S901" i="13"/>
  <c r="S904" i="13"/>
  <c r="S908" i="13"/>
  <c r="S911" i="13"/>
  <c r="S914" i="13"/>
  <c r="S918" i="13"/>
  <c r="S921" i="13"/>
  <c r="S922" i="13"/>
  <c r="S924" i="13"/>
  <c r="S929" i="13"/>
  <c r="S933" i="13"/>
  <c r="S934" i="13"/>
  <c r="S936" i="13"/>
  <c r="S941" i="13"/>
  <c r="S944" i="13"/>
  <c r="S946" i="13"/>
  <c r="S947" i="13"/>
  <c r="S948" i="13"/>
  <c r="S949" i="13"/>
  <c r="S950" i="13"/>
  <c r="S951" i="13"/>
  <c r="S952" i="13"/>
  <c r="S953" i="13"/>
  <c r="S954" i="13"/>
  <c r="S956" i="13"/>
  <c r="S957" i="13"/>
  <c r="S958" i="13"/>
  <c r="S959" i="13"/>
  <c r="S960" i="13"/>
  <c r="S961" i="13"/>
  <c r="S962" i="13"/>
  <c r="S963" i="13"/>
  <c r="S964" i="13"/>
  <c r="S966" i="13"/>
  <c r="S970" i="13"/>
  <c r="S973" i="13"/>
  <c r="S975" i="13"/>
  <c r="S977" i="13"/>
  <c r="S978" i="13"/>
  <c r="S979" i="13"/>
  <c r="S980" i="13"/>
  <c r="S981" i="13"/>
  <c r="S982" i="13"/>
  <c r="S983" i="13"/>
  <c r="S984" i="13"/>
  <c r="S985" i="13"/>
  <c r="S986" i="13"/>
  <c r="S987" i="13"/>
  <c r="S988" i="13"/>
  <c r="S989" i="13"/>
  <c r="S990" i="13"/>
  <c r="S991" i="13"/>
  <c r="S992" i="13"/>
  <c r="S993" i="13"/>
  <c r="S995" i="13"/>
  <c r="S996" i="13"/>
  <c r="S997" i="13"/>
  <c r="S998" i="13"/>
  <c r="S999" i="13"/>
  <c r="S1000" i="13"/>
  <c r="S1001" i="13"/>
  <c r="S1002" i="13"/>
  <c r="S1004" i="13"/>
  <c r="S1005" i="13"/>
  <c r="S1007" i="13"/>
  <c r="S1012" i="13"/>
  <c r="S1014" i="13"/>
  <c r="S1016" i="13"/>
  <c r="S1018" i="13"/>
  <c r="S1022" i="13"/>
  <c r="S1024" i="13"/>
  <c r="S1028" i="13"/>
  <c r="S1029" i="13"/>
  <c r="S1031" i="13"/>
  <c r="S1032" i="13"/>
  <c r="N1" i="13"/>
  <c r="N2" i="13"/>
  <c r="N7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5" i="13"/>
  <c r="N26" i="13"/>
  <c r="N27" i="13"/>
  <c r="N28" i="13"/>
  <c r="N29" i="13"/>
  <c r="N30" i="13"/>
  <c r="N31" i="13"/>
  <c r="N33" i="13"/>
  <c r="N34" i="13"/>
  <c r="N35" i="13"/>
  <c r="N37" i="13"/>
  <c r="N38" i="13"/>
  <c r="N39" i="13"/>
  <c r="N40" i="13"/>
  <c r="N41" i="13"/>
  <c r="N44" i="13"/>
  <c r="N48" i="13"/>
  <c r="N50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9" i="13"/>
  <c r="N71" i="13"/>
  <c r="N73" i="13"/>
  <c r="N77" i="13"/>
  <c r="N78" i="13"/>
  <c r="N79" i="13"/>
  <c r="N80" i="13"/>
  <c r="N81" i="13"/>
  <c r="N82" i="13"/>
  <c r="N83" i="13"/>
  <c r="N84" i="13"/>
  <c r="N85" i="13"/>
  <c r="N86" i="13"/>
  <c r="N87" i="13"/>
  <c r="N88" i="13"/>
  <c r="N90" i="13"/>
  <c r="N92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7" i="13"/>
  <c r="N108" i="13"/>
  <c r="N109" i="13"/>
  <c r="N110" i="13"/>
  <c r="N112" i="13"/>
  <c r="N113" i="13"/>
  <c r="N114" i="13"/>
  <c r="N116" i="13"/>
  <c r="N118" i="13"/>
  <c r="N119" i="13"/>
  <c r="N121" i="13"/>
  <c r="N122" i="13"/>
  <c r="N123" i="13"/>
  <c r="N134" i="13"/>
  <c r="N135" i="13"/>
  <c r="N136" i="13"/>
  <c r="N139" i="13"/>
  <c r="N140" i="13"/>
  <c r="N141" i="13"/>
  <c r="N144" i="13"/>
  <c r="N145" i="13"/>
  <c r="N146" i="13"/>
  <c r="J108" i="8" s="1"/>
  <c r="N147" i="13"/>
  <c r="N148" i="13"/>
  <c r="N149" i="13"/>
  <c r="N153" i="13"/>
  <c r="N156" i="13"/>
  <c r="N159" i="13"/>
  <c r="N165" i="13"/>
  <c r="N167" i="13"/>
  <c r="N171" i="13"/>
  <c r="N173" i="13"/>
  <c r="N177" i="13"/>
  <c r="N181" i="13"/>
  <c r="N182" i="13"/>
  <c r="N183" i="13"/>
  <c r="N184" i="13"/>
  <c r="N191" i="13"/>
  <c r="N192" i="13"/>
  <c r="N193" i="13"/>
  <c r="N194" i="13"/>
  <c r="N198" i="13"/>
  <c r="N199" i="13"/>
  <c r="N200" i="13"/>
  <c r="N201" i="13"/>
  <c r="N202" i="13"/>
  <c r="N203" i="13"/>
  <c r="N204" i="13"/>
  <c r="N205" i="13"/>
  <c r="N206" i="13"/>
  <c r="N207" i="13"/>
  <c r="N208" i="13"/>
  <c r="N210" i="13"/>
  <c r="N211" i="13"/>
  <c r="N212" i="13"/>
  <c r="N214" i="13"/>
  <c r="N215" i="13"/>
  <c r="N216" i="13"/>
  <c r="N217" i="13"/>
  <c r="N219" i="13"/>
  <c r="N221" i="13"/>
  <c r="N223" i="13"/>
  <c r="N225" i="13"/>
  <c r="N226" i="13"/>
  <c r="N228" i="13"/>
  <c r="N231" i="13"/>
  <c r="N232" i="13"/>
  <c r="N233" i="13"/>
  <c r="N234" i="13"/>
  <c r="N235" i="13"/>
  <c r="N236" i="13"/>
  <c r="N237" i="13"/>
  <c r="N239" i="13"/>
  <c r="N244" i="13"/>
  <c r="N245" i="13"/>
  <c r="N246" i="13"/>
  <c r="N248" i="13"/>
  <c r="N250" i="13"/>
  <c r="N251" i="13"/>
  <c r="N252" i="13"/>
  <c r="N254" i="13"/>
  <c r="N256" i="13"/>
  <c r="N257" i="13"/>
  <c r="N263" i="13"/>
  <c r="N285" i="13"/>
  <c r="N293" i="13"/>
  <c r="N297" i="13"/>
  <c r="N298" i="13"/>
  <c r="N299" i="13"/>
  <c r="N305" i="13"/>
  <c r="N306" i="13"/>
  <c r="N310" i="13"/>
  <c r="N312" i="13"/>
  <c r="N313" i="13"/>
  <c r="N314" i="13"/>
  <c r="N318" i="13"/>
  <c r="N319" i="13"/>
  <c r="N323" i="13"/>
  <c r="N324" i="13"/>
  <c r="N325" i="13"/>
  <c r="N331" i="13"/>
  <c r="N332" i="13"/>
  <c r="N334" i="13"/>
  <c r="N335" i="13"/>
  <c r="N338" i="13"/>
  <c r="N339" i="13"/>
  <c r="N343" i="13"/>
  <c r="N344" i="13"/>
  <c r="N346" i="13"/>
  <c r="N347" i="13"/>
  <c r="N349" i="13"/>
  <c r="N350" i="13"/>
  <c r="N352" i="13"/>
  <c r="N353" i="13"/>
  <c r="N355" i="13"/>
  <c r="N356" i="13"/>
  <c r="N358" i="13"/>
  <c r="N359" i="13"/>
  <c r="N363" i="13"/>
  <c r="N364" i="13"/>
  <c r="N365" i="13"/>
  <c r="N366" i="13"/>
  <c r="N367" i="13"/>
  <c r="N368" i="13"/>
  <c r="N369" i="13"/>
  <c r="N370" i="13"/>
  <c r="N371" i="13"/>
  <c r="N372" i="13"/>
  <c r="N373" i="13"/>
  <c r="N374" i="13"/>
  <c r="N375" i="13"/>
  <c r="N376" i="13"/>
  <c r="N377" i="13"/>
  <c r="N378" i="13"/>
  <c r="N379" i="13"/>
  <c r="N380" i="13"/>
  <c r="N381" i="13"/>
  <c r="N382" i="13"/>
  <c r="N384" i="13"/>
  <c r="N385" i="13"/>
  <c r="N389" i="13"/>
  <c r="N391" i="13"/>
  <c r="N392" i="13"/>
  <c r="N393" i="13"/>
  <c r="N394" i="13"/>
  <c r="N395" i="13"/>
  <c r="N396" i="13"/>
  <c r="N397" i="13"/>
  <c r="N398" i="13"/>
  <c r="N402" i="13"/>
  <c r="N403" i="13"/>
  <c r="N404" i="13"/>
  <c r="N406" i="13"/>
  <c r="N409" i="13"/>
  <c r="N410" i="13"/>
  <c r="N411" i="13"/>
  <c r="N413" i="13"/>
  <c r="N414" i="13"/>
  <c r="N416" i="13"/>
  <c r="N419" i="13"/>
  <c r="N421" i="13"/>
  <c r="N423" i="13"/>
  <c r="N424" i="13"/>
  <c r="N425" i="13"/>
  <c r="N427" i="13"/>
  <c r="N429" i="13"/>
  <c r="N445" i="13"/>
  <c r="N450" i="13"/>
  <c r="N451" i="13"/>
  <c r="N453" i="13"/>
  <c r="N454" i="13"/>
  <c r="N457" i="13"/>
  <c r="N458" i="13"/>
  <c r="N474" i="13"/>
  <c r="N483" i="13"/>
  <c r="N495" i="13"/>
  <c r="N497" i="13"/>
  <c r="N500" i="13"/>
  <c r="N504" i="13"/>
  <c r="N505" i="13"/>
  <c r="N506" i="13"/>
  <c r="N507" i="13"/>
  <c r="N508" i="13"/>
  <c r="N509" i="13"/>
  <c r="N510" i="13"/>
  <c r="N511" i="13"/>
  <c r="N512" i="13"/>
  <c r="N513" i="13"/>
  <c r="N514" i="13"/>
  <c r="N515" i="13"/>
  <c r="N516" i="13"/>
  <c r="N517" i="13"/>
  <c r="N518" i="13"/>
  <c r="N519" i="13"/>
  <c r="N520" i="13"/>
  <c r="N521" i="13"/>
  <c r="N522" i="13"/>
  <c r="N523" i="13"/>
  <c r="N524" i="13"/>
  <c r="N529" i="13"/>
  <c r="N530" i="13"/>
  <c r="N531" i="13"/>
  <c r="N532" i="13"/>
  <c r="N533" i="13"/>
  <c r="N534" i="13"/>
  <c r="N535" i="13"/>
  <c r="N536" i="13"/>
  <c r="N537" i="13"/>
  <c r="N538" i="13"/>
  <c r="N539" i="13"/>
  <c r="N540" i="13"/>
  <c r="N541" i="13"/>
  <c r="N542" i="13"/>
  <c r="N543" i="13"/>
  <c r="N544" i="13"/>
  <c r="N545" i="13"/>
  <c r="N546" i="13"/>
  <c r="N549" i="13"/>
  <c r="N551" i="13"/>
  <c r="N552" i="13"/>
  <c r="N553" i="13"/>
  <c r="N554" i="13"/>
  <c r="N555" i="13"/>
  <c r="N556" i="13"/>
  <c r="N557" i="13"/>
  <c r="N558" i="13"/>
  <c r="N559" i="13"/>
  <c r="N560" i="13"/>
  <c r="N561" i="13"/>
  <c r="N562" i="13"/>
  <c r="N563" i="13"/>
  <c r="N564" i="13"/>
  <c r="N565" i="13"/>
  <c r="N566" i="13"/>
  <c r="N567" i="13"/>
  <c r="N568" i="13"/>
  <c r="N569" i="13"/>
  <c r="N574" i="13"/>
  <c r="N575" i="13"/>
  <c r="N576" i="13"/>
  <c r="N577" i="13"/>
  <c r="N578" i="13"/>
  <c r="N579" i="13"/>
  <c r="N580" i="13"/>
  <c r="N581" i="13"/>
  <c r="N582" i="13"/>
  <c r="N583" i="13"/>
  <c r="N584" i="13"/>
  <c r="N585" i="13"/>
  <c r="N586" i="13"/>
  <c r="N587" i="13"/>
  <c r="N588" i="13"/>
  <c r="N589" i="13"/>
  <c r="N590" i="13"/>
  <c r="N591" i="13"/>
  <c r="N592" i="13"/>
  <c r="N593" i="13"/>
  <c r="N597" i="13"/>
  <c r="N598" i="13"/>
  <c r="N599" i="13"/>
  <c r="N600" i="13"/>
  <c r="N601" i="13"/>
  <c r="N602" i="13"/>
  <c r="N603" i="13"/>
  <c r="N604" i="13"/>
  <c r="N605" i="13"/>
  <c r="N606" i="13"/>
  <c r="N607" i="13"/>
  <c r="N608" i="13"/>
  <c r="N609" i="13"/>
  <c r="N610" i="13"/>
  <c r="N611" i="13"/>
  <c r="N612" i="13"/>
  <c r="N613" i="13"/>
  <c r="N614" i="13"/>
  <c r="N615" i="13"/>
  <c r="N616" i="13"/>
  <c r="N620" i="13"/>
  <c r="N621" i="13"/>
  <c r="N622" i="13"/>
  <c r="N623" i="13"/>
  <c r="N624" i="13"/>
  <c r="N625" i="13"/>
  <c r="N626" i="13"/>
  <c r="N627" i="13"/>
  <c r="N628" i="13"/>
  <c r="N629" i="13"/>
  <c r="N630" i="13"/>
  <c r="N631" i="13"/>
  <c r="N632" i="13"/>
  <c r="N633" i="13"/>
  <c r="N634" i="13"/>
  <c r="N635" i="13"/>
  <c r="N636" i="13"/>
  <c r="N637" i="13"/>
  <c r="N638" i="13"/>
  <c r="N639" i="13"/>
  <c r="N640" i="13"/>
  <c r="N645" i="13"/>
  <c r="N646" i="13"/>
  <c r="N647" i="13"/>
  <c r="N648" i="13"/>
  <c r="N649" i="13"/>
  <c r="N650" i="13"/>
  <c r="N651" i="13"/>
  <c r="N652" i="13"/>
  <c r="N653" i="13"/>
  <c r="N654" i="13"/>
  <c r="N655" i="13"/>
  <c r="N656" i="13"/>
  <c r="N657" i="13"/>
  <c r="N658" i="13"/>
  <c r="N659" i="13"/>
  <c r="N660" i="13"/>
  <c r="N661" i="13"/>
  <c r="N662" i="13"/>
  <c r="N663" i="13"/>
  <c r="N667" i="13"/>
  <c r="N668" i="13"/>
  <c r="N669" i="13"/>
  <c r="N670" i="13"/>
  <c r="N671" i="13"/>
  <c r="N672" i="13"/>
  <c r="N673" i="13"/>
  <c r="N674" i="13"/>
  <c r="N675" i="13"/>
  <c r="N676" i="13"/>
  <c r="N677" i="13"/>
  <c r="N678" i="13"/>
  <c r="N679" i="13"/>
  <c r="N680" i="13"/>
  <c r="N681" i="13"/>
  <c r="N682" i="13"/>
  <c r="N683" i="13"/>
  <c r="N684" i="13"/>
  <c r="N685" i="13"/>
  <c r="N686" i="13"/>
  <c r="N687" i="13"/>
  <c r="N691" i="13"/>
  <c r="N692" i="13"/>
  <c r="N693" i="13"/>
  <c r="N694" i="13"/>
  <c r="N695" i="13"/>
  <c r="N696" i="13"/>
  <c r="N697" i="13"/>
  <c r="N698" i="13"/>
  <c r="N699" i="13"/>
  <c r="N700" i="13"/>
  <c r="N701" i="13"/>
  <c r="N702" i="13"/>
  <c r="N703" i="13"/>
  <c r="N704" i="13"/>
  <c r="N705" i="13"/>
  <c r="N706" i="13"/>
  <c r="N707" i="13"/>
  <c r="N708" i="13"/>
  <c r="N709" i="13"/>
  <c r="N710" i="13"/>
  <c r="N714" i="13"/>
  <c r="N716" i="13"/>
  <c r="N719" i="13"/>
  <c r="N729" i="13"/>
  <c r="N731" i="13"/>
  <c r="N733" i="13"/>
  <c r="N735" i="13"/>
  <c r="N737" i="13"/>
  <c r="N739" i="13"/>
  <c r="N741" i="13"/>
  <c r="N749" i="13"/>
  <c r="N758" i="13"/>
  <c r="N762" i="13"/>
  <c r="N766" i="13"/>
  <c r="N768" i="13"/>
  <c r="N770" i="13"/>
  <c r="N774" i="13"/>
  <c r="N776" i="13"/>
  <c r="N779" i="13"/>
  <c r="N783" i="13"/>
  <c r="N784" i="13"/>
  <c r="N785" i="13"/>
  <c r="N786" i="13"/>
  <c r="N787" i="13"/>
  <c r="N788" i="13"/>
  <c r="N789" i="13"/>
  <c r="N790" i="13"/>
  <c r="N791" i="13"/>
  <c r="N792" i="13"/>
  <c r="N793" i="13"/>
  <c r="N795" i="13"/>
  <c r="N796" i="13"/>
  <c r="N797" i="13"/>
  <c r="N799" i="13"/>
  <c r="N800" i="13"/>
  <c r="N801" i="13"/>
  <c r="N802" i="13"/>
  <c r="N804" i="13"/>
  <c r="N806" i="13"/>
  <c r="N808" i="13"/>
  <c r="N810" i="13"/>
  <c r="N811" i="13"/>
  <c r="N813" i="13"/>
  <c r="N816" i="13"/>
  <c r="N817" i="13"/>
  <c r="N818" i="13"/>
  <c r="N819" i="13"/>
  <c r="N820" i="13"/>
  <c r="N821" i="13"/>
  <c r="N827" i="13"/>
  <c r="N839" i="13"/>
  <c r="N840" i="13"/>
  <c r="N841" i="13"/>
  <c r="N842" i="13"/>
  <c r="N843" i="13"/>
  <c r="N844" i="13"/>
  <c r="N845" i="13"/>
  <c r="N846" i="13"/>
  <c r="N847" i="13"/>
  <c r="N848" i="13"/>
  <c r="N849" i="13"/>
  <c r="N850" i="13"/>
  <c r="N851" i="13"/>
  <c r="N852" i="13"/>
  <c r="N854" i="13"/>
  <c r="N856" i="13"/>
  <c r="N858" i="13"/>
  <c r="N861" i="13"/>
  <c r="N867" i="13"/>
  <c r="N869" i="13"/>
  <c r="N871" i="13"/>
  <c r="N873" i="13"/>
  <c r="N874" i="13"/>
  <c r="N875" i="13"/>
  <c r="N877" i="13"/>
  <c r="N882" i="13"/>
  <c r="N885" i="13"/>
  <c r="N888" i="13"/>
  <c r="N892" i="13"/>
  <c r="N895" i="13"/>
  <c r="N898" i="13"/>
  <c r="N901" i="13"/>
  <c r="N904" i="13"/>
  <c r="N911" i="13"/>
  <c r="N918" i="13"/>
  <c r="N921" i="13"/>
  <c r="N922" i="13"/>
  <c r="N924" i="13"/>
  <c r="N926" i="13"/>
  <c r="N929" i="13"/>
  <c r="N933" i="13"/>
  <c r="N934" i="13"/>
  <c r="N936" i="13"/>
  <c r="N941" i="13"/>
  <c r="N944" i="13"/>
  <c r="N946" i="13"/>
  <c r="N947" i="13"/>
  <c r="N948" i="13"/>
  <c r="N949" i="13"/>
  <c r="N950" i="13"/>
  <c r="N951" i="13"/>
  <c r="N952" i="13"/>
  <c r="N953" i="13"/>
  <c r="N954" i="13"/>
  <c r="N956" i="13"/>
  <c r="N957" i="13"/>
  <c r="N958" i="13"/>
  <c r="N959" i="13"/>
  <c r="N960" i="13"/>
  <c r="N961" i="13"/>
  <c r="N962" i="13"/>
  <c r="N963" i="13"/>
  <c r="N964" i="13"/>
  <c r="N966" i="13"/>
  <c r="N970" i="13"/>
  <c r="N973" i="13"/>
  <c r="N975" i="13"/>
  <c r="N977" i="13"/>
  <c r="N978" i="13"/>
  <c r="N979" i="13"/>
  <c r="N980" i="13"/>
  <c r="N981" i="13"/>
  <c r="N982" i="13"/>
  <c r="N983" i="13"/>
  <c r="N984" i="13"/>
  <c r="N985" i="13"/>
  <c r="N986" i="13"/>
  <c r="N987" i="13"/>
  <c r="N988" i="13"/>
  <c r="N989" i="13"/>
  <c r="N990" i="13"/>
  <c r="N991" i="13"/>
  <c r="N992" i="13"/>
  <c r="N993" i="13"/>
  <c r="N995" i="13"/>
  <c r="N996" i="13"/>
  <c r="N997" i="13"/>
  <c r="N998" i="13"/>
  <c r="N999" i="13"/>
  <c r="N1000" i="13"/>
  <c r="N1001" i="13"/>
  <c r="N1002" i="13"/>
  <c r="N1004" i="13"/>
  <c r="N1005" i="13"/>
  <c r="N1007" i="13"/>
  <c r="N1014" i="13"/>
  <c r="N1018" i="13"/>
  <c r="N1022" i="13"/>
  <c r="N1024" i="13"/>
  <c r="N1029" i="13"/>
  <c r="N1031" i="13"/>
  <c r="N1032" i="13"/>
  <c r="M1" i="13"/>
  <c r="M2" i="13"/>
  <c r="M7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4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90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07" i="13"/>
  <c r="M108" i="13"/>
  <c r="M109" i="13"/>
  <c r="M110" i="13"/>
  <c r="M112" i="13"/>
  <c r="M113" i="13"/>
  <c r="M114" i="13"/>
  <c r="M116" i="13"/>
  <c r="M117" i="13"/>
  <c r="M118" i="13"/>
  <c r="M119" i="13"/>
  <c r="M120" i="13"/>
  <c r="M121" i="13"/>
  <c r="M122" i="13"/>
  <c r="M123" i="13"/>
  <c r="M127" i="13"/>
  <c r="M130" i="13"/>
  <c r="M131" i="13"/>
  <c r="M134" i="13"/>
  <c r="M135" i="13"/>
  <c r="M136" i="13"/>
  <c r="M139" i="13"/>
  <c r="M140" i="13"/>
  <c r="M141" i="13"/>
  <c r="M144" i="13"/>
  <c r="M145" i="13"/>
  <c r="M146" i="13"/>
  <c r="M147" i="13"/>
  <c r="M148" i="13"/>
  <c r="M149" i="13"/>
  <c r="M153" i="13"/>
  <c r="M156" i="13"/>
  <c r="M158" i="13"/>
  <c r="M159" i="13"/>
  <c r="M163" i="13"/>
  <c r="M164" i="13"/>
  <c r="M165" i="13"/>
  <c r="M166" i="13"/>
  <c r="M167" i="13"/>
  <c r="M169" i="13"/>
  <c r="M170" i="13"/>
  <c r="M171" i="13"/>
  <c r="M173" i="13"/>
  <c r="M174" i="13"/>
  <c r="M175" i="13"/>
  <c r="M176" i="13"/>
  <c r="M177" i="13"/>
  <c r="M181" i="13"/>
  <c r="M182" i="13"/>
  <c r="M183" i="13"/>
  <c r="M184" i="13"/>
  <c r="M187" i="13"/>
  <c r="M190" i="13"/>
  <c r="M191" i="13"/>
  <c r="M192" i="13"/>
  <c r="M193" i="13"/>
  <c r="M194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4" i="13"/>
  <c r="M215" i="13"/>
  <c r="M216" i="13"/>
  <c r="M217" i="13"/>
  <c r="M218" i="13"/>
  <c r="M219" i="13"/>
  <c r="M220" i="13"/>
  <c r="M221" i="13"/>
  <c r="M222" i="13"/>
  <c r="M223" i="13"/>
  <c r="M224" i="13"/>
  <c r="M225" i="13"/>
  <c r="M226" i="13"/>
  <c r="M227" i="13"/>
  <c r="M228" i="13"/>
  <c r="M231" i="13"/>
  <c r="M232" i="13"/>
  <c r="M233" i="13"/>
  <c r="M234" i="13"/>
  <c r="M235" i="13"/>
  <c r="M236" i="13"/>
  <c r="M237" i="13"/>
  <c r="M239" i="13"/>
  <c r="M244" i="13"/>
  <c r="M245" i="13"/>
  <c r="M246" i="13"/>
  <c r="M247" i="13"/>
  <c r="M248" i="13"/>
  <c r="M249" i="13"/>
  <c r="M250" i="13"/>
  <c r="M251" i="13"/>
  <c r="M252" i="13"/>
  <c r="M253" i="13"/>
  <c r="M254" i="13"/>
  <c r="M256" i="13"/>
  <c r="M257" i="13"/>
  <c r="M258" i="13"/>
  <c r="M260" i="13"/>
  <c r="M261" i="13"/>
  <c r="M262" i="13"/>
  <c r="M263" i="13"/>
  <c r="M265" i="13"/>
  <c r="M267" i="13"/>
  <c r="M269" i="13"/>
  <c r="M271" i="13"/>
  <c r="M272" i="13"/>
  <c r="M274" i="13"/>
  <c r="M276" i="13"/>
  <c r="M279" i="13"/>
  <c r="M280" i="13"/>
  <c r="M281" i="13"/>
  <c r="M282" i="13"/>
  <c r="M283" i="13"/>
  <c r="M284" i="13"/>
  <c r="M285" i="13"/>
  <c r="M289" i="13"/>
  <c r="M290" i="13"/>
  <c r="M291" i="13"/>
  <c r="M292" i="13"/>
  <c r="M293" i="13"/>
  <c r="M294" i="13"/>
  <c r="M296" i="13"/>
  <c r="M297" i="13"/>
  <c r="M298" i="13"/>
  <c r="M299" i="13"/>
  <c r="M300" i="13"/>
  <c r="M302" i="13"/>
  <c r="M303" i="13"/>
  <c r="M304" i="13"/>
  <c r="M305" i="13"/>
  <c r="M306" i="13"/>
  <c r="M307" i="13"/>
  <c r="M308" i="13"/>
  <c r="M309" i="13"/>
  <c r="M310" i="13"/>
  <c r="M312" i="13"/>
  <c r="M313" i="13"/>
  <c r="M314" i="13"/>
  <c r="M315" i="13"/>
  <c r="M316" i="13"/>
  <c r="M318" i="13"/>
  <c r="M319" i="13"/>
  <c r="M320" i="13"/>
  <c r="M321" i="13"/>
  <c r="M323" i="13"/>
  <c r="M324" i="13"/>
  <c r="M325" i="13"/>
  <c r="M326" i="13"/>
  <c r="M328" i="13"/>
  <c r="M329" i="13"/>
  <c r="M330" i="13"/>
  <c r="M331" i="13"/>
  <c r="M332" i="13"/>
  <c r="M333" i="13"/>
  <c r="M334" i="13"/>
  <c r="M335" i="13"/>
  <c r="M337" i="13"/>
  <c r="M338" i="13"/>
  <c r="M339" i="13"/>
  <c r="M340" i="13"/>
  <c r="M341" i="13"/>
  <c r="M343" i="13"/>
  <c r="M344" i="13"/>
  <c r="M345" i="13"/>
  <c r="M346" i="13"/>
  <c r="M347" i="13"/>
  <c r="M348" i="13"/>
  <c r="M349" i="13"/>
  <c r="M350" i="13"/>
  <c r="M352" i="13"/>
  <c r="M353" i="13"/>
  <c r="M354" i="13"/>
  <c r="M355" i="13"/>
  <c r="M356" i="13"/>
  <c r="M358" i="13"/>
  <c r="M359" i="13"/>
  <c r="M360" i="13"/>
  <c r="M361" i="13"/>
  <c r="M363" i="13"/>
  <c r="M364" i="13"/>
  <c r="M365" i="13"/>
  <c r="M366" i="13"/>
  <c r="M367" i="13"/>
  <c r="M368" i="13"/>
  <c r="M369" i="13"/>
  <c r="M370" i="13"/>
  <c r="M371" i="13"/>
  <c r="M372" i="13"/>
  <c r="M373" i="13"/>
  <c r="M374" i="13"/>
  <c r="M375" i="13"/>
  <c r="M376" i="13"/>
  <c r="M377" i="13"/>
  <c r="M378" i="13"/>
  <c r="M379" i="13"/>
  <c r="M380" i="13"/>
  <c r="M381" i="13"/>
  <c r="M382" i="13"/>
  <c r="M383" i="13"/>
  <c r="M384" i="13"/>
  <c r="M385" i="13"/>
  <c r="M386" i="13"/>
  <c r="M387" i="13"/>
  <c r="M389" i="13"/>
  <c r="M390" i="13"/>
  <c r="M391" i="13"/>
  <c r="M392" i="13"/>
  <c r="M393" i="13"/>
  <c r="M394" i="13"/>
  <c r="M395" i="13"/>
  <c r="M396" i="13"/>
  <c r="M397" i="13"/>
  <c r="M398" i="13"/>
  <c r="M400" i="13"/>
  <c r="M401" i="13"/>
  <c r="M402" i="13"/>
  <c r="M403" i="13"/>
  <c r="M404" i="13"/>
  <c r="M405" i="13"/>
  <c r="M406" i="13"/>
  <c r="M408" i="13"/>
  <c r="M409" i="13"/>
  <c r="M410" i="13"/>
  <c r="M411" i="13"/>
  <c r="M412" i="13"/>
  <c r="M413" i="13"/>
  <c r="M414" i="13"/>
  <c r="M415" i="13"/>
  <c r="M416" i="13"/>
  <c r="M417" i="13"/>
  <c r="M418" i="13"/>
  <c r="M419" i="13"/>
  <c r="M421" i="13"/>
  <c r="M422" i="13"/>
  <c r="M423" i="13"/>
  <c r="M424" i="13"/>
  <c r="M425" i="13"/>
  <c r="M426" i="13"/>
  <c r="M427" i="13"/>
  <c r="M428" i="13"/>
  <c r="M429" i="13"/>
  <c r="M432" i="13"/>
  <c r="M433" i="13"/>
  <c r="M434" i="13"/>
  <c r="M435" i="13"/>
  <c r="M436" i="13"/>
  <c r="M437" i="13"/>
  <c r="M438" i="13"/>
  <c r="M439" i="13"/>
  <c r="M440" i="13"/>
  <c r="M441" i="13"/>
  <c r="M442" i="13"/>
  <c r="M443" i="13"/>
  <c r="M444" i="13"/>
  <c r="M445" i="13"/>
  <c r="M446" i="13"/>
  <c r="M447" i="13"/>
  <c r="M449" i="13"/>
  <c r="M450" i="13"/>
  <c r="M451" i="13"/>
  <c r="M452" i="13"/>
  <c r="M453" i="13"/>
  <c r="M454" i="13"/>
  <c r="M455" i="13"/>
  <c r="M456" i="13"/>
  <c r="M457" i="13"/>
  <c r="M458" i="13"/>
  <c r="M460" i="13"/>
  <c r="M461" i="13"/>
  <c r="M465" i="13"/>
  <c r="M468" i="13"/>
  <c r="M471" i="13"/>
  <c r="M473" i="13"/>
  <c r="M474" i="13"/>
  <c r="M477" i="13"/>
  <c r="M480" i="13"/>
  <c r="M481" i="13"/>
  <c r="M482" i="13"/>
  <c r="M483" i="13"/>
  <c r="M487" i="13"/>
  <c r="M490" i="13"/>
  <c r="M492" i="13"/>
  <c r="M493" i="13"/>
  <c r="M494" i="13"/>
  <c r="M495" i="13"/>
  <c r="M496" i="13"/>
  <c r="M497" i="13"/>
  <c r="M498" i="13"/>
  <c r="M499" i="13"/>
  <c r="M500" i="13"/>
  <c r="M504" i="13"/>
  <c r="M505" i="13"/>
  <c r="M506" i="13"/>
  <c r="M507" i="13"/>
  <c r="M508" i="13"/>
  <c r="M509" i="13"/>
  <c r="M510" i="13"/>
  <c r="M511" i="13"/>
  <c r="M512" i="13"/>
  <c r="M513" i="13"/>
  <c r="M514" i="13"/>
  <c r="M515" i="13"/>
  <c r="M516" i="13"/>
  <c r="M517" i="13"/>
  <c r="M518" i="13"/>
  <c r="M519" i="13"/>
  <c r="M520" i="13"/>
  <c r="M521" i="13"/>
  <c r="M522" i="13"/>
  <c r="M523" i="13"/>
  <c r="M524" i="13"/>
  <c r="M526" i="13"/>
  <c r="M527" i="13"/>
  <c r="M528" i="13"/>
  <c r="M529" i="13"/>
  <c r="M530" i="13"/>
  <c r="M531" i="13"/>
  <c r="M532" i="13"/>
  <c r="M533" i="13"/>
  <c r="M534" i="13"/>
  <c r="M535" i="13"/>
  <c r="M536" i="13"/>
  <c r="M537" i="13"/>
  <c r="M538" i="13"/>
  <c r="M539" i="13"/>
  <c r="M540" i="13"/>
  <c r="M541" i="13"/>
  <c r="M542" i="13"/>
  <c r="M543" i="13"/>
  <c r="M544" i="13"/>
  <c r="M545" i="13"/>
  <c r="M546" i="13"/>
  <c r="M549" i="13"/>
  <c r="M550" i="13"/>
  <c r="M551" i="13"/>
  <c r="M552" i="13"/>
  <c r="M553" i="13"/>
  <c r="M554" i="13"/>
  <c r="M555" i="13"/>
  <c r="M556" i="13"/>
  <c r="M557" i="13"/>
  <c r="M558" i="13"/>
  <c r="M559" i="13"/>
  <c r="M560" i="13"/>
  <c r="M561" i="13"/>
  <c r="M562" i="13"/>
  <c r="M563" i="13"/>
  <c r="M564" i="13"/>
  <c r="M565" i="13"/>
  <c r="M566" i="13"/>
  <c r="M567" i="13"/>
  <c r="M568" i="13"/>
  <c r="M569" i="13"/>
  <c r="M573" i="13"/>
  <c r="M574" i="13"/>
  <c r="M575" i="13"/>
  <c r="M576" i="13"/>
  <c r="M577" i="13"/>
  <c r="M578" i="13"/>
  <c r="M579" i="13"/>
  <c r="M580" i="13"/>
  <c r="M581" i="13"/>
  <c r="M582" i="13"/>
  <c r="M583" i="13"/>
  <c r="M584" i="13"/>
  <c r="M585" i="13"/>
  <c r="M586" i="13"/>
  <c r="M587" i="13"/>
  <c r="M588" i="13"/>
  <c r="M589" i="13"/>
  <c r="M590" i="13"/>
  <c r="M591" i="13"/>
  <c r="M592" i="13"/>
  <c r="M593" i="13"/>
  <c r="M596" i="13"/>
  <c r="M597" i="13"/>
  <c r="M598" i="13"/>
  <c r="M599" i="13"/>
  <c r="M600" i="13"/>
  <c r="M601" i="13"/>
  <c r="M602" i="13"/>
  <c r="M603" i="13"/>
  <c r="M604" i="13"/>
  <c r="M605" i="13"/>
  <c r="M606" i="13"/>
  <c r="M607" i="13"/>
  <c r="M608" i="13"/>
  <c r="M609" i="13"/>
  <c r="M610" i="13"/>
  <c r="M611" i="13"/>
  <c r="M612" i="13"/>
  <c r="M613" i="13"/>
  <c r="M614" i="13"/>
  <c r="M615" i="13"/>
  <c r="M616" i="13"/>
  <c r="M620" i="13"/>
  <c r="M621" i="13"/>
  <c r="M622" i="13"/>
  <c r="M623" i="13"/>
  <c r="M624" i="13"/>
  <c r="M625" i="13"/>
  <c r="M626" i="13"/>
  <c r="M627" i="13"/>
  <c r="M628" i="13"/>
  <c r="M629" i="13"/>
  <c r="M630" i="13"/>
  <c r="M631" i="13"/>
  <c r="M632" i="13"/>
  <c r="M633" i="13"/>
  <c r="M634" i="13"/>
  <c r="M635" i="13"/>
  <c r="M636" i="13"/>
  <c r="M637" i="13"/>
  <c r="M638" i="13"/>
  <c r="M639" i="13"/>
  <c r="M640" i="13"/>
  <c r="M643" i="13"/>
  <c r="M644" i="13"/>
  <c r="M645" i="13"/>
  <c r="M646" i="13"/>
  <c r="M647" i="13"/>
  <c r="M648" i="13"/>
  <c r="M649" i="13"/>
  <c r="M650" i="13"/>
  <c r="M651" i="13"/>
  <c r="M652" i="13"/>
  <c r="M653" i="13"/>
  <c r="M654" i="13"/>
  <c r="M655" i="13"/>
  <c r="M656" i="13"/>
  <c r="M657" i="13"/>
  <c r="M658" i="13"/>
  <c r="M659" i="13"/>
  <c r="M660" i="13"/>
  <c r="M661" i="13"/>
  <c r="M662" i="13"/>
  <c r="M663" i="13"/>
  <c r="M667" i="13"/>
  <c r="M668" i="13"/>
  <c r="M669" i="13"/>
  <c r="M670" i="13"/>
  <c r="M671" i="13"/>
  <c r="M672" i="13"/>
  <c r="M673" i="13"/>
  <c r="M674" i="13"/>
  <c r="M675" i="13"/>
  <c r="M676" i="13"/>
  <c r="M677" i="13"/>
  <c r="M678" i="13"/>
  <c r="M679" i="13"/>
  <c r="M680" i="13"/>
  <c r="M681" i="13"/>
  <c r="M682" i="13"/>
  <c r="M683" i="13"/>
  <c r="M684" i="13"/>
  <c r="M685" i="13"/>
  <c r="M686" i="13"/>
  <c r="M687" i="13"/>
  <c r="M690" i="13"/>
  <c r="M691" i="13"/>
  <c r="M692" i="13"/>
  <c r="M693" i="13"/>
  <c r="M694" i="13"/>
  <c r="M695" i="13"/>
  <c r="M696" i="13"/>
  <c r="M697" i="13"/>
  <c r="M698" i="13"/>
  <c r="M699" i="13"/>
  <c r="M700" i="13"/>
  <c r="M701" i="13"/>
  <c r="M702" i="13"/>
  <c r="M703" i="13"/>
  <c r="M704" i="13"/>
  <c r="M705" i="13"/>
  <c r="M706" i="13"/>
  <c r="M707" i="13"/>
  <c r="M708" i="13"/>
  <c r="M709" i="13"/>
  <c r="M710" i="13"/>
  <c r="M714" i="13"/>
  <c r="M715" i="13"/>
  <c r="M716" i="13"/>
  <c r="M717" i="13"/>
  <c r="M718" i="13"/>
  <c r="M719" i="13"/>
  <c r="M722" i="13"/>
  <c r="M723" i="13"/>
  <c r="M725" i="13"/>
  <c r="M728" i="13"/>
  <c r="M729" i="13"/>
  <c r="M730" i="13"/>
  <c r="M731" i="13"/>
  <c r="M732" i="13"/>
  <c r="M733" i="13"/>
  <c r="M734" i="13"/>
  <c r="M735" i="13"/>
  <c r="M736" i="13"/>
  <c r="M737" i="13"/>
  <c r="M738" i="13"/>
  <c r="M739" i="13"/>
  <c r="M740" i="13"/>
  <c r="M741" i="13"/>
  <c r="M743" i="13"/>
  <c r="M747" i="13"/>
  <c r="M748" i="13"/>
  <c r="M749" i="13"/>
  <c r="M752" i="13"/>
  <c r="M756" i="13"/>
  <c r="M757" i="13"/>
  <c r="M758" i="13"/>
  <c r="M760" i="13"/>
  <c r="M761" i="13"/>
  <c r="M762" i="13"/>
  <c r="M764" i="13"/>
  <c r="M765" i="13"/>
  <c r="M766" i="13"/>
  <c r="M768" i="13"/>
  <c r="M770" i="13"/>
  <c r="M772" i="13"/>
  <c r="M773" i="13"/>
  <c r="M774" i="13"/>
  <c r="M775" i="13"/>
  <c r="M776" i="13"/>
  <c r="M777" i="13"/>
  <c r="M778" i="13"/>
  <c r="M779" i="13"/>
  <c r="M783" i="13"/>
  <c r="M784" i="13"/>
  <c r="M785" i="13"/>
  <c r="M786" i="13"/>
  <c r="M787" i="13"/>
  <c r="M788" i="13"/>
  <c r="M789" i="13"/>
  <c r="M790" i="13"/>
  <c r="M791" i="13"/>
  <c r="M792" i="13"/>
  <c r="M793" i="13"/>
  <c r="M794" i="13"/>
  <c r="M795" i="13"/>
  <c r="M796" i="13"/>
  <c r="M797" i="13"/>
  <c r="M799" i="13"/>
  <c r="M800" i="13"/>
  <c r="M801" i="13"/>
  <c r="M802" i="13"/>
  <c r="M804" i="13"/>
  <c r="M806" i="13"/>
  <c r="M808" i="13"/>
  <c r="M809" i="13"/>
  <c r="M810" i="13"/>
  <c r="M811" i="13"/>
  <c r="M813" i="13"/>
  <c r="M816" i="13"/>
  <c r="M817" i="13"/>
  <c r="M818" i="13"/>
  <c r="M819" i="13"/>
  <c r="M820" i="13"/>
  <c r="M821" i="13"/>
  <c r="M825" i="13"/>
  <c r="M827" i="13"/>
  <c r="M828" i="13"/>
  <c r="M829" i="13"/>
  <c r="M831" i="13"/>
  <c r="M833" i="13"/>
  <c r="M836" i="13"/>
  <c r="M839" i="13"/>
  <c r="M840" i="13"/>
  <c r="M841" i="13"/>
  <c r="M842" i="13"/>
  <c r="M843" i="13"/>
  <c r="M844" i="13"/>
  <c r="M845" i="13"/>
  <c r="M846" i="13"/>
  <c r="M847" i="13"/>
  <c r="M848" i="13"/>
  <c r="M849" i="13"/>
  <c r="M850" i="13"/>
  <c r="M851" i="13"/>
  <c r="M852" i="13"/>
  <c r="M853" i="13"/>
  <c r="M854" i="13"/>
  <c r="M855" i="13"/>
  <c r="M856" i="13"/>
  <c r="M857" i="13"/>
  <c r="M858" i="13"/>
  <c r="M861" i="13"/>
  <c r="M863" i="13"/>
  <c r="M865" i="13"/>
  <c r="M866" i="13"/>
  <c r="M867" i="13"/>
  <c r="M868" i="13"/>
  <c r="M869" i="13"/>
  <c r="M870" i="13"/>
  <c r="M871" i="13"/>
  <c r="M873" i="13"/>
  <c r="M874" i="13"/>
  <c r="M875" i="13"/>
  <c r="M877" i="13"/>
  <c r="M881" i="13"/>
  <c r="M882" i="13"/>
  <c r="M885" i="13"/>
  <c r="M886" i="13"/>
  <c r="M887" i="13"/>
  <c r="M888" i="13"/>
  <c r="M890" i="13"/>
  <c r="M891" i="13"/>
  <c r="M892" i="13"/>
  <c r="M893" i="13"/>
  <c r="M894" i="13"/>
  <c r="M895" i="13"/>
  <c r="M896" i="13"/>
  <c r="M897" i="13"/>
  <c r="M898" i="13"/>
  <c r="M901" i="13"/>
  <c r="M902" i="13"/>
  <c r="M903" i="13"/>
  <c r="M904" i="13"/>
  <c r="M908" i="13"/>
  <c r="M909" i="13"/>
  <c r="M910" i="13"/>
  <c r="M911" i="13"/>
  <c r="M914" i="13"/>
  <c r="M918" i="13"/>
  <c r="M919" i="13"/>
  <c r="M920" i="13"/>
  <c r="M921" i="13"/>
  <c r="M922" i="13"/>
  <c r="M924" i="13"/>
  <c r="M926" i="13"/>
  <c r="M927" i="13"/>
  <c r="M928" i="13"/>
  <c r="M929" i="13"/>
  <c r="M930" i="13"/>
  <c r="M931" i="13"/>
  <c r="M932" i="13"/>
  <c r="M933" i="13"/>
  <c r="M934" i="13"/>
  <c r="M935" i="13"/>
  <c r="M936" i="13"/>
  <c r="M939" i="13"/>
  <c r="M940" i="13"/>
  <c r="M941" i="13"/>
  <c r="M943" i="13"/>
  <c r="M944" i="13"/>
  <c r="M946" i="13"/>
  <c r="M947" i="13"/>
  <c r="M948" i="13"/>
  <c r="M949" i="13"/>
  <c r="M950" i="13"/>
  <c r="M951" i="13"/>
  <c r="M952" i="13"/>
  <c r="M953" i="13"/>
  <c r="M954" i="13"/>
  <c r="M956" i="13"/>
  <c r="M957" i="13"/>
  <c r="M958" i="13"/>
  <c r="M959" i="13"/>
  <c r="M960" i="13"/>
  <c r="M961" i="13"/>
  <c r="M962" i="13"/>
  <c r="M963" i="13"/>
  <c r="M964" i="13"/>
  <c r="M965" i="13"/>
  <c r="M966" i="13"/>
  <c r="M968" i="13"/>
  <c r="M969" i="13"/>
  <c r="M970" i="13"/>
  <c r="M972" i="13"/>
  <c r="M973" i="13"/>
  <c r="M974" i="13"/>
  <c r="M975" i="13"/>
  <c r="M977" i="13"/>
  <c r="M978" i="13"/>
  <c r="M979" i="13"/>
  <c r="M980" i="13"/>
  <c r="M981" i="13"/>
  <c r="M982" i="13"/>
  <c r="M983" i="13"/>
  <c r="M984" i="13"/>
  <c r="M985" i="13"/>
  <c r="M986" i="13"/>
  <c r="M987" i="13"/>
  <c r="M988" i="13"/>
  <c r="M989" i="13"/>
  <c r="M990" i="13"/>
  <c r="M991" i="13"/>
  <c r="M992" i="13"/>
  <c r="M993" i="13"/>
  <c r="M994" i="13"/>
  <c r="M995" i="13"/>
  <c r="M996" i="13"/>
  <c r="M997" i="13"/>
  <c r="M998" i="13"/>
  <c r="M999" i="13"/>
  <c r="M1000" i="13"/>
  <c r="M1001" i="13"/>
  <c r="M1002" i="13"/>
  <c r="M1003" i="13"/>
  <c r="M1004" i="13"/>
  <c r="M1005" i="13"/>
  <c r="M1007" i="13"/>
  <c r="M1012" i="13"/>
  <c r="M1014" i="13"/>
  <c r="M1016" i="13"/>
  <c r="M1017" i="13"/>
  <c r="M1018" i="13"/>
  <c r="M1022" i="13"/>
  <c r="M1024" i="13"/>
  <c r="M1028" i="13"/>
  <c r="M1029" i="13"/>
  <c r="M1031" i="13"/>
  <c r="M1032" i="13"/>
  <c r="L1" i="13"/>
  <c r="L2" i="13"/>
  <c r="L3" i="13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L222" i="13"/>
  <c r="L223" i="13"/>
  <c r="L224" i="13"/>
  <c r="L225" i="13"/>
  <c r="L226" i="13"/>
  <c r="L227" i="13"/>
  <c r="L228" i="13"/>
  <c r="L229" i="13"/>
  <c r="L230" i="13"/>
  <c r="L231" i="13"/>
  <c r="L232" i="13"/>
  <c r="L233" i="13"/>
  <c r="L234" i="13"/>
  <c r="L235" i="13"/>
  <c r="L236" i="13"/>
  <c r="L237" i="13"/>
  <c r="L238" i="13"/>
  <c r="L239" i="13"/>
  <c r="L240" i="13"/>
  <c r="L241" i="13"/>
  <c r="L242" i="13"/>
  <c r="L243" i="13"/>
  <c r="L244" i="13"/>
  <c r="L245" i="13"/>
  <c r="L246" i="13"/>
  <c r="L247" i="13"/>
  <c r="L248" i="13"/>
  <c r="L249" i="13"/>
  <c r="L250" i="13"/>
  <c r="L251" i="13"/>
  <c r="L252" i="13"/>
  <c r="L253" i="13"/>
  <c r="L254" i="13"/>
  <c r="L255" i="13"/>
  <c r="L256" i="13"/>
  <c r="L257" i="13"/>
  <c r="L258" i="13"/>
  <c r="L259" i="13"/>
  <c r="L260" i="13"/>
  <c r="L261" i="13"/>
  <c r="L262" i="13"/>
  <c r="L263" i="13"/>
  <c r="L264" i="13"/>
  <c r="L265" i="13"/>
  <c r="L266" i="13"/>
  <c r="L267" i="13"/>
  <c r="L268" i="13"/>
  <c r="L269" i="13"/>
  <c r="L270" i="13"/>
  <c r="L271" i="13"/>
  <c r="L272" i="13"/>
  <c r="L273" i="13"/>
  <c r="L274" i="13"/>
  <c r="L275" i="13"/>
  <c r="L276" i="13"/>
  <c r="L277" i="13"/>
  <c r="L278" i="13"/>
  <c r="L279" i="13"/>
  <c r="L280" i="13"/>
  <c r="L281" i="13"/>
  <c r="L282" i="13"/>
  <c r="L283" i="13"/>
  <c r="L284" i="13"/>
  <c r="L285" i="13"/>
  <c r="L286" i="13"/>
  <c r="L287" i="13"/>
  <c r="L288" i="13"/>
  <c r="L289" i="13"/>
  <c r="L290" i="13"/>
  <c r="L291" i="13"/>
  <c r="L292" i="13"/>
  <c r="L293" i="13"/>
  <c r="L294" i="13"/>
  <c r="L295" i="13"/>
  <c r="L296" i="13"/>
  <c r="L297" i="13"/>
  <c r="L298" i="13"/>
  <c r="L299" i="13"/>
  <c r="L300" i="13"/>
  <c r="L301" i="13"/>
  <c r="L302" i="13"/>
  <c r="L303" i="13"/>
  <c r="L304" i="13"/>
  <c r="L305" i="13"/>
  <c r="L306" i="13"/>
  <c r="L307" i="13"/>
  <c r="L308" i="13"/>
  <c r="L309" i="13"/>
  <c r="L310" i="13"/>
  <c r="L311" i="13"/>
  <c r="L312" i="13"/>
  <c r="L313" i="13"/>
  <c r="L314" i="13"/>
  <c r="L315" i="13"/>
  <c r="L316" i="13"/>
  <c r="L317" i="13"/>
  <c r="L318" i="13"/>
  <c r="L319" i="13"/>
  <c r="L320" i="13"/>
  <c r="L321" i="13"/>
  <c r="L322" i="13"/>
  <c r="L323" i="13"/>
  <c r="L324" i="13"/>
  <c r="L325" i="13"/>
  <c r="L326" i="13"/>
  <c r="L327" i="13"/>
  <c r="L328" i="13"/>
  <c r="L329" i="13"/>
  <c r="L330" i="13"/>
  <c r="L331" i="13"/>
  <c r="L332" i="13"/>
  <c r="L333" i="13"/>
  <c r="L334" i="13"/>
  <c r="L335" i="13"/>
  <c r="L336" i="13"/>
  <c r="L337" i="13"/>
  <c r="L338" i="13"/>
  <c r="L339" i="13"/>
  <c r="L340" i="13"/>
  <c r="L341" i="13"/>
  <c r="L342" i="13"/>
  <c r="L343" i="13"/>
  <c r="L344" i="13"/>
  <c r="L345" i="13"/>
  <c r="L346" i="13"/>
  <c r="L347" i="13"/>
  <c r="L348" i="13"/>
  <c r="L349" i="13"/>
  <c r="L350" i="13"/>
  <c r="L351" i="13"/>
  <c r="L352" i="13"/>
  <c r="L353" i="13"/>
  <c r="L354" i="13"/>
  <c r="L355" i="13"/>
  <c r="L356" i="13"/>
  <c r="L357" i="13"/>
  <c r="L358" i="13"/>
  <c r="L359" i="13"/>
  <c r="L360" i="13"/>
  <c r="L361" i="13"/>
  <c r="L362" i="13"/>
  <c r="L363" i="13"/>
  <c r="L364" i="13"/>
  <c r="L365" i="13"/>
  <c r="L366" i="13"/>
  <c r="L367" i="13"/>
  <c r="L368" i="13"/>
  <c r="L369" i="13"/>
  <c r="L370" i="13"/>
  <c r="L371" i="13"/>
  <c r="L372" i="13"/>
  <c r="L373" i="13"/>
  <c r="L374" i="13"/>
  <c r="L375" i="13"/>
  <c r="L376" i="13"/>
  <c r="L377" i="13"/>
  <c r="L378" i="13"/>
  <c r="L379" i="13"/>
  <c r="L380" i="13"/>
  <c r="L381" i="13"/>
  <c r="L382" i="13"/>
  <c r="L383" i="13"/>
  <c r="L384" i="13"/>
  <c r="L385" i="13"/>
  <c r="L386" i="13"/>
  <c r="L387" i="13"/>
  <c r="L388" i="13"/>
  <c r="L389" i="13"/>
  <c r="L390" i="13"/>
  <c r="L391" i="13"/>
  <c r="L392" i="13"/>
  <c r="L393" i="13"/>
  <c r="L394" i="13"/>
  <c r="L395" i="13"/>
  <c r="L396" i="13"/>
  <c r="L397" i="13"/>
  <c r="L398" i="13"/>
  <c r="L399" i="13"/>
  <c r="L400" i="13"/>
  <c r="L401" i="13"/>
  <c r="L402" i="13"/>
  <c r="L403" i="13"/>
  <c r="L404" i="13"/>
  <c r="L405" i="13"/>
  <c r="L406" i="13"/>
  <c r="L407" i="13"/>
  <c r="L408" i="13"/>
  <c r="L409" i="13"/>
  <c r="L410" i="13"/>
  <c r="L411" i="13"/>
  <c r="L412" i="13"/>
  <c r="L413" i="13"/>
  <c r="L414" i="13"/>
  <c r="L415" i="13"/>
  <c r="L416" i="13"/>
  <c r="L417" i="13"/>
  <c r="L418" i="13"/>
  <c r="L419" i="13"/>
  <c r="L420" i="13"/>
  <c r="L421" i="13"/>
  <c r="L422" i="13"/>
  <c r="L423" i="13"/>
  <c r="L424" i="13"/>
  <c r="L425" i="13"/>
  <c r="L426" i="13"/>
  <c r="L427" i="13"/>
  <c r="L428" i="13"/>
  <c r="L429" i="13"/>
  <c r="L430" i="13"/>
  <c r="L431" i="13"/>
  <c r="L432" i="13"/>
  <c r="L433" i="13"/>
  <c r="L434" i="13"/>
  <c r="L435" i="13"/>
  <c r="L436" i="13"/>
  <c r="L437" i="13"/>
  <c r="L438" i="13"/>
  <c r="L439" i="13"/>
  <c r="L440" i="13"/>
  <c r="L441" i="13"/>
  <c r="L442" i="13"/>
  <c r="L443" i="13"/>
  <c r="L444" i="13"/>
  <c r="L445" i="13"/>
  <c r="L446" i="13"/>
  <c r="L447" i="13"/>
  <c r="L448" i="13"/>
  <c r="L449" i="13"/>
  <c r="L450" i="13"/>
  <c r="L451" i="13"/>
  <c r="L452" i="13"/>
  <c r="L453" i="13"/>
  <c r="L454" i="13"/>
  <c r="L455" i="13"/>
  <c r="L456" i="13"/>
  <c r="L457" i="13"/>
  <c r="L458" i="13"/>
  <c r="L459" i="13"/>
  <c r="L460" i="13"/>
  <c r="L461" i="13"/>
  <c r="L462" i="13"/>
  <c r="L463" i="13"/>
  <c r="L464" i="13"/>
  <c r="L465" i="13"/>
  <c r="L466" i="13"/>
  <c r="L467" i="13"/>
  <c r="L468" i="13"/>
  <c r="L469" i="13"/>
  <c r="L470" i="13"/>
  <c r="L471" i="13"/>
  <c r="L472" i="13"/>
  <c r="L473" i="13"/>
  <c r="L474" i="13"/>
  <c r="L475" i="13"/>
  <c r="L476" i="13"/>
  <c r="L477" i="13"/>
  <c r="L478" i="13"/>
  <c r="L479" i="13"/>
  <c r="L480" i="13"/>
  <c r="L481" i="13"/>
  <c r="L482" i="13"/>
  <c r="L483" i="13"/>
  <c r="L484" i="13"/>
  <c r="L485" i="13"/>
  <c r="L486" i="13"/>
  <c r="L487" i="13"/>
  <c r="L488" i="13"/>
  <c r="L489" i="13"/>
  <c r="L490" i="13"/>
  <c r="L491" i="13"/>
  <c r="L492" i="13"/>
  <c r="L493" i="13"/>
  <c r="L494" i="13"/>
  <c r="L495" i="13"/>
  <c r="L496" i="13"/>
  <c r="L497" i="13"/>
  <c r="L498" i="13"/>
  <c r="L499" i="13"/>
  <c r="L500" i="13"/>
  <c r="L501" i="13"/>
  <c r="L502" i="13"/>
  <c r="L503" i="13"/>
  <c r="L504" i="13"/>
  <c r="L505" i="13"/>
  <c r="L506" i="13"/>
  <c r="L507" i="13"/>
  <c r="L508" i="13"/>
  <c r="L509" i="13"/>
  <c r="L510" i="13"/>
  <c r="L511" i="13"/>
  <c r="L512" i="13"/>
  <c r="L513" i="13"/>
  <c r="L514" i="13"/>
  <c r="L515" i="13"/>
  <c r="L516" i="13"/>
  <c r="L517" i="13"/>
  <c r="L518" i="13"/>
  <c r="L519" i="13"/>
  <c r="L520" i="13"/>
  <c r="L521" i="13"/>
  <c r="L522" i="13"/>
  <c r="L523" i="13"/>
  <c r="L524" i="13"/>
  <c r="L525" i="13"/>
  <c r="L526" i="13"/>
  <c r="L527" i="13"/>
  <c r="L528" i="13"/>
  <c r="L529" i="13"/>
  <c r="L530" i="13"/>
  <c r="L531" i="13"/>
  <c r="L532" i="13"/>
  <c r="L533" i="13"/>
  <c r="L534" i="13"/>
  <c r="L535" i="13"/>
  <c r="L536" i="13"/>
  <c r="L537" i="13"/>
  <c r="L538" i="13"/>
  <c r="L539" i="13"/>
  <c r="L540" i="13"/>
  <c r="L541" i="13"/>
  <c r="L542" i="13"/>
  <c r="L543" i="13"/>
  <c r="L544" i="13"/>
  <c r="L545" i="13"/>
  <c r="L546" i="13"/>
  <c r="L547" i="13"/>
  <c r="L548" i="13"/>
  <c r="L549" i="13"/>
  <c r="L550" i="13"/>
  <c r="L551" i="13"/>
  <c r="L552" i="13"/>
  <c r="L553" i="13"/>
  <c r="L554" i="13"/>
  <c r="L555" i="13"/>
  <c r="L556" i="13"/>
  <c r="L557" i="13"/>
  <c r="L558" i="13"/>
  <c r="L559" i="13"/>
  <c r="L560" i="13"/>
  <c r="L561" i="13"/>
  <c r="L562" i="13"/>
  <c r="L563" i="13"/>
  <c r="L564" i="13"/>
  <c r="L565" i="13"/>
  <c r="L566" i="13"/>
  <c r="L567" i="13"/>
  <c r="L568" i="13"/>
  <c r="L569" i="13"/>
  <c r="L570" i="13"/>
  <c r="L571" i="13"/>
  <c r="L572" i="13"/>
  <c r="L573" i="13"/>
  <c r="L574" i="13"/>
  <c r="L575" i="13"/>
  <c r="L576" i="13"/>
  <c r="L577" i="13"/>
  <c r="L578" i="13"/>
  <c r="L579" i="13"/>
  <c r="L580" i="13"/>
  <c r="L581" i="13"/>
  <c r="L582" i="13"/>
  <c r="L583" i="13"/>
  <c r="L584" i="13"/>
  <c r="L585" i="13"/>
  <c r="L586" i="13"/>
  <c r="L587" i="13"/>
  <c r="L588" i="13"/>
  <c r="L589" i="13"/>
  <c r="L590" i="13"/>
  <c r="L591" i="13"/>
  <c r="L592" i="13"/>
  <c r="L593" i="13"/>
  <c r="L594" i="13"/>
  <c r="L595" i="13"/>
  <c r="L596" i="13"/>
  <c r="L597" i="13"/>
  <c r="L598" i="13"/>
  <c r="L599" i="13"/>
  <c r="L600" i="13"/>
  <c r="L601" i="13"/>
  <c r="L602" i="13"/>
  <c r="L603" i="13"/>
  <c r="L604" i="13"/>
  <c r="L605" i="13"/>
  <c r="L606" i="13"/>
  <c r="L607" i="13"/>
  <c r="L608" i="13"/>
  <c r="L609" i="13"/>
  <c r="L610" i="13"/>
  <c r="L611" i="13"/>
  <c r="L612" i="13"/>
  <c r="L613" i="13"/>
  <c r="L614" i="13"/>
  <c r="L615" i="13"/>
  <c r="L616" i="13"/>
  <c r="L617" i="13"/>
  <c r="L618" i="13"/>
  <c r="L619" i="13"/>
  <c r="L620" i="13"/>
  <c r="L621" i="13"/>
  <c r="L622" i="13"/>
  <c r="L623" i="13"/>
  <c r="L624" i="13"/>
  <c r="L625" i="13"/>
  <c r="L626" i="13"/>
  <c r="L627" i="13"/>
  <c r="L628" i="13"/>
  <c r="L629" i="13"/>
  <c r="L630" i="13"/>
  <c r="L631" i="13"/>
  <c r="L632" i="13"/>
  <c r="L633" i="13"/>
  <c r="L634" i="13"/>
  <c r="L635" i="13"/>
  <c r="L636" i="13"/>
  <c r="L637" i="13"/>
  <c r="L638" i="13"/>
  <c r="L639" i="13"/>
  <c r="L640" i="13"/>
  <c r="L641" i="13"/>
  <c r="L642" i="13"/>
  <c r="L643" i="13"/>
  <c r="L644" i="13"/>
  <c r="L645" i="13"/>
  <c r="L646" i="13"/>
  <c r="L647" i="13"/>
  <c r="L648" i="13"/>
  <c r="L649" i="13"/>
  <c r="L650" i="13"/>
  <c r="L651" i="13"/>
  <c r="L652" i="13"/>
  <c r="L653" i="13"/>
  <c r="L654" i="13"/>
  <c r="L655" i="13"/>
  <c r="L656" i="13"/>
  <c r="L657" i="13"/>
  <c r="L658" i="13"/>
  <c r="L659" i="13"/>
  <c r="L660" i="13"/>
  <c r="L661" i="13"/>
  <c r="L662" i="13"/>
  <c r="L663" i="13"/>
  <c r="L664" i="13"/>
  <c r="L665" i="13"/>
  <c r="L666" i="13"/>
  <c r="L667" i="13"/>
  <c r="L668" i="13"/>
  <c r="L669" i="13"/>
  <c r="L670" i="13"/>
  <c r="L671" i="13"/>
  <c r="L672" i="13"/>
  <c r="L673" i="13"/>
  <c r="L674" i="13"/>
  <c r="L675" i="13"/>
  <c r="L676" i="13"/>
  <c r="L677" i="13"/>
  <c r="L678" i="13"/>
  <c r="L679" i="13"/>
  <c r="L680" i="13"/>
  <c r="L681" i="13"/>
  <c r="L682" i="13"/>
  <c r="L683" i="13"/>
  <c r="L684" i="13"/>
  <c r="L685" i="13"/>
  <c r="L686" i="13"/>
  <c r="L687" i="13"/>
  <c r="L688" i="13"/>
  <c r="L689" i="13"/>
  <c r="L690" i="13"/>
  <c r="L691" i="13"/>
  <c r="L692" i="13"/>
  <c r="L693" i="13"/>
  <c r="L694" i="13"/>
  <c r="L695" i="13"/>
  <c r="L696" i="13"/>
  <c r="L697" i="13"/>
  <c r="L698" i="13"/>
  <c r="L699" i="13"/>
  <c r="L700" i="13"/>
  <c r="L701" i="13"/>
  <c r="L702" i="13"/>
  <c r="L703" i="13"/>
  <c r="L704" i="13"/>
  <c r="L705" i="13"/>
  <c r="L706" i="13"/>
  <c r="L707" i="13"/>
  <c r="L708" i="13"/>
  <c r="L709" i="13"/>
  <c r="L710" i="13"/>
  <c r="L711" i="13"/>
  <c r="L712" i="13"/>
  <c r="L713" i="13"/>
  <c r="L714" i="13"/>
  <c r="L715" i="13"/>
  <c r="L716" i="13"/>
  <c r="L717" i="13"/>
  <c r="L718" i="13"/>
  <c r="L719" i="13"/>
  <c r="L720" i="13"/>
  <c r="L721" i="13"/>
  <c r="L722" i="13"/>
  <c r="L723" i="13"/>
  <c r="L724" i="13"/>
  <c r="L725" i="13"/>
  <c r="L726" i="13"/>
  <c r="L727" i="13"/>
  <c r="L728" i="13"/>
  <c r="L729" i="13"/>
  <c r="L730" i="13"/>
  <c r="L731" i="13"/>
  <c r="L732" i="13"/>
  <c r="L733" i="13"/>
  <c r="L734" i="13"/>
  <c r="L735" i="13"/>
  <c r="L736" i="13"/>
  <c r="L737" i="13"/>
  <c r="L738" i="13"/>
  <c r="L739" i="13"/>
  <c r="L740" i="13"/>
  <c r="L741" i="13"/>
  <c r="L742" i="13"/>
  <c r="L743" i="13"/>
  <c r="L744" i="13"/>
  <c r="L745" i="13"/>
  <c r="L746" i="13"/>
  <c r="L747" i="13"/>
  <c r="L748" i="13"/>
  <c r="L749" i="13"/>
  <c r="L750" i="13"/>
  <c r="L751" i="13"/>
  <c r="L752" i="13"/>
  <c r="L753" i="13"/>
  <c r="L754" i="13"/>
  <c r="L755" i="13"/>
  <c r="L756" i="13"/>
  <c r="L757" i="13"/>
  <c r="L758" i="13"/>
  <c r="L759" i="13"/>
  <c r="L760" i="13"/>
  <c r="L761" i="13"/>
  <c r="L762" i="13"/>
  <c r="L763" i="13"/>
  <c r="L764" i="13"/>
  <c r="L765" i="13"/>
  <c r="L766" i="13"/>
  <c r="L767" i="13"/>
  <c r="L768" i="13"/>
  <c r="L769" i="13"/>
  <c r="L770" i="13"/>
  <c r="L771" i="13"/>
  <c r="L772" i="13"/>
  <c r="L773" i="13"/>
  <c r="L774" i="13"/>
  <c r="L775" i="13"/>
  <c r="L776" i="13"/>
  <c r="L777" i="13"/>
  <c r="L778" i="13"/>
  <c r="L779" i="13"/>
  <c r="L780" i="13"/>
  <c r="L781" i="13"/>
  <c r="L782" i="13"/>
  <c r="L783" i="13"/>
  <c r="L784" i="13"/>
  <c r="L785" i="13"/>
  <c r="L786" i="13"/>
  <c r="L787" i="13"/>
  <c r="L788" i="13"/>
  <c r="L789" i="13"/>
  <c r="L790" i="13"/>
  <c r="L791" i="13"/>
  <c r="L792" i="13"/>
  <c r="L793" i="13"/>
  <c r="L794" i="13"/>
  <c r="L795" i="13"/>
  <c r="L796" i="13"/>
  <c r="L797" i="13"/>
  <c r="L798" i="13"/>
  <c r="L799" i="13"/>
  <c r="L800" i="13"/>
  <c r="L801" i="13"/>
  <c r="L802" i="13"/>
  <c r="L803" i="13"/>
  <c r="L804" i="13"/>
  <c r="L805" i="13"/>
  <c r="L806" i="13"/>
  <c r="L807" i="13"/>
  <c r="L808" i="13"/>
  <c r="L809" i="13"/>
  <c r="L810" i="13"/>
  <c r="L811" i="13"/>
  <c r="L812" i="13"/>
  <c r="L813" i="13"/>
  <c r="L814" i="13"/>
  <c r="L815" i="13"/>
  <c r="L816" i="13"/>
  <c r="L817" i="13"/>
  <c r="L818" i="13"/>
  <c r="L819" i="13"/>
  <c r="L820" i="13"/>
  <c r="L821" i="13"/>
  <c r="L822" i="13"/>
  <c r="L823" i="13"/>
  <c r="L824" i="13"/>
  <c r="L825" i="13"/>
  <c r="L826" i="13"/>
  <c r="L827" i="13"/>
  <c r="L828" i="13"/>
  <c r="L829" i="13"/>
  <c r="L830" i="13"/>
  <c r="L831" i="13"/>
  <c r="L832" i="13"/>
  <c r="L833" i="13"/>
  <c r="L834" i="13"/>
  <c r="L835" i="13"/>
  <c r="L836" i="13"/>
  <c r="L837" i="13"/>
  <c r="L838" i="13"/>
  <c r="L839" i="13"/>
  <c r="L840" i="13"/>
  <c r="L841" i="13"/>
  <c r="L842" i="13"/>
  <c r="L843" i="13"/>
  <c r="L844" i="13"/>
  <c r="L845" i="13"/>
  <c r="L846" i="13"/>
  <c r="L847" i="13"/>
  <c r="L848" i="13"/>
  <c r="L849" i="13"/>
  <c r="L850" i="13"/>
  <c r="L851" i="13"/>
  <c r="L852" i="13"/>
  <c r="L853" i="13"/>
  <c r="L854" i="13"/>
  <c r="L855" i="13"/>
  <c r="L856" i="13"/>
  <c r="L857" i="13"/>
  <c r="L858" i="13"/>
  <c r="L859" i="13"/>
  <c r="L860" i="13"/>
  <c r="L861" i="13"/>
  <c r="L862" i="13"/>
  <c r="L863" i="13"/>
  <c r="L864" i="13"/>
  <c r="L865" i="13"/>
  <c r="L866" i="13"/>
  <c r="L867" i="13"/>
  <c r="L868" i="13"/>
  <c r="L869" i="13"/>
  <c r="L870" i="13"/>
  <c r="L871" i="13"/>
  <c r="L872" i="13"/>
  <c r="L873" i="13"/>
  <c r="L874" i="13"/>
  <c r="L875" i="13"/>
  <c r="L876" i="13"/>
  <c r="L877" i="13"/>
  <c r="L878" i="13"/>
  <c r="L879" i="13"/>
  <c r="L880" i="13"/>
  <c r="L881" i="13"/>
  <c r="L882" i="13"/>
  <c r="L883" i="13"/>
  <c r="L884" i="13"/>
  <c r="L885" i="13"/>
  <c r="L886" i="13"/>
  <c r="L887" i="13"/>
  <c r="L888" i="13"/>
  <c r="L889" i="13"/>
  <c r="L890" i="13"/>
  <c r="L891" i="13"/>
  <c r="L892" i="13"/>
  <c r="L893" i="13"/>
  <c r="L894" i="13"/>
  <c r="L895" i="13"/>
  <c r="L896" i="13"/>
  <c r="L897" i="13"/>
  <c r="L898" i="13"/>
  <c r="L899" i="13"/>
  <c r="L900" i="13"/>
  <c r="L901" i="13"/>
  <c r="L902" i="13"/>
  <c r="L903" i="13"/>
  <c r="L904" i="13"/>
  <c r="L905" i="13"/>
  <c r="L906" i="13"/>
  <c r="L907" i="13"/>
  <c r="L908" i="13"/>
  <c r="L909" i="13"/>
  <c r="L910" i="13"/>
  <c r="L911" i="13"/>
  <c r="L912" i="13"/>
  <c r="L913" i="13"/>
  <c r="L914" i="13"/>
  <c r="L915" i="13"/>
  <c r="L916" i="13"/>
  <c r="L917" i="13"/>
  <c r="L918" i="13"/>
  <c r="L919" i="13"/>
  <c r="L920" i="13"/>
  <c r="L921" i="13"/>
  <c r="L922" i="13"/>
  <c r="L923" i="13"/>
  <c r="L924" i="13"/>
  <c r="L925" i="13"/>
  <c r="L926" i="13"/>
  <c r="L927" i="13"/>
  <c r="L928" i="13"/>
  <c r="L929" i="13"/>
  <c r="L930" i="13"/>
  <c r="L931" i="13"/>
  <c r="L932" i="13"/>
  <c r="L933" i="13"/>
  <c r="L934" i="13"/>
  <c r="L935" i="13"/>
  <c r="L936" i="13"/>
  <c r="L937" i="13"/>
  <c r="L938" i="13"/>
  <c r="L939" i="13"/>
  <c r="L940" i="13"/>
  <c r="L941" i="13"/>
  <c r="L942" i="13"/>
  <c r="L943" i="13"/>
  <c r="L944" i="13"/>
  <c r="L945" i="13"/>
  <c r="L946" i="13"/>
  <c r="L947" i="13"/>
  <c r="L948" i="13"/>
  <c r="L949" i="13"/>
  <c r="L950" i="13"/>
  <c r="L951" i="13"/>
  <c r="L952" i="13"/>
  <c r="L953" i="13"/>
  <c r="L954" i="13"/>
  <c r="L955" i="13"/>
  <c r="L956" i="13"/>
  <c r="L957" i="13"/>
  <c r="L958" i="13"/>
  <c r="L959" i="13"/>
  <c r="L960" i="13"/>
  <c r="L961" i="13"/>
  <c r="L962" i="13"/>
  <c r="L963" i="13"/>
  <c r="L964" i="13"/>
  <c r="L965" i="13"/>
  <c r="L966" i="13"/>
  <c r="L967" i="13"/>
  <c r="L968" i="13"/>
  <c r="L969" i="13"/>
  <c r="L970" i="13"/>
  <c r="L971" i="13"/>
  <c r="L972" i="13"/>
  <c r="L973" i="13"/>
  <c r="L974" i="13"/>
  <c r="L975" i="13"/>
  <c r="L976" i="13"/>
  <c r="L977" i="13"/>
  <c r="L978" i="13"/>
  <c r="L979" i="13"/>
  <c r="L980" i="13"/>
  <c r="L981" i="13"/>
  <c r="L982" i="13"/>
  <c r="L983" i="13"/>
  <c r="L984" i="13"/>
  <c r="L985" i="13"/>
  <c r="L986" i="13"/>
  <c r="L987" i="13"/>
  <c r="L988" i="13"/>
  <c r="L989" i="13"/>
  <c r="L990" i="13"/>
  <c r="L991" i="13"/>
  <c r="L992" i="13"/>
  <c r="L993" i="13"/>
  <c r="L994" i="13"/>
  <c r="L995" i="13"/>
  <c r="L996" i="13"/>
  <c r="L997" i="13"/>
  <c r="L998" i="13"/>
  <c r="L999" i="13"/>
  <c r="L1000" i="13"/>
  <c r="L1001" i="13"/>
  <c r="L1002" i="13"/>
  <c r="L1003" i="13"/>
  <c r="L1004" i="13"/>
  <c r="L1005" i="13"/>
  <c r="L1006" i="13"/>
  <c r="L1007" i="13"/>
  <c r="L1008" i="13"/>
  <c r="L1009" i="13"/>
  <c r="L1010" i="13"/>
  <c r="L1011" i="13"/>
  <c r="L1012" i="13"/>
  <c r="L1013" i="13"/>
  <c r="L1014" i="13"/>
  <c r="L1015" i="13"/>
  <c r="L1016" i="13"/>
  <c r="L1017" i="13"/>
  <c r="L1018" i="13"/>
  <c r="L1019" i="13"/>
  <c r="L1020" i="13"/>
  <c r="L1021" i="13"/>
  <c r="L1022" i="13"/>
  <c r="L1023" i="13"/>
  <c r="L1024" i="13"/>
  <c r="L1025" i="13"/>
  <c r="L1026" i="13"/>
  <c r="L1027" i="13"/>
  <c r="L1028" i="13"/>
  <c r="L1029" i="13"/>
  <c r="L1030" i="13"/>
  <c r="L1031" i="13"/>
  <c r="L1032" i="13"/>
  <c r="L1033" i="13"/>
  <c r="K1" i="13"/>
  <c r="K2" i="13"/>
  <c r="K3" i="13"/>
  <c r="K4" i="13"/>
  <c r="K5" i="13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4" i="13"/>
  <c r="K125" i="13"/>
  <c r="K126" i="13"/>
  <c r="K127" i="13"/>
  <c r="K128" i="13"/>
  <c r="K129" i="13"/>
  <c r="K130" i="13"/>
  <c r="K131" i="13"/>
  <c r="K132" i="13"/>
  <c r="K133" i="13"/>
  <c r="K134" i="13"/>
  <c r="K135" i="13"/>
  <c r="K136" i="13"/>
  <c r="K137" i="13"/>
  <c r="K138" i="13"/>
  <c r="K139" i="13"/>
  <c r="K140" i="13"/>
  <c r="K141" i="13"/>
  <c r="K142" i="13"/>
  <c r="K143" i="13"/>
  <c r="K144" i="13"/>
  <c r="K145" i="13"/>
  <c r="K146" i="13"/>
  <c r="K147" i="13"/>
  <c r="K148" i="13"/>
  <c r="K149" i="13"/>
  <c r="K150" i="13"/>
  <c r="K151" i="13"/>
  <c r="K152" i="13"/>
  <c r="K153" i="13"/>
  <c r="K154" i="13"/>
  <c r="K155" i="13"/>
  <c r="K156" i="13"/>
  <c r="K157" i="13"/>
  <c r="K158" i="13"/>
  <c r="K159" i="13"/>
  <c r="K160" i="13"/>
  <c r="K161" i="13"/>
  <c r="K162" i="13"/>
  <c r="K163" i="13"/>
  <c r="K164" i="13"/>
  <c r="K165" i="13"/>
  <c r="K166" i="13"/>
  <c r="K167" i="13"/>
  <c r="K168" i="13"/>
  <c r="K169" i="13"/>
  <c r="K170" i="13"/>
  <c r="K171" i="13"/>
  <c r="K172" i="13"/>
  <c r="K173" i="13"/>
  <c r="K174" i="13"/>
  <c r="K175" i="13"/>
  <c r="K176" i="13"/>
  <c r="K177" i="13"/>
  <c r="K178" i="13"/>
  <c r="K179" i="13"/>
  <c r="K180" i="13"/>
  <c r="K181" i="13"/>
  <c r="K182" i="13"/>
  <c r="K183" i="13"/>
  <c r="K184" i="13"/>
  <c r="K185" i="13"/>
  <c r="K186" i="13"/>
  <c r="K187" i="13"/>
  <c r="K188" i="13"/>
  <c r="K189" i="13"/>
  <c r="K190" i="13"/>
  <c r="K191" i="13"/>
  <c r="K192" i="13"/>
  <c r="K193" i="13"/>
  <c r="K194" i="13"/>
  <c r="K195" i="13"/>
  <c r="K196" i="13"/>
  <c r="K197" i="13"/>
  <c r="K198" i="13"/>
  <c r="K199" i="13"/>
  <c r="K200" i="13"/>
  <c r="K201" i="13"/>
  <c r="K202" i="13"/>
  <c r="K203" i="13"/>
  <c r="K204" i="13"/>
  <c r="K205" i="13"/>
  <c r="K206" i="13"/>
  <c r="K207" i="13"/>
  <c r="K208" i="13"/>
  <c r="K209" i="13"/>
  <c r="K210" i="13"/>
  <c r="K211" i="13"/>
  <c r="K212" i="13"/>
  <c r="K213" i="13"/>
  <c r="K214" i="13"/>
  <c r="K215" i="13"/>
  <c r="K216" i="13"/>
  <c r="K217" i="13"/>
  <c r="K218" i="13"/>
  <c r="K219" i="13"/>
  <c r="K220" i="13"/>
  <c r="K221" i="13"/>
  <c r="K222" i="13"/>
  <c r="K223" i="13"/>
  <c r="K224" i="13"/>
  <c r="K225" i="13"/>
  <c r="K226" i="13"/>
  <c r="K227" i="13"/>
  <c r="K228" i="13"/>
  <c r="K229" i="13"/>
  <c r="K230" i="13"/>
  <c r="K231" i="13"/>
  <c r="K232" i="13"/>
  <c r="K233" i="13"/>
  <c r="K234" i="13"/>
  <c r="K235" i="13"/>
  <c r="K236" i="13"/>
  <c r="K237" i="13"/>
  <c r="K239" i="13"/>
  <c r="K241" i="13"/>
  <c r="K242" i="13"/>
  <c r="K243" i="13"/>
  <c r="K244" i="13"/>
  <c r="K245" i="13"/>
  <c r="K246" i="13"/>
  <c r="K247" i="13"/>
  <c r="K248" i="13"/>
  <c r="K249" i="13"/>
  <c r="K250" i="13"/>
  <c r="K251" i="13"/>
  <c r="K252" i="13"/>
  <c r="K253" i="13"/>
  <c r="K254" i="13"/>
  <c r="K255" i="13"/>
  <c r="K256" i="13"/>
  <c r="K257" i="13"/>
  <c r="K258" i="13"/>
  <c r="K259" i="13"/>
  <c r="K260" i="13"/>
  <c r="K261" i="13"/>
  <c r="K262" i="13"/>
  <c r="K263" i="13"/>
  <c r="K264" i="13"/>
  <c r="K265" i="13"/>
  <c r="K266" i="13"/>
  <c r="K267" i="13"/>
  <c r="K268" i="13"/>
  <c r="K269" i="13"/>
  <c r="K270" i="13"/>
  <c r="K271" i="13"/>
  <c r="K272" i="13"/>
  <c r="K273" i="13"/>
  <c r="K274" i="13"/>
  <c r="K275" i="13"/>
  <c r="K276" i="13"/>
  <c r="K277" i="13"/>
  <c r="K278" i="13"/>
  <c r="K279" i="13"/>
  <c r="K280" i="13"/>
  <c r="K281" i="13"/>
  <c r="K282" i="13"/>
  <c r="K283" i="13"/>
  <c r="K284" i="13"/>
  <c r="K285" i="13"/>
  <c r="K286" i="13"/>
  <c r="K287" i="13"/>
  <c r="K288" i="13"/>
  <c r="K289" i="13"/>
  <c r="K290" i="13"/>
  <c r="K291" i="13"/>
  <c r="K292" i="13"/>
  <c r="K293" i="13"/>
  <c r="K294" i="13"/>
  <c r="K295" i="13"/>
  <c r="K296" i="13"/>
  <c r="K297" i="13"/>
  <c r="K298" i="13"/>
  <c r="K299" i="13"/>
  <c r="K300" i="13"/>
  <c r="K301" i="13"/>
  <c r="K302" i="13"/>
  <c r="K303" i="13"/>
  <c r="K304" i="13"/>
  <c r="K305" i="13"/>
  <c r="K306" i="13"/>
  <c r="K307" i="13"/>
  <c r="K308" i="13"/>
  <c r="K309" i="13"/>
  <c r="K310" i="13"/>
  <c r="K311" i="13"/>
  <c r="K312" i="13"/>
  <c r="K313" i="13"/>
  <c r="K314" i="13"/>
  <c r="K315" i="13"/>
  <c r="K316" i="13"/>
  <c r="K317" i="13"/>
  <c r="K318" i="13"/>
  <c r="K319" i="13"/>
  <c r="K320" i="13"/>
  <c r="K321" i="13"/>
  <c r="K322" i="13"/>
  <c r="K323" i="13"/>
  <c r="K324" i="13"/>
  <c r="K325" i="13"/>
  <c r="K326" i="13"/>
  <c r="K327" i="13"/>
  <c r="K328" i="13"/>
  <c r="K329" i="13"/>
  <c r="K330" i="13"/>
  <c r="K331" i="13"/>
  <c r="K332" i="13"/>
  <c r="K333" i="13"/>
  <c r="K334" i="13"/>
  <c r="K335" i="13"/>
  <c r="K336" i="13"/>
  <c r="K337" i="13"/>
  <c r="K338" i="13"/>
  <c r="K339" i="13"/>
  <c r="K340" i="13"/>
  <c r="K341" i="13"/>
  <c r="K342" i="13"/>
  <c r="K343" i="13"/>
  <c r="K344" i="13"/>
  <c r="K345" i="13"/>
  <c r="K346" i="13"/>
  <c r="K347" i="13"/>
  <c r="K348" i="13"/>
  <c r="K349" i="13"/>
  <c r="K350" i="13"/>
  <c r="K351" i="13"/>
  <c r="K352" i="13"/>
  <c r="K353" i="13"/>
  <c r="K354" i="13"/>
  <c r="K355" i="13"/>
  <c r="K356" i="13"/>
  <c r="K357" i="13"/>
  <c r="K358" i="13"/>
  <c r="K359" i="13"/>
  <c r="K360" i="13"/>
  <c r="K361" i="13"/>
  <c r="K362" i="13"/>
  <c r="K363" i="13"/>
  <c r="K364" i="13"/>
  <c r="K365" i="13"/>
  <c r="K366" i="13"/>
  <c r="K367" i="13"/>
  <c r="K368" i="13"/>
  <c r="K369" i="13"/>
  <c r="K370" i="13"/>
  <c r="K371" i="13"/>
  <c r="K372" i="13"/>
  <c r="K373" i="13"/>
  <c r="K374" i="13"/>
  <c r="K375" i="13"/>
  <c r="K376" i="13"/>
  <c r="K377" i="13"/>
  <c r="K378" i="13"/>
  <c r="K379" i="13"/>
  <c r="K380" i="13"/>
  <c r="K381" i="13"/>
  <c r="K382" i="13"/>
  <c r="K383" i="13"/>
  <c r="K384" i="13"/>
  <c r="K385" i="13"/>
  <c r="K386" i="13"/>
  <c r="K387" i="13"/>
  <c r="K388" i="13"/>
  <c r="K389" i="13"/>
  <c r="K390" i="13"/>
  <c r="K391" i="13"/>
  <c r="K392" i="13"/>
  <c r="K393" i="13"/>
  <c r="K394" i="13"/>
  <c r="K395" i="13"/>
  <c r="K396" i="13"/>
  <c r="K397" i="13"/>
  <c r="K398" i="13"/>
  <c r="K399" i="13"/>
  <c r="K400" i="13"/>
  <c r="K401" i="13"/>
  <c r="K402" i="13"/>
  <c r="K403" i="13"/>
  <c r="K404" i="13"/>
  <c r="K405" i="13"/>
  <c r="K406" i="13"/>
  <c r="K407" i="13"/>
  <c r="K408" i="13"/>
  <c r="K409" i="13"/>
  <c r="K410" i="13"/>
  <c r="K411" i="13"/>
  <c r="K412" i="13"/>
  <c r="K413" i="13"/>
  <c r="K414" i="13"/>
  <c r="K415" i="13"/>
  <c r="K416" i="13"/>
  <c r="K417" i="13"/>
  <c r="K418" i="13"/>
  <c r="K419" i="13"/>
  <c r="K420" i="13"/>
  <c r="K421" i="13"/>
  <c r="K422" i="13"/>
  <c r="K423" i="13"/>
  <c r="K424" i="13"/>
  <c r="K425" i="13"/>
  <c r="K426" i="13"/>
  <c r="K427" i="13"/>
  <c r="K428" i="13"/>
  <c r="K429" i="13"/>
  <c r="K430" i="13"/>
  <c r="K431" i="13"/>
  <c r="K432" i="13"/>
  <c r="K433" i="13"/>
  <c r="K434" i="13"/>
  <c r="K435" i="13"/>
  <c r="K436" i="13"/>
  <c r="K437" i="13"/>
  <c r="K438" i="13"/>
  <c r="K439" i="13"/>
  <c r="K440" i="13"/>
  <c r="K441" i="13"/>
  <c r="K442" i="13"/>
  <c r="K443" i="13"/>
  <c r="K444" i="13"/>
  <c r="K445" i="13"/>
  <c r="K446" i="13"/>
  <c r="K447" i="13"/>
  <c r="K448" i="13"/>
  <c r="K449" i="13"/>
  <c r="K450" i="13"/>
  <c r="K451" i="13"/>
  <c r="K452" i="13"/>
  <c r="K453" i="13"/>
  <c r="K454" i="13"/>
  <c r="K455" i="13"/>
  <c r="K456" i="13"/>
  <c r="K457" i="13"/>
  <c r="K458" i="13"/>
  <c r="K459" i="13"/>
  <c r="K460" i="13"/>
  <c r="K461" i="13"/>
  <c r="K462" i="13"/>
  <c r="K463" i="13"/>
  <c r="K464" i="13"/>
  <c r="K465" i="13"/>
  <c r="K466" i="13"/>
  <c r="K467" i="13"/>
  <c r="K468" i="13"/>
  <c r="K469" i="13"/>
  <c r="K470" i="13"/>
  <c r="K471" i="13"/>
  <c r="K472" i="13"/>
  <c r="K473" i="13"/>
  <c r="K474" i="13"/>
  <c r="K475" i="13"/>
  <c r="K476" i="13"/>
  <c r="K477" i="13"/>
  <c r="K478" i="13"/>
  <c r="K479" i="13"/>
  <c r="K480" i="13"/>
  <c r="K481" i="13"/>
  <c r="K482" i="13"/>
  <c r="K483" i="13"/>
  <c r="K484" i="13"/>
  <c r="K485" i="13"/>
  <c r="K486" i="13"/>
  <c r="K487" i="13"/>
  <c r="K488" i="13"/>
  <c r="K489" i="13"/>
  <c r="K490" i="13"/>
  <c r="K491" i="13"/>
  <c r="K492" i="13"/>
  <c r="K493" i="13"/>
  <c r="K494" i="13"/>
  <c r="K495" i="13"/>
  <c r="K496" i="13"/>
  <c r="K497" i="13"/>
  <c r="K498" i="13"/>
  <c r="K499" i="13"/>
  <c r="K500" i="13"/>
  <c r="K501" i="13"/>
  <c r="K502" i="13"/>
  <c r="K503" i="13"/>
  <c r="K504" i="13"/>
  <c r="K505" i="13"/>
  <c r="K506" i="13"/>
  <c r="K507" i="13"/>
  <c r="K508" i="13"/>
  <c r="K509" i="13"/>
  <c r="K510" i="13"/>
  <c r="K511" i="13"/>
  <c r="K512" i="13"/>
  <c r="K513" i="13"/>
  <c r="K514" i="13"/>
  <c r="K515" i="13"/>
  <c r="K516" i="13"/>
  <c r="K517" i="13"/>
  <c r="K518" i="13"/>
  <c r="K519" i="13"/>
  <c r="K520" i="13"/>
  <c r="K521" i="13"/>
  <c r="K522" i="13"/>
  <c r="K523" i="13"/>
  <c r="K524" i="13"/>
  <c r="K525" i="13"/>
  <c r="K526" i="13"/>
  <c r="K527" i="13"/>
  <c r="K528" i="13"/>
  <c r="K529" i="13"/>
  <c r="K530" i="13"/>
  <c r="K531" i="13"/>
  <c r="K532" i="13"/>
  <c r="K533" i="13"/>
  <c r="K534" i="13"/>
  <c r="K535" i="13"/>
  <c r="K536" i="13"/>
  <c r="K537" i="13"/>
  <c r="K538" i="13"/>
  <c r="K539" i="13"/>
  <c r="K540" i="13"/>
  <c r="K541" i="13"/>
  <c r="K542" i="13"/>
  <c r="K543" i="13"/>
  <c r="K544" i="13"/>
  <c r="K545" i="13"/>
  <c r="K546" i="13"/>
  <c r="K547" i="13"/>
  <c r="K548" i="13"/>
  <c r="K549" i="13"/>
  <c r="K550" i="13"/>
  <c r="K551" i="13"/>
  <c r="K552" i="13"/>
  <c r="K553" i="13"/>
  <c r="K554" i="13"/>
  <c r="K555" i="13"/>
  <c r="K556" i="13"/>
  <c r="K557" i="13"/>
  <c r="K558" i="13"/>
  <c r="K559" i="13"/>
  <c r="K560" i="13"/>
  <c r="K561" i="13"/>
  <c r="K562" i="13"/>
  <c r="K563" i="13"/>
  <c r="K564" i="13"/>
  <c r="K565" i="13"/>
  <c r="K566" i="13"/>
  <c r="K567" i="13"/>
  <c r="K568" i="13"/>
  <c r="K569" i="13"/>
  <c r="K570" i="13"/>
  <c r="K571" i="13"/>
  <c r="K572" i="13"/>
  <c r="K573" i="13"/>
  <c r="K574" i="13"/>
  <c r="K575" i="13"/>
  <c r="K576" i="13"/>
  <c r="K577" i="13"/>
  <c r="K578" i="13"/>
  <c r="K579" i="13"/>
  <c r="K580" i="13"/>
  <c r="K581" i="13"/>
  <c r="K582" i="13"/>
  <c r="K583" i="13"/>
  <c r="K584" i="13"/>
  <c r="K585" i="13"/>
  <c r="K586" i="13"/>
  <c r="K587" i="13"/>
  <c r="K588" i="13"/>
  <c r="K589" i="13"/>
  <c r="K590" i="13"/>
  <c r="K591" i="13"/>
  <c r="K592" i="13"/>
  <c r="K593" i="13"/>
  <c r="K594" i="13"/>
  <c r="K595" i="13"/>
  <c r="K596" i="13"/>
  <c r="K597" i="13"/>
  <c r="K598" i="13"/>
  <c r="K599" i="13"/>
  <c r="K600" i="13"/>
  <c r="K601" i="13"/>
  <c r="K602" i="13"/>
  <c r="K603" i="13"/>
  <c r="K604" i="13"/>
  <c r="K605" i="13"/>
  <c r="K606" i="13"/>
  <c r="K607" i="13"/>
  <c r="K608" i="13"/>
  <c r="K609" i="13"/>
  <c r="K610" i="13"/>
  <c r="K611" i="13"/>
  <c r="K612" i="13"/>
  <c r="K613" i="13"/>
  <c r="K614" i="13"/>
  <c r="K615" i="13"/>
  <c r="K616" i="13"/>
  <c r="K617" i="13"/>
  <c r="K618" i="13"/>
  <c r="K619" i="13"/>
  <c r="K620" i="13"/>
  <c r="K621" i="13"/>
  <c r="K622" i="13"/>
  <c r="K623" i="13"/>
  <c r="K624" i="13"/>
  <c r="K625" i="13"/>
  <c r="K626" i="13"/>
  <c r="K627" i="13"/>
  <c r="K628" i="13"/>
  <c r="K629" i="13"/>
  <c r="K630" i="13"/>
  <c r="K631" i="13"/>
  <c r="K632" i="13"/>
  <c r="K633" i="13"/>
  <c r="K634" i="13"/>
  <c r="K635" i="13"/>
  <c r="K636" i="13"/>
  <c r="K637" i="13"/>
  <c r="K638" i="13"/>
  <c r="K639" i="13"/>
  <c r="K640" i="13"/>
  <c r="K641" i="13"/>
  <c r="K642" i="13"/>
  <c r="K643" i="13"/>
  <c r="K644" i="13"/>
  <c r="K645" i="13"/>
  <c r="K646" i="13"/>
  <c r="K647" i="13"/>
  <c r="K648" i="13"/>
  <c r="K649" i="13"/>
  <c r="K650" i="13"/>
  <c r="K651" i="13"/>
  <c r="K652" i="13"/>
  <c r="K653" i="13"/>
  <c r="K654" i="13"/>
  <c r="K655" i="13"/>
  <c r="K656" i="13"/>
  <c r="K657" i="13"/>
  <c r="K658" i="13"/>
  <c r="K659" i="13"/>
  <c r="K660" i="13"/>
  <c r="K661" i="13"/>
  <c r="K662" i="13"/>
  <c r="K663" i="13"/>
  <c r="K664" i="13"/>
  <c r="K665" i="13"/>
  <c r="K666" i="13"/>
  <c r="K667" i="13"/>
  <c r="K668" i="13"/>
  <c r="K669" i="13"/>
  <c r="K670" i="13"/>
  <c r="K671" i="13"/>
  <c r="K672" i="13"/>
  <c r="K673" i="13"/>
  <c r="K674" i="13"/>
  <c r="K675" i="13"/>
  <c r="K676" i="13"/>
  <c r="K677" i="13"/>
  <c r="K678" i="13"/>
  <c r="K679" i="13"/>
  <c r="K680" i="13"/>
  <c r="K681" i="13"/>
  <c r="K682" i="13"/>
  <c r="K683" i="13"/>
  <c r="K684" i="13"/>
  <c r="K685" i="13"/>
  <c r="K686" i="13"/>
  <c r="K687" i="13"/>
  <c r="K688" i="13"/>
  <c r="K689" i="13"/>
  <c r="K690" i="13"/>
  <c r="K691" i="13"/>
  <c r="K692" i="13"/>
  <c r="K693" i="13"/>
  <c r="K694" i="13"/>
  <c r="K695" i="13"/>
  <c r="K696" i="13"/>
  <c r="K697" i="13"/>
  <c r="K698" i="13"/>
  <c r="K699" i="13"/>
  <c r="K700" i="13"/>
  <c r="K701" i="13"/>
  <c r="K702" i="13"/>
  <c r="K703" i="13"/>
  <c r="K704" i="13"/>
  <c r="K705" i="13"/>
  <c r="K706" i="13"/>
  <c r="K707" i="13"/>
  <c r="K708" i="13"/>
  <c r="K709" i="13"/>
  <c r="K710" i="13"/>
  <c r="K711" i="13"/>
  <c r="K712" i="13"/>
  <c r="K713" i="13"/>
  <c r="K714" i="13"/>
  <c r="K715" i="13"/>
  <c r="K716" i="13"/>
  <c r="K717" i="13"/>
  <c r="K718" i="13"/>
  <c r="K719" i="13"/>
  <c r="K720" i="13"/>
  <c r="K721" i="13"/>
  <c r="K722" i="13"/>
  <c r="K723" i="13"/>
  <c r="K724" i="13"/>
  <c r="K725" i="13"/>
  <c r="K726" i="13"/>
  <c r="K727" i="13"/>
  <c r="K728" i="13"/>
  <c r="K729" i="13"/>
  <c r="K730" i="13"/>
  <c r="K731" i="13"/>
  <c r="K732" i="13"/>
  <c r="K733" i="13"/>
  <c r="K734" i="13"/>
  <c r="K735" i="13"/>
  <c r="K736" i="13"/>
  <c r="K737" i="13"/>
  <c r="K738" i="13"/>
  <c r="K739" i="13"/>
  <c r="K740" i="13"/>
  <c r="K741" i="13"/>
  <c r="K742" i="13"/>
  <c r="K743" i="13"/>
  <c r="K744" i="13"/>
  <c r="K745" i="13"/>
  <c r="K746" i="13"/>
  <c r="K747" i="13"/>
  <c r="K748" i="13"/>
  <c r="K749" i="13"/>
  <c r="K750" i="13"/>
  <c r="K751" i="13"/>
  <c r="K752" i="13"/>
  <c r="K756" i="13"/>
  <c r="K757" i="13"/>
  <c r="K758" i="13"/>
  <c r="K760" i="13"/>
  <c r="K761" i="13"/>
  <c r="K762" i="13"/>
  <c r="K764" i="13"/>
  <c r="K765" i="13"/>
  <c r="K766" i="13"/>
  <c r="K767" i="13"/>
  <c r="K768" i="13"/>
  <c r="K769" i="13"/>
  <c r="K770" i="13"/>
  <c r="K772" i="13"/>
  <c r="K773" i="13"/>
  <c r="K774" i="13"/>
  <c r="K775" i="13"/>
  <c r="K776" i="13"/>
  <c r="K777" i="13"/>
  <c r="K778" i="13"/>
  <c r="K779" i="13"/>
  <c r="K780" i="13"/>
  <c r="K781" i="13"/>
  <c r="K782" i="13"/>
  <c r="K783" i="13"/>
  <c r="K784" i="13"/>
  <c r="K785" i="13"/>
  <c r="K786" i="13"/>
  <c r="K787" i="13"/>
  <c r="K788" i="13"/>
  <c r="K789" i="13"/>
  <c r="K790" i="13"/>
  <c r="K791" i="13"/>
  <c r="K792" i="13"/>
  <c r="K793" i="13"/>
  <c r="K794" i="13"/>
  <c r="K795" i="13"/>
  <c r="K796" i="13"/>
  <c r="K797" i="13"/>
  <c r="K798" i="13"/>
  <c r="K799" i="13"/>
  <c r="K800" i="13"/>
  <c r="K801" i="13"/>
  <c r="K802" i="13"/>
  <c r="K803" i="13"/>
  <c r="K804" i="13"/>
  <c r="K805" i="13"/>
  <c r="K806" i="13"/>
  <c r="K807" i="13"/>
  <c r="K808" i="13"/>
  <c r="K809" i="13"/>
  <c r="K810" i="13"/>
  <c r="K811" i="13"/>
  <c r="K812" i="13"/>
  <c r="K813" i="13"/>
  <c r="K814" i="13"/>
  <c r="K815" i="13"/>
  <c r="K816" i="13"/>
  <c r="K817" i="13"/>
  <c r="K818" i="13"/>
  <c r="K819" i="13"/>
  <c r="K820" i="13"/>
  <c r="K821" i="13"/>
  <c r="K822" i="13"/>
  <c r="K823" i="13"/>
  <c r="K824" i="13"/>
  <c r="K825" i="13"/>
  <c r="K826" i="13"/>
  <c r="K827" i="13"/>
  <c r="K828" i="13"/>
  <c r="K829" i="13"/>
  <c r="K830" i="13"/>
  <c r="K831" i="13"/>
  <c r="K832" i="13"/>
  <c r="K833" i="13"/>
  <c r="K834" i="13"/>
  <c r="K835" i="13"/>
  <c r="K836" i="13"/>
  <c r="K837" i="13"/>
  <c r="K838" i="13"/>
  <c r="K839" i="13"/>
  <c r="K840" i="13"/>
  <c r="K841" i="13"/>
  <c r="K842" i="13"/>
  <c r="K843" i="13"/>
  <c r="K844" i="13"/>
  <c r="K845" i="13"/>
  <c r="K846" i="13"/>
  <c r="K847" i="13"/>
  <c r="K848" i="13"/>
  <c r="K849" i="13"/>
  <c r="K850" i="13"/>
  <c r="K851" i="13"/>
  <c r="K852" i="13"/>
  <c r="K853" i="13"/>
  <c r="K854" i="13"/>
  <c r="K855" i="13"/>
  <c r="K856" i="13"/>
  <c r="K857" i="13"/>
  <c r="K858" i="13"/>
  <c r="K859" i="13"/>
  <c r="K860" i="13"/>
  <c r="K861" i="13"/>
  <c r="K862" i="13"/>
  <c r="K863" i="13"/>
  <c r="K864" i="13"/>
  <c r="K865" i="13"/>
  <c r="K866" i="13"/>
  <c r="K867" i="13"/>
  <c r="K868" i="13"/>
  <c r="K869" i="13"/>
  <c r="K870" i="13"/>
  <c r="K871" i="13"/>
  <c r="K872" i="13"/>
  <c r="K873" i="13"/>
  <c r="K874" i="13"/>
  <c r="K875" i="13"/>
  <c r="K877" i="13"/>
  <c r="K882" i="13"/>
  <c r="K885" i="13"/>
  <c r="K888" i="13"/>
  <c r="K892" i="13"/>
  <c r="K893" i="13"/>
  <c r="K894" i="13"/>
  <c r="K895" i="13"/>
  <c r="K896" i="13"/>
  <c r="K897" i="13"/>
  <c r="K898" i="13"/>
  <c r="K901" i="13"/>
  <c r="K902" i="13"/>
  <c r="K903" i="13"/>
  <c r="K904" i="13"/>
  <c r="K908" i="13"/>
  <c r="K909" i="13"/>
  <c r="K910" i="13"/>
  <c r="K911" i="13"/>
  <c r="K914" i="13"/>
  <c r="K918" i="13"/>
  <c r="K919" i="13"/>
  <c r="K920" i="13"/>
  <c r="K921" i="13"/>
  <c r="K922" i="13"/>
  <c r="K924" i="13"/>
  <c r="K927" i="13"/>
  <c r="K928" i="13"/>
  <c r="K929" i="13"/>
  <c r="K932" i="13"/>
  <c r="K933" i="13"/>
  <c r="K934" i="13"/>
  <c r="K936" i="13"/>
  <c r="K941" i="13"/>
  <c r="K944" i="13"/>
  <c r="K946" i="13"/>
  <c r="K947" i="13"/>
  <c r="K948" i="13"/>
  <c r="K949" i="13"/>
  <c r="K950" i="13"/>
  <c r="K951" i="13"/>
  <c r="K952" i="13"/>
  <c r="K953" i="13"/>
  <c r="K954" i="13"/>
  <c r="K956" i="13"/>
  <c r="K957" i="13"/>
  <c r="K958" i="13"/>
  <c r="K959" i="13"/>
  <c r="K960" i="13"/>
  <c r="K961" i="13"/>
  <c r="K962" i="13"/>
  <c r="K963" i="13"/>
  <c r="K964" i="13"/>
  <c r="K965" i="13"/>
  <c r="K966" i="13"/>
  <c r="K970" i="13"/>
  <c r="K973" i="13"/>
  <c r="K974" i="13"/>
  <c r="K975" i="13"/>
  <c r="K977" i="13"/>
  <c r="K978" i="13"/>
  <c r="K979" i="13"/>
  <c r="K980" i="13"/>
  <c r="K981" i="13"/>
  <c r="K982" i="13"/>
  <c r="K983" i="13"/>
  <c r="K984" i="13"/>
  <c r="K985" i="13"/>
  <c r="K986" i="13"/>
  <c r="K987" i="13"/>
  <c r="K988" i="13"/>
  <c r="K989" i="13"/>
  <c r="K990" i="13"/>
  <c r="K991" i="13"/>
  <c r="K992" i="13"/>
  <c r="K993" i="13"/>
  <c r="K995" i="13"/>
  <c r="K996" i="13"/>
  <c r="K997" i="13"/>
  <c r="K998" i="13"/>
  <c r="K999" i="13"/>
  <c r="K1000" i="13"/>
  <c r="K1001" i="13"/>
  <c r="K1002" i="13"/>
  <c r="K1003" i="13"/>
  <c r="K1004" i="13"/>
  <c r="K1005" i="13"/>
  <c r="K1007" i="13"/>
  <c r="K1012" i="13"/>
  <c r="K1014" i="13"/>
  <c r="K1016" i="13"/>
  <c r="K1018" i="13"/>
  <c r="K1022" i="13"/>
  <c r="K1024" i="13"/>
  <c r="K1028" i="13"/>
  <c r="K1029" i="13"/>
  <c r="K1031" i="13"/>
  <c r="K1032" i="13"/>
  <c r="R312" i="13" l="1"/>
  <c r="Q312" i="13"/>
  <c r="R549" i="13"/>
  <c r="Q549" i="13"/>
  <c r="R504" i="13"/>
  <c r="Q504" i="13"/>
  <c r="R244" i="13"/>
  <c r="Q244" i="13"/>
  <c r="R7" i="13"/>
  <c r="Q7" i="13"/>
  <c r="Q19" i="13"/>
  <c r="R19" i="13"/>
  <c r="U905" i="13"/>
  <c r="T6" i="13"/>
  <c r="U245" i="13"/>
  <c r="U6" i="13"/>
  <c r="J16" i="6"/>
  <c r="J23" i="6"/>
  <c r="J97" i="6"/>
  <c r="J152" i="6"/>
  <c r="J157" i="6"/>
  <c r="J153" i="6"/>
  <c r="H144" i="6"/>
  <c r="J142" i="6"/>
  <c r="J154" i="6"/>
  <c r="J148" i="6"/>
  <c r="J26" i="6"/>
  <c r="H145" i="4" l="1"/>
  <c r="H146" i="4"/>
  <c r="H147" i="4"/>
  <c r="H149" i="4"/>
  <c r="H151" i="4"/>
  <c r="H155" i="4"/>
  <c r="H156" i="4"/>
  <c r="N492" i="13" l="1"/>
  <c r="N490" i="13"/>
  <c r="N487" i="13"/>
  <c r="N480" i="13"/>
  <c r="N477" i="13"/>
  <c r="N471" i="13"/>
  <c r="N468" i="13"/>
  <c r="N465" i="13"/>
  <c r="N455" i="13"/>
  <c r="J301" i="8"/>
  <c r="N456" i="13"/>
  <c r="N461" i="13"/>
  <c r="N452" i="13"/>
  <c r="N449" i="13"/>
  <c r="N447" i="13"/>
  <c r="N446" i="13"/>
  <c r="N443" i="13"/>
  <c r="N444" i="13"/>
  <c r="N442" i="13"/>
  <c r="N440" i="13"/>
  <c r="N439" i="13"/>
  <c r="N441" i="13"/>
  <c r="N437" i="13"/>
  <c r="N438" i="13"/>
  <c r="N436" i="13"/>
  <c r="J277" i="8"/>
  <c r="N435" i="13"/>
  <c r="N434" i="13"/>
  <c r="N432" i="13"/>
  <c r="N433" i="13"/>
  <c r="N417" i="13"/>
  <c r="J262" i="8"/>
  <c r="N415" i="13"/>
  <c r="N412" i="13"/>
  <c r="N280" i="13"/>
  <c r="N281" i="13"/>
  <c r="N282" i="13"/>
  <c r="J153" i="8"/>
  <c r="N284" i="13"/>
  <c r="N283" i="13"/>
  <c r="N274" i="13"/>
  <c r="N271" i="13"/>
  <c r="N267" i="13"/>
  <c r="N265" i="13"/>
  <c r="N262" i="13"/>
  <c r="N260" i="13"/>
  <c r="N261" i="13"/>
  <c r="N190" i="13"/>
  <c r="N187" i="13"/>
  <c r="N131" i="13"/>
  <c r="N130" i="13"/>
  <c r="N127" i="13"/>
  <c r="N120" i="13"/>
  <c r="N117" i="13"/>
  <c r="N1027" i="9"/>
  <c r="O1028" i="9"/>
  <c r="O829" i="9"/>
  <c r="O765" i="9"/>
  <c r="N765" i="13" s="1"/>
  <c r="O761" i="9"/>
  <c r="N761" i="13" s="1"/>
  <c r="O757" i="9"/>
  <c r="N757" i="13" s="1"/>
  <c r="O528" i="9"/>
  <c r="O527" i="9"/>
  <c r="R262" i="13" l="1"/>
  <c r="Q262" i="13"/>
  <c r="Q261" i="13"/>
  <c r="R261" i="13"/>
  <c r="R447" i="13"/>
  <c r="Q447" i="13"/>
  <c r="Q441" i="13"/>
  <c r="R441" i="13"/>
  <c r="R440" i="13"/>
  <c r="Q440" i="13"/>
  <c r="R436" i="13"/>
  <c r="Q436" i="13"/>
  <c r="R471" i="13"/>
  <c r="Q471" i="13"/>
  <c r="R468" i="13"/>
  <c r="Q468" i="13"/>
  <c r="R465" i="13"/>
  <c r="Q465" i="13"/>
  <c r="R490" i="13"/>
  <c r="Q490" i="13"/>
  <c r="Q487" i="13"/>
  <c r="R487" i="13"/>
  <c r="R444" i="13"/>
  <c r="Q444" i="13"/>
  <c r="N528" i="13"/>
  <c r="N829" i="13"/>
  <c r="J495" i="8"/>
  <c r="N1028" i="13"/>
  <c r="G115" i="7"/>
  <c r="G115" i="5" s="1"/>
  <c r="N1026" i="9"/>
  <c r="M1027" i="13"/>
  <c r="N320" i="13"/>
  <c r="N307" i="13"/>
  <c r="N337" i="13"/>
  <c r="N865" i="13"/>
  <c r="N836" i="13"/>
  <c r="N833" i="13"/>
  <c r="J390" i="8"/>
  <c r="N772" i="13"/>
  <c r="J25" i="6"/>
  <c r="N764" i="13"/>
  <c r="J22" i="6"/>
  <c r="N760" i="13"/>
  <c r="J21" i="6"/>
  <c r="N756" i="13"/>
  <c r="J20" i="6"/>
  <c r="N752" i="13"/>
  <c r="J19" i="6"/>
  <c r="N747" i="13"/>
  <c r="J18" i="6"/>
  <c r="N743" i="13"/>
  <c r="N725" i="13"/>
  <c r="N723" i="13"/>
  <c r="N722" i="13"/>
  <c r="N715" i="13"/>
  <c r="N690" i="13"/>
  <c r="N643" i="13"/>
  <c r="N644" i="13"/>
  <c r="N596" i="13"/>
  <c r="N573" i="13"/>
  <c r="N550" i="13"/>
  <c r="N527" i="13"/>
  <c r="N526" i="13"/>
  <c r="N460" i="13"/>
  <c r="N426" i="13"/>
  <c r="N422" i="13"/>
  <c r="N418" i="13"/>
  <c r="N408" i="13"/>
  <c r="N405" i="13"/>
  <c r="N400" i="13"/>
  <c r="N401" i="13"/>
  <c r="N390" i="13"/>
  <c r="J235" i="8"/>
  <c r="N387" i="13"/>
  <c r="J231" i="8"/>
  <c r="N383" i="13"/>
  <c r="N386" i="13"/>
  <c r="N360" i="13"/>
  <c r="N361" i="13"/>
  <c r="N354" i="13"/>
  <c r="N348" i="13"/>
  <c r="N345" i="13"/>
  <c r="N340" i="13"/>
  <c r="N341" i="13"/>
  <c r="N333" i="13"/>
  <c r="N328" i="13"/>
  <c r="N329" i="13"/>
  <c r="N330" i="13"/>
  <c r="N326" i="13"/>
  <c r="N321" i="13"/>
  <c r="N316" i="13"/>
  <c r="N315" i="13"/>
  <c r="N308" i="13"/>
  <c r="N309" i="13"/>
  <c r="N303" i="13"/>
  <c r="N304" i="13"/>
  <c r="N302" i="13"/>
  <c r="J168" i="8"/>
  <c r="N300" i="13"/>
  <c r="J166" i="8"/>
  <c r="N296" i="13"/>
  <c r="N294" i="13"/>
  <c r="N292" i="13"/>
  <c r="N289" i="13"/>
  <c r="N291" i="13"/>
  <c r="N290" i="13"/>
  <c r="N279" i="13"/>
  <c r="N276" i="13"/>
  <c r="N258" i="13"/>
  <c r="N272" i="13"/>
  <c r="N253" i="13"/>
  <c r="N249" i="13"/>
  <c r="N247" i="13"/>
  <c r="K130" i="8"/>
  <c r="N169" i="13"/>
  <c r="J117" i="6"/>
  <c r="N1023" i="9"/>
  <c r="N1021" i="9"/>
  <c r="M1021" i="13" s="1"/>
  <c r="N830" i="9"/>
  <c r="M830" i="13" s="1"/>
  <c r="R337" i="13" l="1"/>
  <c r="Q337" i="13"/>
  <c r="R307" i="13"/>
  <c r="Q307" i="13"/>
  <c r="N1020" i="9"/>
  <c r="M1023" i="13"/>
  <c r="M1026" i="13"/>
  <c r="N1025" i="9"/>
  <c r="M1025" i="13" s="1"/>
  <c r="N1019" i="9" l="1"/>
  <c r="M1019" i="13" s="1"/>
  <c r="M1020" i="13"/>
  <c r="K917" i="13"/>
  <c r="J114" i="6"/>
  <c r="J111" i="6" s="1"/>
  <c r="O1028" i="13"/>
  <c r="P1028" i="13" s="1"/>
  <c r="O1024" i="13"/>
  <c r="P1024" i="13" s="1"/>
  <c r="P1023" i="13" s="1"/>
  <c r="O1022" i="13"/>
  <c r="P1022" i="13" s="1"/>
  <c r="P1021" i="13" s="1"/>
  <c r="O1018" i="13"/>
  <c r="P1018" i="13" s="1"/>
  <c r="P1017" i="13" s="1"/>
  <c r="O1014" i="13"/>
  <c r="O1004" i="13"/>
  <c r="P1004" i="13" s="1"/>
  <c r="P1003" i="13" s="1"/>
  <c r="O1002" i="13"/>
  <c r="P1002" i="13" s="1"/>
  <c r="O1001" i="13"/>
  <c r="P1001" i="13" s="1"/>
  <c r="O1000" i="13"/>
  <c r="P1000" i="13" s="1"/>
  <c r="O999" i="13"/>
  <c r="P999" i="13" s="1"/>
  <c r="O998" i="13"/>
  <c r="P998" i="13" s="1"/>
  <c r="O997" i="13"/>
  <c r="P997" i="13" s="1"/>
  <c r="O996" i="13"/>
  <c r="P996" i="13" s="1"/>
  <c r="O995" i="13"/>
  <c r="P995" i="13" s="1"/>
  <c r="O993" i="13"/>
  <c r="P993" i="13" s="1"/>
  <c r="O992" i="13"/>
  <c r="P992" i="13" s="1"/>
  <c r="O991" i="13"/>
  <c r="P991" i="13" s="1"/>
  <c r="O990" i="13"/>
  <c r="P990" i="13" s="1"/>
  <c r="O989" i="13"/>
  <c r="P989" i="13" s="1"/>
  <c r="O988" i="13"/>
  <c r="P988" i="13" s="1"/>
  <c r="O987" i="13"/>
  <c r="P987" i="13" s="1"/>
  <c r="O986" i="13"/>
  <c r="P986" i="13" s="1"/>
  <c r="O985" i="13"/>
  <c r="P985" i="13" s="1"/>
  <c r="O984" i="13"/>
  <c r="P984" i="13" s="1"/>
  <c r="O983" i="13"/>
  <c r="P983" i="13" s="1"/>
  <c r="O982" i="13"/>
  <c r="P982" i="13" s="1"/>
  <c r="O981" i="13"/>
  <c r="P981" i="13" s="1"/>
  <c r="O980" i="13"/>
  <c r="P980" i="13" s="1"/>
  <c r="O979" i="13"/>
  <c r="P979" i="13" s="1"/>
  <c r="O978" i="13"/>
  <c r="P978" i="13" s="1"/>
  <c r="O977" i="13"/>
  <c r="P977" i="13" s="1"/>
  <c r="O975" i="13"/>
  <c r="P975" i="13" s="1"/>
  <c r="P974" i="13" s="1"/>
  <c r="O973" i="13"/>
  <c r="P973" i="13" s="1"/>
  <c r="P972" i="13" s="1"/>
  <c r="O970" i="13"/>
  <c r="P970" i="13" s="1"/>
  <c r="P969" i="13" s="1"/>
  <c r="P968" i="13" s="1"/>
  <c r="O966" i="13"/>
  <c r="P966" i="13" s="1"/>
  <c r="P965" i="13" s="1"/>
  <c r="O964" i="13"/>
  <c r="P964" i="13" s="1"/>
  <c r="O963" i="13"/>
  <c r="P963" i="13" s="1"/>
  <c r="O962" i="13"/>
  <c r="P962" i="13" s="1"/>
  <c r="O961" i="13"/>
  <c r="P961" i="13" s="1"/>
  <c r="O960" i="13"/>
  <c r="P960" i="13" s="1"/>
  <c r="O959" i="13"/>
  <c r="P959" i="13" s="1"/>
  <c r="O958" i="13"/>
  <c r="P958" i="13" s="1"/>
  <c r="O957" i="13"/>
  <c r="P957" i="13" s="1"/>
  <c r="O956" i="13"/>
  <c r="P956" i="13" s="1"/>
  <c r="O954" i="13"/>
  <c r="P954" i="13" s="1"/>
  <c r="O953" i="13"/>
  <c r="P953" i="13" s="1"/>
  <c r="O952" i="13"/>
  <c r="P952" i="13" s="1"/>
  <c r="O951" i="13"/>
  <c r="P951" i="13" s="1"/>
  <c r="O950" i="13"/>
  <c r="P950" i="13" s="1"/>
  <c r="O949" i="13"/>
  <c r="P949" i="13" s="1"/>
  <c r="O948" i="13"/>
  <c r="P948" i="13" s="1"/>
  <c r="O947" i="13"/>
  <c r="P947" i="13" s="1"/>
  <c r="O946" i="13"/>
  <c r="P946" i="13" s="1"/>
  <c r="O944" i="13"/>
  <c r="P944" i="13" s="1"/>
  <c r="P943" i="13" s="1"/>
  <c r="O941" i="13"/>
  <c r="P941" i="13" s="1"/>
  <c r="P940" i="13" s="1"/>
  <c r="P939" i="13" s="1"/>
  <c r="O933" i="13"/>
  <c r="O929" i="13"/>
  <c r="O921" i="13"/>
  <c r="P917" i="13"/>
  <c r="P916" i="13" s="1"/>
  <c r="O917" i="13"/>
  <c r="O916" i="13" s="1"/>
  <c r="O911" i="13"/>
  <c r="P911" i="13" s="1"/>
  <c r="P910" i="13" s="1"/>
  <c r="P909" i="13" s="1"/>
  <c r="O904" i="13"/>
  <c r="P904" i="13" s="1"/>
  <c r="P903" i="13" s="1"/>
  <c r="P902" i="13" s="1"/>
  <c r="O901" i="13"/>
  <c r="P901" i="13" s="1"/>
  <c r="P900" i="13" s="1"/>
  <c r="P899" i="13" s="1"/>
  <c r="O898" i="13"/>
  <c r="P898" i="13" s="1"/>
  <c r="P897" i="13" s="1"/>
  <c r="P896" i="13" s="1"/>
  <c r="O895" i="13"/>
  <c r="P895" i="13" s="1"/>
  <c r="P894" i="13" s="1"/>
  <c r="P893" i="13" s="1"/>
  <c r="O892" i="13"/>
  <c r="P892" i="13" s="1"/>
  <c r="P891" i="13" s="1"/>
  <c r="P890" i="13" s="1"/>
  <c r="O888" i="13"/>
  <c r="P888" i="13" s="1"/>
  <c r="P887" i="13" s="1"/>
  <c r="P886" i="13" s="1"/>
  <c r="O885" i="13"/>
  <c r="P885" i="13" s="1"/>
  <c r="P884" i="13" s="1"/>
  <c r="P883" i="13" s="1"/>
  <c r="O882" i="13"/>
  <c r="P882" i="13" s="1"/>
  <c r="P881" i="13" s="1"/>
  <c r="P880" i="13" s="1"/>
  <c r="O874" i="13"/>
  <c r="P874" i="13" s="1"/>
  <c r="O873" i="13"/>
  <c r="P873" i="13" s="1"/>
  <c r="O871" i="13"/>
  <c r="P871" i="13" s="1"/>
  <c r="O869" i="13"/>
  <c r="P869" i="13" s="1"/>
  <c r="O867" i="13"/>
  <c r="P867" i="13" s="1"/>
  <c r="O861" i="13"/>
  <c r="O858" i="13"/>
  <c r="P858" i="13" s="1"/>
  <c r="P857" i="13" s="1"/>
  <c r="O856" i="13"/>
  <c r="P856" i="13" s="1"/>
  <c r="P855" i="13" s="1"/>
  <c r="O854" i="13"/>
  <c r="P854" i="13" s="1"/>
  <c r="P853" i="13" s="1"/>
  <c r="O852" i="13"/>
  <c r="P852" i="13" s="1"/>
  <c r="O851" i="13"/>
  <c r="P851" i="13" s="1"/>
  <c r="O850" i="13"/>
  <c r="P850" i="13" s="1"/>
  <c r="O849" i="13"/>
  <c r="P849" i="13" s="1"/>
  <c r="O848" i="13"/>
  <c r="P848" i="13" s="1"/>
  <c r="O847" i="13"/>
  <c r="P847" i="13" s="1"/>
  <c r="O846" i="13"/>
  <c r="P846" i="13" s="1"/>
  <c r="O845" i="13"/>
  <c r="P845" i="13" s="1"/>
  <c r="O844" i="13"/>
  <c r="P844" i="13" s="1"/>
  <c r="O843" i="13"/>
  <c r="P843" i="13" s="1"/>
  <c r="O842" i="13"/>
  <c r="P842" i="13" s="1"/>
  <c r="O841" i="13"/>
  <c r="P841" i="13" s="1"/>
  <c r="O840" i="13"/>
  <c r="P840" i="13" s="1"/>
  <c r="O839" i="13"/>
  <c r="P839" i="13" s="1"/>
  <c r="O836" i="13"/>
  <c r="P836" i="13" s="1"/>
  <c r="O831" i="13"/>
  <c r="P831" i="13" s="1"/>
  <c r="O829" i="13"/>
  <c r="P829" i="13" s="1"/>
  <c r="O827" i="13"/>
  <c r="O821" i="13"/>
  <c r="P821" i="13" s="1"/>
  <c r="O820" i="13"/>
  <c r="P820" i="13" s="1"/>
  <c r="O819" i="13"/>
  <c r="P819" i="13" s="1"/>
  <c r="O818" i="13"/>
  <c r="P818" i="13" s="1"/>
  <c r="O817" i="13"/>
  <c r="P817" i="13" s="1"/>
  <c r="O816" i="13"/>
  <c r="P816" i="13" s="1"/>
  <c r="O813" i="13"/>
  <c r="P813" i="13" s="1"/>
  <c r="P812" i="13" s="1"/>
  <c r="O811" i="13"/>
  <c r="P811" i="13" s="1"/>
  <c r="O810" i="13"/>
  <c r="P810" i="13" s="1"/>
  <c r="O808" i="13"/>
  <c r="P808" i="13" s="1"/>
  <c r="P807" i="13" s="1"/>
  <c r="O806" i="13"/>
  <c r="P806" i="13" s="1"/>
  <c r="P805" i="13" s="1"/>
  <c r="O804" i="13"/>
  <c r="P804" i="13" s="1"/>
  <c r="P803" i="13" s="1"/>
  <c r="O802" i="13"/>
  <c r="P802" i="13" s="1"/>
  <c r="O801" i="13"/>
  <c r="P801" i="13" s="1"/>
  <c r="O800" i="13"/>
  <c r="P800" i="13" s="1"/>
  <c r="O799" i="13"/>
  <c r="P799" i="13" s="1"/>
  <c r="O797" i="13"/>
  <c r="P797" i="13" s="1"/>
  <c r="O796" i="13"/>
  <c r="P796" i="13" s="1"/>
  <c r="O795" i="13"/>
  <c r="P795" i="13" s="1"/>
  <c r="O793" i="13"/>
  <c r="P793" i="13" s="1"/>
  <c r="O792" i="13"/>
  <c r="P792" i="13" s="1"/>
  <c r="O791" i="13"/>
  <c r="P791" i="13" s="1"/>
  <c r="O790" i="13"/>
  <c r="P790" i="13" s="1"/>
  <c r="O789" i="13"/>
  <c r="P789" i="13" s="1"/>
  <c r="O788" i="13"/>
  <c r="P788" i="13" s="1"/>
  <c r="O787" i="13"/>
  <c r="P787" i="13" s="1"/>
  <c r="O786" i="13"/>
  <c r="P786" i="13" s="1"/>
  <c r="O785" i="13"/>
  <c r="P785" i="13" s="1"/>
  <c r="O784" i="13"/>
  <c r="P784" i="13" s="1"/>
  <c r="O783" i="13"/>
  <c r="P783" i="13" s="1"/>
  <c r="O779" i="13"/>
  <c r="P779" i="13" s="1"/>
  <c r="P778" i="13" s="1"/>
  <c r="P777" i="13" s="1"/>
  <c r="O776" i="13"/>
  <c r="P776" i="13" s="1"/>
  <c r="P775" i="13" s="1"/>
  <c r="P774" i="13" s="1"/>
  <c r="O772" i="13"/>
  <c r="O770" i="13"/>
  <c r="P770" i="13" s="1"/>
  <c r="O768" i="13"/>
  <c r="O766" i="13"/>
  <c r="P766" i="13" s="1"/>
  <c r="O764" i="13"/>
  <c r="O762" i="13"/>
  <c r="P762" i="13" s="1"/>
  <c r="O758" i="13"/>
  <c r="P758" i="13" s="1"/>
  <c r="O756" i="13"/>
  <c r="O752" i="13"/>
  <c r="O749" i="13"/>
  <c r="P749" i="13" s="1"/>
  <c r="P748" i="13" s="1"/>
  <c r="O747" i="13"/>
  <c r="P747" i="13" s="1"/>
  <c r="O741" i="13"/>
  <c r="P741" i="13" s="1"/>
  <c r="P740" i="13" s="1"/>
  <c r="O739" i="13"/>
  <c r="P739" i="13" s="1"/>
  <c r="P738" i="13" s="1"/>
  <c r="O737" i="13"/>
  <c r="P737" i="13" s="1"/>
  <c r="P736" i="13" s="1"/>
  <c r="O735" i="13"/>
  <c r="P735" i="13" s="1"/>
  <c r="P734" i="13" s="1"/>
  <c r="O733" i="13"/>
  <c r="P733" i="13" s="1"/>
  <c r="P732" i="13" s="1"/>
  <c r="O731" i="13"/>
  <c r="P731" i="13" s="1"/>
  <c r="P730" i="13" s="1"/>
  <c r="O729" i="13"/>
  <c r="P729" i="13" s="1"/>
  <c r="P728" i="13" s="1"/>
  <c r="O719" i="13"/>
  <c r="P719" i="13" s="1"/>
  <c r="P718" i="13" s="1"/>
  <c r="P717" i="13" s="1"/>
  <c r="O716" i="13"/>
  <c r="P716" i="13" s="1"/>
  <c r="O715" i="13"/>
  <c r="P715" i="13" s="1"/>
  <c r="O714" i="13"/>
  <c r="P714" i="13" s="1"/>
  <c r="O710" i="13"/>
  <c r="P710" i="13" s="1"/>
  <c r="O709" i="13"/>
  <c r="P709" i="13" s="1"/>
  <c r="O708" i="13"/>
  <c r="P708" i="13" s="1"/>
  <c r="O707" i="13"/>
  <c r="P707" i="13" s="1"/>
  <c r="O706" i="13"/>
  <c r="P706" i="13" s="1"/>
  <c r="O705" i="13"/>
  <c r="P705" i="13" s="1"/>
  <c r="O704" i="13"/>
  <c r="P704" i="13" s="1"/>
  <c r="O703" i="13"/>
  <c r="P703" i="13" s="1"/>
  <c r="O702" i="13"/>
  <c r="P702" i="13" s="1"/>
  <c r="O701" i="13"/>
  <c r="P701" i="13" s="1"/>
  <c r="O700" i="13"/>
  <c r="P700" i="13" s="1"/>
  <c r="O699" i="13"/>
  <c r="P699" i="13" s="1"/>
  <c r="O698" i="13"/>
  <c r="P698" i="13" s="1"/>
  <c r="O697" i="13"/>
  <c r="P697" i="13" s="1"/>
  <c r="O696" i="13"/>
  <c r="P696" i="13" s="1"/>
  <c r="O695" i="13"/>
  <c r="P695" i="13" s="1"/>
  <c r="O694" i="13"/>
  <c r="P694" i="13" s="1"/>
  <c r="O693" i="13"/>
  <c r="P693" i="13" s="1"/>
  <c r="O692" i="13"/>
  <c r="P692" i="13" s="1"/>
  <c r="O691" i="13"/>
  <c r="P691" i="13" s="1"/>
  <c r="O690" i="13"/>
  <c r="O687" i="13"/>
  <c r="P687" i="13" s="1"/>
  <c r="O686" i="13"/>
  <c r="P686" i="13" s="1"/>
  <c r="O685" i="13"/>
  <c r="P685" i="13" s="1"/>
  <c r="O684" i="13"/>
  <c r="P684" i="13" s="1"/>
  <c r="O683" i="13"/>
  <c r="P683" i="13" s="1"/>
  <c r="O682" i="13"/>
  <c r="P682" i="13" s="1"/>
  <c r="O681" i="13"/>
  <c r="P681" i="13" s="1"/>
  <c r="O680" i="13"/>
  <c r="P680" i="13" s="1"/>
  <c r="O679" i="13"/>
  <c r="P679" i="13" s="1"/>
  <c r="O678" i="13"/>
  <c r="P678" i="13" s="1"/>
  <c r="O677" i="13"/>
  <c r="P677" i="13" s="1"/>
  <c r="O676" i="13"/>
  <c r="P676" i="13" s="1"/>
  <c r="O675" i="13"/>
  <c r="P675" i="13" s="1"/>
  <c r="O674" i="13"/>
  <c r="P674" i="13" s="1"/>
  <c r="O673" i="13"/>
  <c r="P673" i="13" s="1"/>
  <c r="O672" i="13"/>
  <c r="P672" i="13" s="1"/>
  <c r="O671" i="13"/>
  <c r="P671" i="13" s="1"/>
  <c r="O670" i="13"/>
  <c r="P670" i="13" s="1"/>
  <c r="O669" i="13"/>
  <c r="P669" i="13" s="1"/>
  <c r="O668" i="13"/>
  <c r="P668" i="13" s="1"/>
  <c r="O667" i="13"/>
  <c r="O663" i="13"/>
  <c r="P663" i="13" s="1"/>
  <c r="O662" i="13"/>
  <c r="P662" i="13" s="1"/>
  <c r="O661" i="13"/>
  <c r="P661" i="13" s="1"/>
  <c r="O660" i="13"/>
  <c r="P660" i="13" s="1"/>
  <c r="O659" i="13"/>
  <c r="P659" i="13" s="1"/>
  <c r="O658" i="13"/>
  <c r="P658" i="13" s="1"/>
  <c r="O657" i="13"/>
  <c r="P657" i="13" s="1"/>
  <c r="O656" i="13"/>
  <c r="P656" i="13" s="1"/>
  <c r="O655" i="13"/>
  <c r="P655" i="13" s="1"/>
  <c r="O654" i="13"/>
  <c r="P654" i="13" s="1"/>
  <c r="O653" i="13"/>
  <c r="P653" i="13" s="1"/>
  <c r="O652" i="13"/>
  <c r="P652" i="13" s="1"/>
  <c r="O651" i="13"/>
  <c r="P651" i="13" s="1"/>
  <c r="O650" i="13"/>
  <c r="P650" i="13" s="1"/>
  <c r="O649" i="13"/>
  <c r="P649" i="13" s="1"/>
  <c r="O648" i="13"/>
  <c r="P648" i="13" s="1"/>
  <c r="O647" i="13"/>
  <c r="P647" i="13" s="1"/>
  <c r="O646" i="13"/>
  <c r="P646" i="13" s="1"/>
  <c r="O645" i="13"/>
  <c r="P645" i="13" s="1"/>
  <c r="O644" i="13"/>
  <c r="P644" i="13" s="1"/>
  <c r="O643" i="13"/>
  <c r="O640" i="13"/>
  <c r="P640" i="13" s="1"/>
  <c r="O639" i="13"/>
  <c r="P639" i="13" s="1"/>
  <c r="O638" i="13"/>
  <c r="P638" i="13" s="1"/>
  <c r="O637" i="13"/>
  <c r="P637" i="13" s="1"/>
  <c r="O636" i="13"/>
  <c r="P636" i="13" s="1"/>
  <c r="O635" i="13"/>
  <c r="P635" i="13" s="1"/>
  <c r="O634" i="13"/>
  <c r="P634" i="13" s="1"/>
  <c r="O633" i="13"/>
  <c r="P633" i="13" s="1"/>
  <c r="O632" i="13"/>
  <c r="P632" i="13" s="1"/>
  <c r="O631" i="13"/>
  <c r="P631" i="13" s="1"/>
  <c r="O630" i="13"/>
  <c r="P630" i="13" s="1"/>
  <c r="O629" i="13"/>
  <c r="P629" i="13" s="1"/>
  <c r="O628" i="13"/>
  <c r="P628" i="13" s="1"/>
  <c r="O627" i="13"/>
  <c r="P627" i="13" s="1"/>
  <c r="O626" i="13"/>
  <c r="P626" i="13" s="1"/>
  <c r="O625" i="13"/>
  <c r="P625" i="13" s="1"/>
  <c r="O624" i="13"/>
  <c r="P624" i="13" s="1"/>
  <c r="O623" i="13"/>
  <c r="P623" i="13" s="1"/>
  <c r="O622" i="13"/>
  <c r="P622" i="13" s="1"/>
  <c r="O621" i="13"/>
  <c r="P621" i="13" s="1"/>
  <c r="O620" i="13"/>
  <c r="O616" i="13"/>
  <c r="P616" i="13" s="1"/>
  <c r="O615" i="13"/>
  <c r="P615" i="13" s="1"/>
  <c r="O614" i="13"/>
  <c r="P614" i="13" s="1"/>
  <c r="O613" i="13"/>
  <c r="P613" i="13" s="1"/>
  <c r="O612" i="13"/>
  <c r="P612" i="13" s="1"/>
  <c r="O611" i="13"/>
  <c r="P611" i="13" s="1"/>
  <c r="O610" i="13"/>
  <c r="P610" i="13" s="1"/>
  <c r="O609" i="13"/>
  <c r="P609" i="13" s="1"/>
  <c r="O608" i="13"/>
  <c r="P608" i="13" s="1"/>
  <c r="O607" i="13"/>
  <c r="P607" i="13" s="1"/>
  <c r="O606" i="13"/>
  <c r="P606" i="13" s="1"/>
  <c r="O605" i="13"/>
  <c r="P605" i="13" s="1"/>
  <c r="O604" i="13"/>
  <c r="P604" i="13" s="1"/>
  <c r="O603" i="13"/>
  <c r="P603" i="13" s="1"/>
  <c r="O602" i="13"/>
  <c r="P602" i="13" s="1"/>
  <c r="O601" i="13"/>
  <c r="P601" i="13" s="1"/>
  <c r="O600" i="13"/>
  <c r="P600" i="13" s="1"/>
  <c r="O599" i="13"/>
  <c r="P599" i="13" s="1"/>
  <c r="O598" i="13"/>
  <c r="P598" i="13" s="1"/>
  <c r="O597" i="13"/>
  <c r="P597" i="13" s="1"/>
  <c r="O596" i="13"/>
  <c r="O593" i="13"/>
  <c r="P593" i="13" s="1"/>
  <c r="O592" i="13"/>
  <c r="P592" i="13" s="1"/>
  <c r="O591" i="13"/>
  <c r="P591" i="13" s="1"/>
  <c r="O590" i="13"/>
  <c r="P590" i="13" s="1"/>
  <c r="O589" i="13"/>
  <c r="P589" i="13" s="1"/>
  <c r="O588" i="13"/>
  <c r="P588" i="13" s="1"/>
  <c r="O587" i="13"/>
  <c r="P587" i="13" s="1"/>
  <c r="O586" i="13"/>
  <c r="P586" i="13" s="1"/>
  <c r="O585" i="13"/>
  <c r="P585" i="13" s="1"/>
  <c r="O584" i="13"/>
  <c r="P584" i="13" s="1"/>
  <c r="O583" i="13"/>
  <c r="P583" i="13" s="1"/>
  <c r="O582" i="13"/>
  <c r="P582" i="13" s="1"/>
  <c r="O581" i="13"/>
  <c r="P581" i="13" s="1"/>
  <c r="O580" i="13"/>
  <c r="P580" i="13" s="1"/>
  <c r="O579" i="13"/>
  <c r="P579" i="13" s="1"/>
  <c r="O578" i="13"/>
  <c r="P578" i="13" s="1"/>
  <c r="O577" i="13"/>
  <c r="P577" i="13" s="1"/>
  <c r="O576" i="13"/>
  <c r="P576" i="13" s="1"/>
  <c r="O575" i="13"/>
  <c r="P575" i="13" s="1"/>
  <c r="O574" i="13"/>
  <c r="P574" i="13" s="1"/>
  <c r="O573" i="13"/>
  <c r="O569" i="13"/>
  <c r="P569" i="13" s="1"/>
  <c r="O568" i="13"/>
  <c r="P568" i="13" s="1"/>
  <c r="O567" i="13"/>
  <c r="P567" i="13" s="1"/>
  <c r="O566" i="13"/>
  <c r="P566" i="13" s="1"/>
  <c r="O565" i="13"/>
  <c r="P565" i="13" s="1"/>
  <c r="O564" i="13"/>
  <c r="P564" i="13" s="1"/>
  <c r="O563" i="13"/>
  <c r="P563" i="13" s="1"/>
  <c r="O562" i="13"/>
  <c r="P562" i="13" s="1"/>
  <c r="O561" i="13"/>
  <c r="P561" i="13" s="1"/>
  <c r="O560" i="13"/>
  <c r="P560" i="13" s="1"/>
  <c r="O559" i="13"/>
  <c r="P559" i="13" s="1"/>
  <c r="O558" i="13"/>
  <c r="P558" i="13" s="1"/>
  <c r="O557" i="13"/>
  <c r="P557" i="13" s="1"/>
  <c r="O556" i="13"/>
  <c r="P556" i="13" s="1"/>
  <c r="O555" i="13"/>
  <c r="P555" i="13" s="1"/>
  <c r="O554" i="13"/>
  <c r="P554" i="13" s="1"/>
  <c r="O553" i="13"/>
  <c r="P553" i="13" s="1"/>
  <c r="O552" i="13"/>
  <c r="P552" i="13" s="1"/>
  <c r="O551" i="13"/>
  <c r="P551" i="13" s="1"/>
  <c r="O550" i="13"/>
  <c r="P550" i="13" s="1"/>
  <c r="O549" i="13"/>
  <c r="O546" i="13"/>
  <c r="P546" i="13" s="1"/>
  <c r="O545" i="13"/>
  <c r="P545" i="13" s="1"/>
  <c r="O544" i="13"/>
  <c r="P544" i="13" s="1"/>
  <c r="O543" i="13"/>
  <c r="P543" i="13" s="1"/>
  <c r="O542" i="13"/>
  <c r="P542" i="13" s="1"/>
  <c r="O541" i="13"/>
  <c r="P541" i="13" s="1"/>
  <c r="O540" i="13"/>
  <c r="P540" i="13" s="1"/>
  <c r="O539" i="13"/>
  <c r="P539" i="13" s="1"/>
  <c r="O538" i="13"/>
  <c r="P538" i="13" s="1"/>
  <c r="O537" i="13"/>
  <c r="P537" i="13" s="1"/>
  <c r="O536" i="13"/>
  <c r="P536" i="13" s="1"/>
  <c r="O535" i="13"/>
  <c r="P535" i="13" s="1"/>
  <c r="O534" i="13"/>
  <c r="P534" i="13" s="1"/>
  <c r="O533" i="13"/>
  <c r="P533" i="13" s="1"/>
  <c r="O532" i="13"/>
  <c r="P532" i="13" s="1"/>
  <c r="O531" i="13"/>
  <c r="P531" i="13" s="1"/>
  <c r="O530" i="13"/>
  <c r="P530" i="13" s="1"/>
  <c r="O529" i="13"/>
  <c r="P529" i="13" s="1"/>
  <c r="O528" i="13"/>
  <c r="P528" i="13" s="1"/>
  <c r="O527" i="13"/>
  <c r="P527" i="13" s="1"/>
  <c r="O526" i="13"/>
  <c r="O524" i="13"/>
  <c r="P524" i="13" s="1"/>
  <c r="O523" i="13"/>
  <c r="P523" i="13" s="1"/>
  <c r="O522" i="13"/>
  <c r="P522" i="13" s="1"/>
  <c r="O521" i="13"/>
  <c r="P521" i="13" s="1"/>
  <c r="O520" i="13"/>
  <c r="P520" i="13" s="1"/>
  <c r="O519" i="13"/>
  <c r="P519" i="13" s="1"/>
  <c r="O518" i="13"/>
  <c r="P518" i="13" s="1"/>
  <c r="O517" i="13"/>
  <c r="P517" i="13" s="1"/>
  <c r="O516" i="13"/>
  <c r="P516" i="13" s="1"/>
  <c r="O515" i="13"/>
  <c r="P515" i="13" s="1"/>
  <c r="O514" i="13"/>
  <c r="P514" i="13" s="1"/>
  <c r="O513" i="13"/>
  <c r="P513" i="13" s="1"/>
  <c r="O512" i="13"/>
  <c r="P512" i="13" s="1"/>
  <c r="O511" i="13"/>
  <c r="P511" i="13" s="1"/>
  <c r="O510" i="13"/>
  <c r="P510" i="13" s="1"/>
  <c r="O509" i="13"/>
  <c r="P509" i="13" s="1"/>
  <c r="O508" i="13"/>
  <c r="P508" i="13" s="1"/>
  <c r="O507" i="13"/>
  <c r="P507" i="13" s="1"/>
  <c r="O506" i="13"/>
  <c r="P506" i="13" s="1"/>
  <c r="O505" i="13"/>
  <c r="P505" i="13" s="1"/>
  <c r="O500" i="13"/>
  <c r="P500" i="13" s="1"/>
  <c r="P499" i="13" s="1"/>
  <c r="P498" i="13" s="1"/>
  <c r="O497" i="13"/>
  <c r="P497" i="13" s="1"/>
  <c r="P496" i="13" s="1"/>
  <c r="O495" i="13"/>
  <c r="P495" i="13" s="1"/>
  <c r="P494" i="13" s="1"/>
  <c r="O483" i="13"/>
  <c r="P483" i="13" s="1"/>
  <c r="O474" i="13"/>
  <c r="P474" i="13" s="1"/>
  <c r="O429" i="13"/>
  <c r="O398" i="13"/>
  <c r="P398" i="13" s="1"/>
  <c r="O397" i="13"/>
  <c r="P397" i="13" s="1"/>
  <c r="O396" i="13"/>
  <c r="P396" i="13" s="1"/>
  <c r="O395" i="13"/>
  <c r="P395" i="13" s="1"/>
  <c r="O394" i="13"/>
  <c r="P394" i="13" s="1"/>
  <c r="O393" i="13"/>
  <c r="P393" i="13" s="1"/>
  <c r="O392" i="13"/>
  <c r="P392" i="13" s="1"/>
  <c r="O391" i="13"/>
  <c r="O390" i="13"/>
  <c r="P390" i="13" s="1"/>
  <c r="O389" i="13"/>
  <c r="P389" i="13" s="1"/>
  <c r="O387" i="13"/>
  <c r="P387" i="13" s="1"/>
  <c r="O386" i="13"/>
  <c r="P386" i="13" s="1"/>
  <c r="O385" i="13"/>
  <c r="P385" i="13" s="1"/>
  <c r="O384" i="13"/>
  <c r="P384" i="13" s="1"/>
  <c r="O383" i="13"/>
  <c r="P383" i="13" s="1"/>
  <c r="O382" i="13"/>
  <c r="P382" i="13" s="1"/>
  <c r="O381" i="13"/>
  <c r="P381" i="13" s="1"/>
  <c r="O380" i="13"/>
  <c r="P380" i="13" s="1"/>
  <c r="O379" i="13"/>
  <c r="P379" i="13" s="1"/>
  <c r="O378" i="13"/>
  <c r="P378" i="13" s="1"/>
  <c r="O377" i="13"/>
  <c r="P377" i="13" s="1"/>
  <c r="O376" i="13"/>
  <c r="P376" i="13" s="1"/>
  <c r="O375" i="13"/>
  <c r="P375" i="13" s="1"/>
  <c r="O374" i="13"/>
  <c r="P374" i="13" s="1"/>
  <c r="O373" i="13"/>
  <c r="P373" i="13" s="1"/>
  <c r="O372" i="13"/>
  <c r="P372" i="13" s="1"/>
  <c r="O371" i="13"/>
  <c r="P371" i="13" s="1"/>
  <c r="O370" i="13"/>
  <c r="P370" i="13" s="1"/>
  <c r="O369" i="13"/>
  <c r="P369" i="13" s="1"/>
  <c r="O368" i="13"/>
  <c r="P368" i="13" s="1"/>
  <c r="O367" i="13"/>
  <c r="O366" i="13"/>
  <c r="P366" i="13" s="1"/>
  <c r="O365" i="13"/>
  <c r="P365" i="13" s="1"/>
  <c r="O364" i="13"/>
  <c r="P364" i="13" s="1"/>
  <c r="O363" i="13"/>
  <c r="P363" i="13" s="1"/>
  <c r="O361" i="13"/>
  <c r="P361" i="13" s="1"/>
  <c r="O359" i="13"/>
  <c r="P359" i="13" s="1"/>
  <c r="O358" i="13"/>
  <c r="O356" i="13"/>
  <c r="P356" i="13" s="1"/>
  <c r="O355" i="13"/>
  <c r="P355" i="13" s="1"/>
  <c r="O353" i="13"/>
  <c r="P353" i="13" s="1"/>
  <c r="O352" i="13"/>
  <c r="P352" i="13" s="1"/>
  <c r="O350" i="13"/>
  <c r="P350" i="13" s="1"/>
  <c r="O349" i="13"/>
  <c r="P349" i="13" s="1"/>
  <c r="O347" i="13"/>
  <c r="P347" i="13" s="1"/>
  <c r="O346" i="13"/>
  <c r="P346" i="13" s="1"/>
  <c r="O345" i="13"/>
  <c r="P345" i="13" s="1"/>
  <c r="O344" i="13"/>
  <c r="P344" i="13" s="1"/>
  <c r="O343" i="13"/>
  <c r="P343" i="13" s="1"/>
  <c r="O341" i="13"/>
  <c r="P341" i="13" s="1"/>
  <c r="O340" i="13"/>
  <c r="P340" i="13" s="1"/>
  <c r="O339" i="13"/>
  <c r="P339" i="13" s="1"/>
  <c r="O338" i="13"/>
  <c r="P338" i="13" s="1"/>
  <c r="O337" i="13"/>
  <c r="P337" i="13" s="1"/>
  <c r="O335" i="13"/>
  <c r="P335" i="13" s="1"/>
  <c r="O334" i="13"/>
  <c r="P334" i="13" s="1"/>
  <c r="O333" i="13"/>
  <c r="P333" i="13" s="1"/>
  <c r="O332" i="13"/>
  <c r="P332" i="13" s="1"/>
  <c r="O331" i="13"/>
  <c r="P331" i="13" s="1"/>
  <c r="O330" i="13"/>
  <c r="P330" i="13" s="1"/>
  <c r="O329" i="13"/>
  <c r="P329" i="13" s="1"/>
  <c r="O326" i="13"/>
  <c r="P326" i="13" s="1"/>
  <c r="O325" i="13"/>
  <c r="P325" i="13" s="1"/>
  <c r="O324" i="13"/>
  <c r="P324" i="13" s="1"/>
  <c r="O323" i="13"/>
  <c r="O321" i="13"/>
  <c r="P321" i="13" s="1"/>
  <c r="O320" i="13"/>
  <c r="P320" i="13" s="1"/>
  <c r="O319" i="13"/>
  <c r="P319" i="13" s="1"/>
  <c r="O318" i="13"/>
  <c r="O316" i="13"/>
  <c r="P316" i="13" s="1"/>
  <c r="O315" i="13"/>
  <c r="P315" i="13" s="1"/>
  <c r="O314" i="13"/>
  <c r="P314" i="13" s="1"/>
  <c r="O313" i="13"/>
  <c r="P313" i="13" s="1"/>
  <c r="O312" i="13"/>
  <c r="P312" i="13" s="1"/>
  <c r="O310" i="13"/>
  <c r="P310" i="13" s="1"/>
  <c r="O309" i="13"/>
  <c r="P309" i="13" s="1"/>
  <c r="O308" i="13"/>
  <c r="P308" i="13" s="1"/>
  <c r="O307" i="13"/>
  <c r="P307" i="13" s="1"/>
  <c r="O306" i="13"/>
  <c r="P306" i="13" s="1"/>
  <c r="O304" i="13"/>
  <c r="P304" i="13" s="1"/>
  <c r="O303" i="13"/>
  <c r="P303" i="13" s="1"/>
  <c r="O300" i="13"/>
  <c r="P300" i="13" s="1"/>
  <c r="O299" i="13"/>
  <c r="P299" i="13" s="1"/>
  <c r="O298" i="13"/>
  <c r="P298" i="13" s="1"/>
  <c r="O297" i="13"/>
  <c r="P297" i="13" s="1"/>
  <c r="O296" i="13"/>
  <c r="O294" i="13"/>
  <c r="P294" i="13" s="1"/>
  <c r="O293" i="13"/>
  <c r="P293" i="13" s="1"/>
  <c r="O292" i="13"/>
  <c r="P292" i="13" s="1"/>
  <c r="O291" i="13"/>
  <c r="P291" i="13" s="1"/>
  <c r="O290" i="13"/>
  <c r="P290" i="13" s="1"/>
  <c r="O257" i="13"/>
  <c r="U257" i="13" s="1"/>
  <c r="O236" i="13"/>
  <c r="P236" i="13" s="1"/>
  <c r="O235" i="13"/>
  <c r="P235" i="13" s="1"/>
  <c r="O234" i="13"/>
  <c r="P234" i="13" s="1"/>
  <c r="O233" i="13"/>
  <c r="P233" i="13" s="1"/>
  <c r="O232" i="13"/>
  <c r="P232" i="13" s="1"/>
  <c r="O231" i="13"/>
  <c r="P231" i="13" s="1"/>
  <c r="O228" i="13"/>
  <c r="P228" i="13" s="1"/>
  <c r="O226" i="13"/>
  <c r="P226" i="13" s="1"/>
  <c r="O225" i="13"/>
  <c r="P225" i="13" s="1"/>
  <c r="O223" i="13"/>
  <c r="P223" i="13" s="1"/>
  <c r="O221" i="13"/>
  <c r="P221" i="13" s="1"/>
  <c r="O219" i="13"/>
  <c r="P219" i="13" s="1"/>
  <c r="O217" i="13"/>
  <c r="P217" i="13" s="1"/>
  <c r="O216" i="13"/>
  <c r="P216" i="13" s="1"/>
  <c r="O215" i="13"/>
  <c r="P215" i="13" s="1"/>
  <c r="O214" i="13"/>
  <c r="P214" i="13" s="1"/>
  <c r="O212" i="13"/>
  <c r="P212" i="13" s="1"/>
  <c r="O211" i="13"/>
  <c r="P211" i="13" s="1"/>
  <c r="O210" i="13"/>
  <c r="P210" i="13" s="1"/>
  <c r="O208" i="13"/>
  <c r="P208" i="13" s="1"/>
  <c r="O207" i="13"/>
  <c r="P207" i="13" s="1"/>
  <c r="O206" i="13"/>
  <c r="P206" i="13" s="1"/>
  <c r="O205" i="13"/>
  <c r="P205" i="13" s="1"/>
  <c r="O204" i="13"/>
  <c r="P204" i="13" s="1"/>
  <c r="O203" i="13"/>
  <c r="P203" i="13" s="1"/>
  <c r="O202" i="13"/>
  <c r="P202" i="13" s="1"/>
  <c r="O201" i="13"/>
  <c r="P201" i="13" s="1"/>
  <c r="O200" i="13"/>
  <c r="P200" i="13" s="1"/>
  <c r="O199" i="13"/>
  <c r="P199" i="13" s="1"/>
  <c r="O198" i="13"/>
  <c r="P198" i="13" s="1"/>
  <c r="O194" i="13"/>
  <c r="P194" i="13" s="1"/>
  <c r="O193" i="13"/>
  <c r="P193" i="13" s="1"/>
  <c r="O192" i="13"/>
  <c r="P192" i="13" s="1"/>
  <c r="O191" i="13"/>
  <c r="P191" i="13" s="1"/>
  <c r="O190" i="13"/>
  <c r="P190" i="13" s="1"/>
  <c r="O187" i="13"/>
  <c r="P187" i="13" s="1"/>
  <c r="O184" i="13"/>
  <c r="P184" i="13" s="1"/>
  <c r="O183" i="13"/>
  <c r="P183" i="13" s="1"/>
  <c r="O182" i="13"/>
  <c r="P182" i="13" s="1"/>
  <c r="O181" i="13"/>
  <c r="P181" i="13" s="1"/>
  <c r="O177" i="13"/>
  <c r="P177" i="13" s="1"/>
  <c r="O173" i="13"/>
  <c r="P173" i="13" s="1"/>
  <c r="P172" i="13" s="1"/>
  <c r="O171" i="13"/>
  <c r="P171" i="13" s="1"/>
  <c r="O169" i="13"/>
  <c r="P169" i="13" s="1"/>
  <c r="O167" i="13"/>
  <c r="P167" i="13" s="1"/>
  <c r="O165" i="13"/>
  <c r="P165" i="13" s="1"/>
  <c r="O159" i="13"/>
  <c r="P159" i="13" s="1"/>
  <c r="O156" i="13"/>
  <c r="P156" i="13" s="1"/>
  <c r="O153" i="13"/>
  <c r="P153" i="13" s="1"/>
  <c r="O149" i="13"/>
  <c r="P149" i="13" s="1"/>
  <c r="O148" i="13"/>
  <c r="P148" i="13" s="1"/>
  <c r="O147" i="13"/>
  <c r="P147" i="13" s="1"/>
  <c r="O146" i="13"/>
  <c r="P146" i="13" s="1"/>
  <c r="O145" i="13"/>
  <c r="P145" i="13" s="1"/>
  <c r="O144" i="13"/>
  <c r="P144" i="13" s="1"/>
  <c r="O141" i="13"/>
  <c r="P141" i="13" s="1"/>
  <c r="O140" i="13"/>
  <c r="P140" i="13" s="1"/>
  <c r="O139" i="13"/>
  <c r="P139" i="13" s="1"/>
  <c r="O136" i="13"/>
  <c r="P136" i="13" s="1"/>
  <c r="O135" i="13"/>
  <c r="P135" i="13" s="1"/>
  <c r="O134" i="13"/>
  <c r="P134" i="13" s="1"/>
  <c r="O131" i="13"/>
  <c r="P131" i="13" s="1"/>
  <c r="O130" i="13"/>
  <c r="P130" i="13" s="1"/>
  <c r="O127" i="13"/>
  <c r="P127" i="13" s="1"/>
  <c r="O123" i="13"/>
  <c r="P123" i="13" s="1"/>
  <c r="O122" i="13"/>
  <c r="P122" i="13" s="1"/>
  <c r="O121" i="13"/>
  <c r="P121" i="13" s="1"/>
  <c r="O120" i="13"/>
  <c r="P120" i="13" s="1"/>
  <c r="O119" i="13"/>
  <c r="P119" i="13" s="1"/>
  <c r="O118" i="13"/>
  <c r="P118" i="13" s="1"/>
  <c r="O117" i="13"/>
  <c r="P117" i="13" s="1"/>
  <c r="O116" i="13"/>
  <c r="P116" i="13" s="1"/>
  <c r="O114" i="13"/>
  <c r="P114" i="13" s="1"/>
  <c r="O113" i="13"/>
  <c r="P113" i="13" s="1"/>
  <c r="O112" i="13"/>
  <c r="O110" i="13"/>
  <c r="P110" i="13" s="1"/>
  <c r="O109" i="13"/>
  <c r="P109" i="13" s="1"/>
  <c r="O108" i="13"/>
  <c r="P108" i="13" s="1"/>
  <c r="O107" i="13"/>
  <c r="P107" i="13" s="1"/>
  <c r="O105" i="13"/>
  <c r="P105" i="13" s="1"/>
  <c r="O104" i="13"/>
  <c r="P104" i="13" s="1"/>
  <c r="O103" i="13"/>
  <c r="P103" i="13" s="1"/>
  <c r="O102" i="13"/>
  <c r="P102" i="13" s="1"/>
  <c r="O101" i="13"/>
  <c r="P101" i="13" s="1"/>
  <c r="O100" i="13"/>
  <c r="P100" i="13" s="1"/>
  <c r="O99" i="13"/>
  <c r="P99" i="13" s="1"/>
  <c r="O98" i="13"/>
  <c r="P98" i="13" s="1"/>
  <c r="O97" i="13"/>
  <c r="P97" i="13" s="1"/>
  <c r="O96" i="13"/>
  <c r="P96" i="13" s="1"/>
  <c r="O95" i="13"/>
  <c r="P95" i="13" s="1"/>
  <c r="O94" i="13"/>
  <c r="P94" i="13" s="1"/>
  <c r="O93" i="13"/>
  <c r="P93" i="13" s="1"/>
  <c r="O92" i="13"/>
  <c r="P92" i="13" s="1"/>
  <c r="O90" i="13"/>
  <c r="P90" i="13" s="1"/>
  <c r="O88" i="13"/>
  <c r="P88" i="13" s="1"/>
  <c r="O87" i="13"/>
  <c r="P87" i="13" s="1"/>
  <c r="O86" i="13"/>
  <c r="P86" i="13" s="1"/>
  <c r="O85" i="13"/>
  <c r="P85" i="13" s="1"/>
  <c r="O84" i="13"/>
  <c r="P84" i="13" s="1"/>
  <c r="O83" i="13"/>
  <c r="P83" i="13" s="1"/>
  <c r="O82" i="13"/>
  <c r="P82" i="13" s="1"/>
  <c r="O81" i="13"/>
  <c r="P81" i="13" s="1"/>
  <c r="O80" i="13"/>
  <c r="P80" i="13" s="1"/>
  <c r="O79" i="13"/>
  <c r="P79" i="13" s="1"/>
  <c r="O78" i="13"/>
  <c r="P78" i="13" s="1"/>
  <c r="O77" i="13"/>
  <c r="P77" i="13" s="1"/>
  <c r="O73" i="13"/>
  <c r="P73" i="13" s="1"/>
  <c r="P72" i="13" s="1"/>
  <c r="O71" i="13"/>
  <c r="P71" i="13" s="1"/>
  <c r="P70" i="13" s="1"/>
  <c r="O69" i="13"/>
  <c r="P69" i="13" s="1"/>
  <c r="P68" i="13" s="1"/>
  <c r="O67" i="13"/>
  <c r="P67" i="13" s="1"/>
  <c r="O66" i="13"/>
  <c r="P66" i="13" s="1"/>
  <c r="O65" i="13"/>
  <c r="P65" i="13" s="1"/>
  <c r="O64" i="13"/>
  <c r="P64" i="13" s="1"/>
  <c r="O63" i="13"/>
  <c r="P63" i="13" s="1"/>
  <c r="O62" i="13"/>
  <c r="P62" i="13" s="1"/>
  <c r="O61" i="13"/>
  <c r="P61" i="13" s="1"/>
  <c r="O60" i="13"/>
  <c r="P60" i="13" s="1"/>
  <c r="O59" i="13"/>
  <c r="P59" i="13" s="1"/>
  <c r="O58" i="13"/>
  <c r="P58" i="13" s="1"/>
  <c r="O57" i="13"/>
  <c r="P57" i="13" s="1"/>
  <c r="O56" i="13"/>
  <c r="P56" i="13" s="1"/>
  <c r="O55" i="13"/>
  <c r="P55" i="13" s="1"/>
  <c r="O54" i="13"/>
  <c r="P54" i="13" s="1"/>
  <c r="O50" i="13"/>
  <c r="P50" i="13" s="1"/>
  <c r="P49" i="13" s="1"/>
  <c r="O48" i="13"/>
  <c r="P48" i="13" s="1"/>
  <c r="P47" i="13" s="1"/>
  <c r="U48" i="13"/>
  <c r="U49" i="13" s="1"/>
  <c r="O44" i="13"/>
  <c r="P44" i="13" s="1"/>
  <c r="V43" i="13"/>
  <c r="O41" i="13"/>
  <c r="P41" i="13" s="1"/>
  <c r="O40" i="13"/>
  <c r="P40" i="13" s="1"/>
  <c r="O39" i="13"/>
  <c r="P39" i="13" s="1"/>
  <c r="O38" i="13"/>
  <c r="P38" i="13" s="1"/>
  <c r="O35" i="13"/>
  <c r="P35" i="13" s="1"/>
  <c r="O34" i="13"/>
  <c r="P34" i="13" s="1"/>
  <c r="O33" i="13"/>
  <c r="P33" i="13" s="1"/>
  <c r="O31" i="13"/>
  <c r="P31" i="13" s="1"/>
  <c r="O30" i="13"/>
  <c r="P30" i="13" s="1"/>
  <c r="O28" i="13"/>
  <c r="P28" i="13" s="1"/>
  <c r="O27" i="13"/>
  <c r="P27" i="13" s="1"/>
  <c r="O26" i="13"/>
  <c r="P26" i="13" s="1"/>
  <c r="O25" i="13"/>
  <c r="P25" i="13" s="1"/>
  <c r="O21" i="13"/>
  <c r="P21" i="13" s="1"/>
  <c r="O20" i="13"/>
  <c r="P20" i="13" s="1"/>
  <c r="O19" i="13"/>
  <c r="P19" i="13" s="1"/>
  <c r="O18" i="13"/>
  <c r="P18" i="13" s="1"/>
  <c r="O17" i="13"/>
  <c r="P17" i="13" s="1"/>
  <c r="O16" i="13"/>
  <c r="P16" i="13" s="1"/>
  <c r="O15" i="13"/>
  <c r="P15" i="13" s="1"/>
  <c r="O14" i="13"/>
  <c r="P14" i="13" s="1"/>
  <c r="O13" i="13"/>
  <c r="P13" i="13" s="1"/>
  <c r="O12" i="13"/>
  <c r="P12" i="13" s="1"/>
  <c r="O11" i="13"/>
  <c r="P11" i="13" s="1"/>
  <c r="O10" i="13"/>
  <c r="P10" i="13" s="1"/>
  <c r="O9" i="13"/>
  <c r="P9" i="13" s="1"/>
  <c r="P43" i="13" l="1"/>
  <c r="P42" i="13" s="1"/>
  <c r="R115" i="13"/>
  <c r="Q115" i="13"/>
  <c r="R129" i="13"/>
  <c r="R128" i="13" s="1"/>
  <c r="Q129" i="13"/>
  <c r="Q128" i="13" s="1"/>
  <c r="P158" i="13"/>
  <c r="P157" i="13" s="1"/>
  <c r="P227" i="13"/>
  <c r="P746" i="13"/>
  <c r="P745" i="13" s="1"/>
  <c r="P89" i="13"/>
  <c r="Q143" i="13"/>
  <c r="Q142" i="13" s="1"/>
  <c r="R143" i="13"/>
  <c r="R142" i="13" s="1"/>
  <c r="P164" i="13"/>
  <c r="Q197" i="13"/>
  <c r="R197" i="13"/>
  <c r="R230" i="13"/>
  <c r="R229" i="13" s="1"/>
  <c r="Q230" i="13"/>
  <c r="Q229" i="13" s="1"/>
  <c r="Q311" i="13"/>
  <c r="R311" i="13"/>
  <c r="P769" i="13"/>
  <c r="Q769" i="13" s="1"/>
  <c r="R769" i="13" s="1"/>
  <c r="P866" i="13"/>
  <c r="Q91" i="13"/>
  <c r="R91" i="13"/>
  <c r="P166" i="13"/>
  <c r="P868" i="13"/>
  <c r="Q133" i="13"/>
  <c r="Q132" i="13" s="1"/>
  <c r="R133" i="13"/>
  <c r="R132" i="13" s="1"/>
  <c r="P168" i="13"/>
  <c r="P186" i="13"/>
  <c r="P185" i="13" s="1"/>
  <c r="P218" i="13"/>
  <c r="P870" i="13"/>
  <c r="P1027" i="13"/>
  <c r="P1026" i="13" s="1"/>
  <c r="P1025" i="13" s="1"/>
  <c r="P170" i="13"/>
  <c r="P220" i="13"/>
  <c r="P473" i="13"/>
  <c r="P472" i="13" s="1"/>
  <c r="P757" i="13"/>
  <c r="Q757" i="13" s="1"/>
  <c r="R757" i="13" s="1"/>
  <c r="P828" i="13"/>
  <c r="R24" i="13"/>
  <c r="R23" i="13" s="1"/>
  <c r="Q24" i="13"/>
  <c r="Q23" i="13" s="1"/>
  <c r="Q76" i="13"/>
  <c r="R76" i="13"/>
  <c r="Q138" i="13"/>
  <c r="Q137" i="13" s="1"/>
  <c r="R138" i="13"/>
  <c r="R137" i="13" s="1"/>
  <c r="Q189" i="13"/>
  <c r="Q188" i="13" s="1"/>
  <c r="R189" i="13"/>
  <c r="R188" i="13" s="1"/>
  <c r="Q209" i="13"/>
  <c r="R209" i="13"/>
  <c r="P222" i="13"/>
  <c r="Q336" i="13"/>
  <c r="R336" i="13"/>
  <c r="P482" i="13"/>
  <c r="P481" i="13" s="1"/>
  <c r="Q713" i="13"/>
  <c r="Q712" i="13" s="1"/>
  <c r="R713" i="13"/>
  <c r="R712" i="13" s="1"/>
  <c r="P761" i="13"/>
  <c r="Q761" i="13" s="1"/>
  <c r="R761" i="13" s="1"/>
  <c r="P830" i="13"/>
  <c r="R872" i="13"/>
  <c r="Q872" i="13"/>
  <c r="P152" i="13"/>
  <c r="P151" i="13" s="1"/>
  <c r="P176" i="13"/>
  <c r="P175" i="13" s="1"/>
  <c r="P174" i="13" s="1"/>
  <c r="Q224" i="13"/>
  <c r="R224" i="13"/>
  <c r="P835" i="13"/>
  <c r="P834" i="13" s="1"/>
  <c r="P126" i="13"/>
  <c r="P125" i="13" s="1"/>
  <c r="P155" i="13"/>
  <c r="P154" i="13" s="1"/>
  <c r="P150" i="13" s="1"/>
  <c r="Q180" i="13"/>
  <c r="Q179" i="13" s="1"/>
  <c r="R180" i="13"/>
  <c r="R179" i="13" s="1"/>
  <c r="Q213" i="13"/>
  <c r="R213" i="13"/>
  <c r="P765" i="13"/>
  <c r="Q765" i="13" s="1"/>
  <c r="R765" i="13" s="1"/>
  <c r="O736" i="13"/>
  <c r="O29" i="13"/>
  <c r="O976" i="13"/>
  <c r="O728" i="13"/>
  <c r="O49" i="13"/>
  <c r="O955" i="13"/>
  <c r="P976" i="13"/>
  <c r="O965" i="13"/>
  <c r="O197" i="13"/>
  <c r="O853" i="13"/>
  <c r="P872" i="13"/>
  <c r="P37" i="13"/>
  <c r="P36" i="13" s="1"/>
  <c r="O746" i="13"/>
  <c r="O32" i="13"/>
  <c r="O738" i="13"/>
  <c r="O807" i="13"/>
  <c r="P879" i="13"/>
  <c r="P32" i="13"/>
  <c r="O138" i="13"/>
  <c r="O137" i="13" s="1"/>
  <c r="O730" i="13"/>
  <c r="O884" i="13"/>
  <c r="O883" i="13" s="1"/>
  <c r="O778" i="13"/>
  <c r="O777" i="13" s="1"/>
  <c r="P809" i="13"/>
  <c r="O37" i="13"/>
  <c r="O36" i="13" s="1"/>
  <c r="P46" i="13"/>
  <c r="P45" i="13" s="1"/>
  <c r="P493" i="13"/>
  <c r="O734" i="13"/>
  <c r="O812" i="13"/>
  <c r="O68" i="13"/>
  <c r="O748" i="13"/>
  <c r="O1017" i="13"/>
  <c r="P230" i="13"/>
  <c r="P229" i="13" s="1"/>
  <c r="P224" i="13"/>
  <c r="O494" i="13"/>
  <c r="O732" i="13"/>
  <c r="O740" i="13"/>
  <c r="O757" i="13"/>
  <c r="P794" i="13"/>
  <c r="O815" i="13"/>
  <c r="O814" i="13" s="1"/>
  <c r="O881" i="13"/>
  <c r="O880" i="13" s="1"/>
  <c r="O1023" i="13"/>
  <c r="P815" i="13"/>
  <c r="P814" i="13" s="1"/>
  <c r="P955" i="13"/>
  <c r="O53" i="13"/>
  <c r="P138" i="13"/>
  <c r="P137" i="13" s="1"/>
  <c r="O838" i="13"/>
  <c r="O887" i="13"/>
  <c r="O886" i="13" s="1"/>
  <c r="O70" i="13"/>
  <c r="O89" i="13"/>
  <c r="O106" i="13"/>
  <c r="O176" i="13"/>
  <c r="O175" i="13" s="1"/>
  <c r="O174" i="13" s="1"/>
  <c r="O220" i="13"/>
  <c r="O855" i="13"/>
  <c r="O872" i="13"/>
  <c r="O910" i="13"/>
  <c r="O909" i="13" s="1"/>
  <c r="O940" i="13"/>
  <c r="O939" i="13" s="1"/>
  <c r="O72" i="13"/>
  <c r="P180" i="13"/>
  <c r="P179" i="13" s="1"/>
  <c r="O794" i="13"/>
  <c r="O803" i="13"/>
  <c r="O857" i="13"/>
  <c r="O943" i="13"/>
  <c r="O47" i="13"/>
  <c r="O830" i="13"/>
  <c r="K915" i="13"/>
  <c r="K916" i="13"/>
  <c r="O868" i="13"/>
  <c r="P336" i="13"/>
  <c r="O230" i="13"/>
  <c r="O229" i="13" s="1"/>
  <c r="O227" i="13"/>
  <c r="O224" i="13"/>
  <c r="O222" i="13"/>
  <c r="O218" i="13"/>
  <c r="O213" i="13"/>
  <c r="P213" i="13"/>
  <c r="P197" i="13"/>
  <c r="O170" i="13"/>
  <c r="O166" i="13"/>
  <c r="O152" i="13"/>
  <c r="O151" i="13" s="1"/>
  <c r="O143" i="13"/>
  <c r="O142" i="13" s="1"/>
  <c r="P143" i="13"/>
  <c r="P142" i="13" s="1"/>
  <c r="O91" i="13"/>
  <c r="P91" i="13"/>
  <c r="O76" i="13"/>
  <c r="O43" i="13"/>
  <c r="O42" i="13" s="1"/>
  <c r="O24" i="13"/>
  <c r="O23" i="13" s="1"/>
  <c r="O835" i="13"/>
  <c r="O834" i="13" s="1"/>
  <c r="O713" i="13"/>
  <c r="O712" i="13" s="1"/>
  <c r="O336" i="13"/>
  <c r="O126" i="13"/>
  <c r="O125" i="13" s="1"/>
  <c r="P76" i="13"/>
  <c r="P129" i="13"/>
  <c r="P128" i="13" s="1"/>
  <c r="P311" i="13"/>
  <c r="P773" i="13"/>
  <c r="P1020" i="13"/>
  <c r="P1019" i="13" s="1"/>
  <c r="O274" i="13"/>
  <c r="P274" i="13" s="1"/>
  <c r="O279" i="13"/>
  <c r="P279" i="13" s="1"/>
  <c r="O285" i="13"/>
  <c r="P285" i="13" s="1"/>
  <c r="O402" i="13"/>
  <c r="P402" i="13" s="1"/>
  <c r="O403" i="13"/>
  <c r="P403" i="13" s="1"/>
  <c r="O404" i="13"/>
  <c r="P404" i="13" s="1"/>
  <c r="O413" i="13"/>
  <c r="P413" i="13" s="1"/>
  <c r="O414" i="13"/>
  <c r="P414" i="13" s="1"/>
  <c r="O415" i="13"/>
  <c r="P415" i="13" s="1"/>
  <c r="O419" i="13"/>
  <c r="P419" i="13" s="1"/>
  <c r="O423" i="13"/>
  <c r="P423" i="13" s="1"/>
  <c r="O424" i="13"/>
  <c r="P424" i="13" s="1"/>
  <c r="O425" i="13"/>
  <c r="P425" i="13" s="1"/>
  <c r="O435" i="13"/>
  <c r="P435" i="13" s="1"/>
  <c r="O436" i="13"/>
  <c r="P436" i="13" s="1"/>
  <c r="O443" i="13"/>
  <c r="P443" i="13" s="1"/>
  <c r="O444" i="13"/>
  <c r="P444" i="13" s="1"/>
  <c r="O445" i="13"/>
  <c r="P445" i="13" s="1"/>
  <c r="O446" i="13"/>
  <c r="P446" i="13" s="1"/>
  <c r="O456" i="13"/>
  <c r="P456" i="13" s="1"/>
  <c r="O263" i="13"/>
  <c r="P263" i="13" s="1"/>
  <c r="P29" i="13"/>
  <c r="P24" i="13" s="1"/>
  <c r="P53" i="13"/>
  <c r="P52" i="13" s="1"/>
  <c r="P51" i="13" s="1"/>
  <c r="P106" i="13"/>
  <c r="P112" i="13"/>
  <c r="O111" i="13"/>
  <c r="P115" i="13"/>
  <c r="P133" i="13"/>
  <c r="P132" i="13" s="1"/>
  <c r="P189" i="13"/>
  <c r="P188" i="13" s="1"/>
  <c r="P209" i="13"/>
  <c r="O265" i="13"/>
  <c r="U265" i="13" s="1"/>
  <c r="O267" i="13"/>
  <c r="U267" i="13" s="1"/>
  <c r="O269" i="13"/>
  <c r="U269" i="13" s="1"/>
  <c r="O271" i="13"/>
  <c r="U271" i="13" s="1"/>
  <c r="O281" i="13"/>
  <c r="P281" i="13" s="1"/>
  <c r="O283" i="13"/>
  <c r="P283" i="13" s="1"/>
  <c r="P296" i="13"/>
  <c r="O295" i="13"/>
  <c r="O302" i="13"/>
  <c r="P323" i="13"/>
  <c r="O322" i="13"/>
  <c r="O328" i="13"/>
  <c r="O348" i="13"/>
  <c r="O7" i="13"/>
  <c r="O256" i="13"/>
  <c r="U256" i="13" s="1"/>
  <c r="O276" i="13"/>
  <c r="U276" i="13" s="1"/>
  <c r="O280" i="13"/>
  <c r="P280" i="13" s="1"/>
  <c r="O282" i="13"/>
  <c r="P282" i="13" s="1"/>
  <c r="P318" i="13"/>
  <c r="O317" i="13"/>
  <c r="O115" i="13"/>
  <c r="O129" i="13"/>
  <c r="O128" i="13" s="1"/>
  <c r="O133" i="13"/>
  <c r="O132" i="13" s="1"/>
  <c r="O155" i="13"/>
  <c r="O154" i="13" s="1"/>
  <c r="O158" i="13"/>
  <c r="O157" i="13" s="1"/>
  <c r="O164" i="13"/>
  <c r="O168" i="13"/>
  <c r="O172" i="13"/>
  <c r="O180" i="13"/>
  <c r="O179" i="13" s="1"/>
  <c r="O186" i="13"/>
  <c r="O185" i="13" s="1"/>
  <c r="O189" i="13"/>
  <c r="O188" i="13" s="1"/>
  <c r="O209" i="13"/>
  <c r="O244" i="13"/>
  <c r="O245" i="13"/>
  <c r="P245" i="13" s="1"/>
  <c r="O246" i="13"/>
  <c r="P246" i="13" s="1"/>
  <c r="O247" i="13"/>
  <c r="O248" i="13"/>
  <c r="O249" i="13"/>
  <c r="O250" i="13"/>
  <c r="P250" i="13" s="1"/>
  <c r="O251" i="13"/>
  <c r="P251" i="13" s="1"/>
  <c r="O252" i="13"/>
  <c r="P252" i="13" s="1"/>
  <c r="O253" i="13"/>
  <c r="P253" i="13" s="1"/>
  <c r="O254" i="13"/>
  <c r="P254" i="13" s="1"/>
  <c r="P257" i="13"/>
  <c r="O258" i="13"/>
  <c r="P258" i="13" s="1"/>
  <c r="O260" i="13"/>
  <c r="U260" i="13" s="1"/>
  <c r="O261" i="13"/>
  <c r="P261" i="13" s="1"/>
  <c r="O262" i="13"/>
  <c r="P262" i="13" s="1"/>
  <c r="O272" i="13"/>
  <c r="P272" i="13" s="1"/>
  <c r="O284" i="13"/>
  <c r="P284" i="13" s="1"/>
  <c r="O289" i="13"/>
  <c r="O305" i="13"/>
  <c r="P305" i="13" s="1"/>
  <c r="O311" i="13"/>
  <c r="P391" i="13"/>
  <c r="O388" i="13"/>
  <c r="O401" i="13"/>
  <c r="P401" i="13" s="1"/>
  <c r="O412" i="13"/>
  <c r="P412" i="13" s="1"/>
  <c r="O428" i="13"/>
  <c r="P429" i="13"/>
  <c r="O434" i="13"/>
  <c r="P434" i="13" s="1"/>
  <c r="O440" i="13"/>
  <c r="P440" i="13" s="1"/>
  <c r="O455" i="13"/>
  <c r="P455" i="13" s="1"/>
  <c r="O865" i="13"/>
  <c r="O354" i="13"/>
  <c r="P358" i="13"/>
  <c r="P367" i="13"/>
  <c r="O362" i="13"/>
  <c r="O418" i="13"/>
  <c r="P418" i="13" s="1"/>
  <c r="O422" i="13"/>
  <c r="P422" i="13" s="1"/>
  <c r="O432" i="13"/>
  <c r="O438" i="13"/>
  <c r="P438" i="13" s="1"/>
  <c r="O442" i="13"/>
  <c r="P442" i="13" s="1"/>
  <c r="O451" i="13"/>
  <c r="P451" i="13" s="1"/>
  <c r="O460" i="13"/>
  <c r="O465" i="13"/>
  <c r="O490" i="13"/>
  <c r="P549" i="13"/>
  <c r="O548" i="13"/>
  <c r="O547" i="13" s="1"/>
  <c r="P596" i="13"/>
  <c r="O595" i="13"/>
  <c r="O594" i="13" s="1"/>
  <c r="P643" i="13"/>
  <c r="O642" i="13"/>
  <c r="O641" i="13" s="1"/>
  <c r="P690" i="13"/>
  <c r="O689" i="13"/>
  <c r="O688" i="13" s="1"/>
  <c r="O722" i="13"/>
  <c r="P756" i="13"/>
  <c r="O755" i="13"/>
  <c r="P764" i="13"/>
  <c r="O763" i="13"/>
  <c r="P768" i="13"/>
  <c r="O767" i="13"/>
  <c r="P772" i="13"/>
  <c r="O771" i="13"/>
  <c r="P782" i="13"/>
  <c r="P798" i="13"/>
  <c r="O825" i="13"/>
  <c r="O400" i="13"/>
  <c r="O405" i="13"/>
  <c r="P405" i="13" s="1"/>
  <c r="O406" i="13"/>
  <c r="P406" i="13" s="1"/>
  <c r="O408" i="13"/>
  <c r="O409" i="13"/>
  <c r="P409" i="13" s="1"/>
  <c r="O410" i="13"/>
  <c r="P410" i="13" s="1"/>
  <c r="O411" i="13"/>
  <c r="P411" i="13" s="1"/>
  <c r="O416" i="13"/>
  <c r="P416" i="13" s="1"/>
  <c r="O417" i="13"/>
  <c r="P417" i="13" s="1"/>
  <c r="O421" i="13"/>
  <c r="O426" i="13"/>
  <c r="P426" i="13" s="1"/>
  <c r="O427" i="13"/>
  <c r="P427" i="13" s="1"/>
  <c r="O433" i="13"/>
  <c r="P433" i="13" s="1"/>
  <c r="O437" i="13"/>
  <c r="P437" i="13" s="1"/>
  <c r="O439" i="13"/>
  <c r="P439" i="13" s="1"/>
  <c r="O441" i="13"/>
  <c r="P441" i="13" s="1"/>
  <c r="O447" i="13"/>
  <c r="P447" i="13" s="1"/>
  <c r="O449" i="13"/>
  <c r="O450" i="13"/>
  <c r="P450" i="13" s="1"/>
  <c r="O452" i="13"/>
  <c r="P452" i="13" s="1"/>
  <c r="O453" i="13"/>
  <c r="P453" i="13" s="1"/>
  <c r="O454" i="13"/>
  <c r="P454" i="13" s="1"/>
  <c r="O457" i="13"/>
  <c r="P457" i="13" s="1"/>
  <c r="O458" i="13"/>
  <c r="P458" i="13" s="1"/>
  <c r="O461" i="13"/>
  <c r="P461" i="13" s="1"/>
  <c r="O492" i="13"/>
  <c r="O504" i="13"/>
  <c r="P526" i="13"/>
  <c r="O525" i="13"/>
  <c r="P573" i="13"/>
  <c r="O572" i="13"/>
  <c r="O571" i="13" s="1"/>
  <c r="P620" i="13"/>
  <c r="O619" i="13"/>
  <c r="O618" i="13" s="1"/>
  <c r="P667" i="13"/>
  <c r="O666" i="13"/>
  <c r="O665" i="13" s="1"/>
  <c r="P713" i="13"/>
  <c r="P712" i="13" s="1"/>
  <c r="O743" i="13"/>
  <c r="P752" i="13"/>
  <c r="O751" i="13"/>
  <c r="O750" i="13" s="1"/>
  <c r="O760" i="13"/>
  <c r="P827" i="13"/>
  <c r="O826" i="13"/>
  <c r="O833" i="13"/>
  <c r="O471" i="13"/>
  <c r="O473" i="13"/>
  <c r="O472" i="13" s="1"/>
  <c r="O477" i="13"/>
  <c r="O480" i="13"/>
  <c r="O482" i="13"/>
  <c r="O481" i="13" s="1"/>
  <c r="O487" i="13"/>
  <c r="O496" i="13"/>
  <c r="O493" i="13" s="1"/>
  <c r="O499" i="13"/>
  <c r="O498" i="13" s="1"/>
  <c r="O718" i="13"/>
  <c r="O717" i="13" s="1"/>
  <c r="O723" i="13"/>
  <c r="P723" i="13" s="1"/>
  <c r="O725" i="13"/>
  <c r="O761" i="13"/>
  <c r="O765" i="13"/>
  <c r="O769" i="13"/>
  <c r="O775" i="13"/>
  <c r="O774" i="13" s="1"/>
  <c r="O773" i="13" s="1"/>
  <c r="O782" i="13"/>
  <c r="O798" i="13"/>
  <c r="O805" i="13"/>
  <c r="O809" i="13"/>
  <c r="O828" i="13"/>
  <c r="P838" i="13"/>
  <c r="P837" i="13" s="1"/>
  <c r="P861" i="13"/>
  <c r="P860" i="13" s="1"/>
  <c r="O860" i="13"/>
  <c r="P889" i="13"/>
  <c r="O866" i="13"/>
  <c r="O870" i="13"/>
  <c r="O891" i="13"/>
  <c r="O890" i="13" s="1"/>
  <c r="O894" i="13"/>
  <c r="O893" i="13" s="1"/>
  <c r="O897" i="13"/>
  <c r="O896" i="13" s="1"/>
  <c r="O900" i="13"/>
  <c r="O899" i="13" s="1"/>
  <c r="O903" i="13"/>
  <c r="O902" i="13" s="1"/>
  <c r="O914" i="13"/>
  <c r="P921" i="13"/>
  <c r="P920" i="13" s="1"/>
  <c r="P919" i="13" s="1"/>
  <c r="P915" i="13" s="1"/>
  <c r="O920" i="13"/>
  <c r="O919" i="13" s="1"/>
  <c r="O915" i="13" s="1"/>
  <c r="P933" i="13"/>
  <c r="P932" i="13" s="1"/>
  <c r="P931" i="13" s="1"/>
  <c r="O932" i="13"/>
  <c r="O931" i="13" s="1"/>
  <c r="P945" i="13"/>
  <c r="P994" i="13"/>
  <c r="P971" i="13" s="1"/>
  <c r="P967" i="13" s="1"/>
  <c r="P929" i="13"/>
  <c r="P928" i="13" s="1"/>
  <c r="P927" i="13" s="1"/>
  <c r="O928" i="13"/>
  <c r="O927" i="13" s="1"/>
  <c r="P1014" i="13"/>
  <c r="O1013" i="13"/>
  <c r="O945" i="13"/>
  <c r="O942" i="13" s="1"/>
  <c r="O938" i="13" s="1"/>
  <c r="O969" i="13"/>
  <c r="O968" i="13" s="1"/>
  <c r="O972" i="13"/>
  <c r="O974" i="13"/>
  <c r="O994" i="13"/>
  <c r="O1003" i="13"/>
  <c r="O1021" i="13"/>
  <c r="O1027" i="13"/>
  <c r="O1026" i="13" s="1"/>
  <c r="O1025" i="13" s="1"/>
  <c r="P942" i="13" l="1"/>
  <c r="P938" i="13" s="1"/>
  <c r="O1020" i="13"/>
  <c r="O1019" i="13" s="1"/>
  <c r="Q721" i="13"/>
  <c r="R721" i="13"/>
  <c r="P572" i="13"/>
  <c r="P571" i="13" s="1"/>
  <c r="P642" i="13"/>
  <c r="P641" i="13" s="1"/>
  <c r="R830" i="13"/>
  <c r="Q830" i="13"/>
  <c r="Q220" i="13"/>
  <c r="R220" i="13"/>
  <c r="Q168" i="13"/>
  <c r="R168" i="13"/>
  <c r="Q746" i="13"/>
  <c r="Q745" i="13" s="1"/>
  <c r="R746" i="13"/>
  <c r="R745" i="13" s="1"/>
  <c r="P619" i="13"/>
  <c r="P618" i="13" s="1"/>
  <c r="P763" i="13"/>
  <c r="Q126" i="13"/>
  <c r="Q125" i="13" s="1"/>
  <c r="Q124" i="13" s="1"/>
  <c r="R126" i="13"/>
  <c r="R125" i="13" s="1"/>
  <c r="R124" i="13" s="1"/>
  <c r="R176" i="13"/>
  <c r="R175" i="13" s="1"/>
  <c r="R174" i="13" s="1"/>
  <c r="Q176" i="13"/>
  <c r="Q175" i="13" s="1"/>
  <c r="Q174" i="13" s="1"/>
  <c r="Q870" i="13"/>
  <c r="R870" i="13"/>
  <c r="Q166" i="13"/>
  <c r="R166" i="13"/>
  <c r="R164" i="13"/>
  <c r="Q164" i="13"/>
  <c r="P689" i="13"/>
  <c r="P688" i="13" s="1"/>
  <c r="P751" i="13"/>
  <c r="P750" i="13" s="1"/>
  <c r="P744" i="13" s="1"/>
  <c r="P595" i="13"/>
  <c r="P594" i="13" s="1"/>
  <c r="P295" i="13"/>
  <c r="P755" i="13"/>
  <c r="P388" i="13"/>
  <c r="Q152" i="13"/>
  <c r="Q151" i="13" s="1"/>
  <c r="R152" i="13"/>
  <c r="R151" i="13" s="1"/>
  <c r="R222" i="13"/>
  <c r="Q222" i="13"/>
  <c r="Q473" i="13"/>
  <c r="Q472" i="13" s="1"/>
  <c r="R473" i="13"/>
  <c r="R472" i="13" s="1"/>
  <c r="Q170" i="13"/>
  <c r="R170" i="13"/>
  <c r="P548" i="13"/>
  <c r="P547" i="13" s="1"/>
  <c r="Q278" i="13"/>
  <c r="Q277" i="13" s="1"/>
  <c r="Q218" i="13"/>
  <c r="R218" i="13"/>
  <c r="Q868" i="13"/>
  <c r="R868" i="13"/>
  <c r="P525" i="13"/>
  <c r="P771" i="13"/>
  <c r="R835" i="13"/>
  <c r="R834" i="13" s="1"/>
  <c r="Q835" i="13"/>
  <c r="Q834" i="13" s="1"/>
  <c r="R866" i="13"/>
  <c r="Q866" i="13"/>
  <c r="R227" i="13"/>
  <c r="Q227" i="13"/>
  <c r="P428" i="13"/>
  <c r="P317" i="13"/>
  <c r="R278" i="13"/>
  <c r="R277" i="13" s="1"/>
  <c r="Q482" i="13"/>
  <c r="Q481" i="13" s="1"/>
  <c r="R482" i="13"/>
  <c r="R481" i="13" s="1"/>
  <c r="R186" i="13"/>
  <c r="R185" i="13" s="1"/>
  <c r="R178" i="13" s="1"/>
  <c r="Q186" i="13"/>
  <c r="Q185" i="13" s="1"/>
  <c r="Q178" i="13" s="1"/>
  <c r="Q89" i="13"/>
  <c r="R89" i="13"/>
  <c r="R43" i="13"/>
  <c r="R42" i="13" s="1"/>
  <c r="Q43" i="13"/>
  <c r="Q42" i="13" s="1"/>
  <c r="P1013" i="13"/>
  <c r="P826" i="13"/>
  <c r="P666" i="13"/>
  <c r="P665" i="13" s="1"/>
  <c r="P664" i="13" s="1"/>
  <c r="P767" i="13"/>
  <c r="P362" i="13"/>
  <c r="P322" i="13"/>
  <c r="P111" i="13"/>
  <c r="P75" i="13" s="1"/>
  <c r="P74" i="13" s="1"/>
  <c r="P273" i="13"/>
  <c r="Q155" i="13"/>
  <c r="Q154" i="13" s="1"/>
  <c r="R155" i="13"/>
  <c r="R154" i="13" s="1"/>
  <c r="Q828" i="13"/>
  <c r="R828" i="13"/>
  <c r="Q1027" i="13"/>
  <c r="Q1026" i="13" s="1"/>
  <c r="Q1025" i="13" s="1"/>
  <c r="R1027" i="13"/>
  <c r="R1026" i="13" s="1"/>
  <c r="R1025" i="13" s="1"/>
  <c r="Q158" i="13"/>
  <c r="Q157" i="13" s="1"/>
  <c r="R158" i="13"/>
  <c r="R157" i="13" s="1"/>
  <c r="O46" i="13"/>
  <c r="O45" i="13" s="1"/>
  <c r="O837" i="13"/>
  <c r="O745" i="13"/>
  <c r="O744" i="13" s="1"/>
  <c r="P23" i="13"/>
  <c r="P178" i="13"/>
  <c r="O879" i="13"/>
  <c r="O52" i="13"/>
  <c r="O51" i="13" s="1"/>
  <c r="O196" i="13"/>
  <c r="O195" i="13" s="1"/>
  <c r="P196" i="13"/>
  <c r="P195" i="13" s="1"/>
  <c r="O664" i="13"/>
  <c r="O617" i="13"/>
  <c r="O570" i="13"/>
  <c r="P570" i="13"/>
  <c r="U283" i="13"/>
  <c r="U282" i="13"/>
  <c r="U280" i="13"/>
  <c r="O273" i="13"/>
  <c r="P124" i="13"/>
  <c r="P249" i="13"/>
  <c r="U249" i="13"/>
  <c r="P248" i="13"/>
  <c r="U248" i="13"/>
  <c r="P247" i="13"/>
  <c r="U247" i="13"/>
  <c r="P937" i="13"/>
  <c r="P1006" i="13" s="1"/>
  <c r="P781" i="13"/>
  <c r="P780" i="13" s="1"/>
  <c r="O150" i="13"/>
  <c r="O124" i="13"/>
  <c r="O278" i="13"/>
  <c r="O277" i="13" s="1"/>
  <c r="P278" i="13"/>
  <c r="P277" i="13" s="1"/>
  <c r="U285" i="13"/>
  <c r="U279" i="13"/>
  <c r="U274" i="13"/>
  <c r="U263" i="13"/>
  <c r="P914" i="13"/>
  <c r="P913" i="13" s="1"/>
  <c r="P912" i="13" s="1"/>
  <c r="O913" i="13"/>
  <c r="O912" i="13" s="1"/>
  <c r="O889" i="13"/>
  <c r="O781" i="13"/>
  <c r="O780" i="13" s="1"/>
  <c r="P725" i="13"/>
  <c r="O724" i="13"/>
  <c r="P487" i="13"/>
  <c r="O486" i="13"/>
  <c r="O485" i="13" s="1"/>
  <c r="P477" i="13"/>
  <c r="O476" i="13"/>
  <c r="O475" i="13" s="1"/>
  <c r="P833" i="13"/>
  <c r="O832" i="13"/>
  <c r="P760" i="13"/>
  <c r="O759" i="13"/>
  <c r="O754" i="13" s="1"/>
  <c r="O753" i="13" s="1"/>
  <c r="P743" i="13"/>
  <c r="O742" i="13"/>
  <c r="O727" i="13" s="1"/>
  <c r="O726" i="13" s="1"/>
  <c r="P504" i="13"/>
  <c r="O503" i="13"/>
  <c r="O502" i="13" s="1"/>
  <c r="O501" i="13" s="1"/>
  <c r="P449" i="13"/>
  <c r="O448" i="13"/>
  <c r="P408" i="13"/>
  <c r="O407" i="13"/>
  <c r="O399" i="13"/>
  <c r="P400" i="13"/>
  <c r="O468" i="13"/>
  <c r="P465" i="13"/>
  <c r="O464" i="13"/>
  <c r="O463" i="13" s="1"/>
  <c r="P460" i="13"/>
  <c r="O459" i="13"/>
  <c r="P432" i="13"/>
  <c r="O431" i="13"/>
  <c r="O360" i="13"/>
  <c r="P354" i="13"/>
  <c r="O351" i="13"/>
  <c r="O342" i="13" s="1"/>
  <c r="U284" i="13"/>
  <c r="O275" i="13"/>
  <c r="P276" i="13"/>
  <c r="U262" i="13"/>
  <c r="U251" i="13"/>
  <c r="U281" i="13"/>
  <c r="O270" i="13"/>
  <c r="P271" i="13"/>
  <c r="O268" i="13"/>
  <c r="P269" i="13"/>
  <c r="P268" i="13" s="1"/>
  <c r="O266" i="13"/>
  <c r="P267" i="13"/>
  <c r="O264" i="13"/>
  <c r="P265" i="13"/>
  <c r="U254" i="13"/>
  <c r="U250" i="13"/>
  <c r="U246" i="13"/>
  <c r="O971" i="13"/>
  <c r="O967" i="13" s="1"/>
  <c r="O937" i="13" s="1"/>
  <c r="P480" i="13"/>
  <c r="O479" i="13"/>
  <c r="O478" i="13" s="1"/>
  <c r="P471" i="13"/>
  <c r="O470" i="13"/>
  <c r="O469" i="13" s="1"/>
  <c r="P492" i="13"/>
  <c r="O491" i="13"/>
  <c r="O420" i="13"/>
  <c r="P421" i="13"/>
  <c r="P825" i="13"/>
  <c r="O824" i="13"/>
  <c r="P722" i="13"/>
  <c r="P721" i="13" s="1"/>
  <c r="O721" i="13"/>
  <c r="O720" i="13" s="1"/>
  <c r="O711" i="13" s="1"/>
  <c r="P490" i="13"/>
  <c r="O489" i="13"/>
  <c r="O488" i="13" s="1"/>
  <c r="P865" i="13"/>
  <c r="O864" i="13"/>
  <c r="P289" i="13"/>
  <c r="O288" i="13"/>
  <c r="P260" i="13"/>
  <c r="O259" i="13"/>
  <c r="P244" i="13"/>
  <c r="O243" i="13"/>
  <c r="O178" i="13"/>
  <c r="U272" i="13"/>
  <c r="U261" i="13"/>
  <c r="U258" i="13"/>
  <c r="O255" i="13"/>
  <c r="P256" i="13"/>
  <c r="U253" i="13"/>
  <c r="P7" i="13"/>
  <c r="O6" i="13"/>
  <c r="P348" i="13"/>
  <c r="P328" i="13"/>
  <c r="O327" i="13"/>
  <c r="P302" i="13"/>
  <c r="O301" i="13"/>
  <c r="U252" i="13"/>
  <c r="U244" i="13"/>
  <c r="O75" i="13"/>
  <c r="O74" i="13" s="1"/>
  <c r="P617" i="13" l="1"/>
  <c r="R196" i="13"/>
  <c r="R195" i="13" s="1"/>
  <c r="Q196" i="13"/>
  <c r="Q195" i="13" s="1"/>
  <c r="P470" i="13"/>
  <c r="P469" i="13" s="1"/>
  <c r="P327" i="13"/>
  <c r="P288" i="13"/>
  <c r="P824" i="13"/>
  <c r="P266" i="13"/>
  <c r="P431" i="13"/>
  <c r="P430" i="13" s="1"/>
  <c r="R388" i="13"/>
  <c r="Q388" i="13"/>
  <c r="Q595" i="13"/>
  <c r="Q594" i="13" s="1"/>
  <c r="R595" i="13"/>
  <c r="R594" i="13" s="1"/>
  <c r="Q642" i="13"/>
  <c r="Q641" i="13" s="1"/>
  <c r="R642" i="13"/>
  <c r="R641" i="13" s="1"/>
  <c r="P301" i="13"/>
  <c r="P399" i="13"/>
  <c r="R342" i="13"/>
  <c r="Q342" i="13"/>
  <c r="P420" i="13"/>
  <c r="P479" i="13"/>
  <c r="P478" i="13" s="1"/>
  <c r="P275" i="13"/>
  <c r="P407" i="13"/>
  <c r="P759" i="13"/>
  <c r="P754" i="13" s="1"/>
  <c r="P753" i="13" s="1"/>
  <c r="P724" i="13"/>
  <c r="P720" i="13" s="1"/>
  <c r="P711" i="13" s="1"/>
  <c r="R243" i="13"/>
  <c r="Q322" i="13"/>
  <c r="R322" i="13"/>
  <c r="Q666" i="13"/>
  <c r="Q665" i="13" s="1"/>
  <c r="R666" i="13"/>
  <c r="R665" i="13" s="1"/>
  <c r="Q317" i="13"/>
  <c r="R317" i="13"/>
  <c r="R525" i="13"/>
  <c r="Q525" i="13"/>
  <c r="Q763" i="13"/>
  <c r="R763" i="13"/>
  <c r="P864" i="13"/>
  <c r="P459" i="13"/>
  <c r="Q755" i="13"/>
  <c r="R755" i="13"/>
  <c r="Q751" i="13"/>
  <c r="Q750" i="13" s="1"/>
  <c r="R751" i="13"/>
  <c r="R750" i="13" s="1"/>
  <c r="R744" i="13" s="1"/>
  <c r="Q572" i="13"/>
  <c r="Q571" i="13" s="1"/>
  <c r="R572" i="13"/>
  <c r="R571" i="13" s="1"/>
  <c r="P448" i="13"/>
  <c r="P832" i="13"/>
  <c r="Q826" i="13"/>
  <c r="R826" i="13"/>
  <c r="Q428" i="13"/>
  <c r="R428" i="13"/>
  <c r="Q548" i="13"/>
  <c r="Q547" i="13" s="1"/>
  <c r="R548" i="13"/>
  <c r="R547" i="13" s="1"/>
  <c r="Q619" i="13"/>
  <c r="Q618" i="13" s="1"/>
  <c r="R619" i="13"/>
  <c r="R618" i="13" s="1"/>
  <c r="R617" i="13" s="1"/>
  <c r="Q243" i="13"/>
  <c r="R150" i="13"/>
  <c r="Q295" i="13"/>
  <c r="R295" i="13"/>
  <c r="Q689" i="13"/>
  <c r="Q688" i="13" s="1"/>
  <c r="R689" i="13"/>
  <c r="R688" i="13" s="1"/>
  <c r="P489" i="13"/>
  <c r="P491" i="13"/>
  <c r="P270" i="13"/>
  <c r="P464" i="13"/>
  <c r="P463" i="13" s="1"/>
  <c r="P255" i="13"/>
  <c r="P351" i="13"/>
  <c r="P342" i="13" s="1"/>
  <c r="P503" i="13"/>
  <c r="P502" i="13" s="1"/>
  <c r="P501" i="13" s="1"/>
  <c r="P476" i="13"/>
  <c r="P475" i="13" s="1"/>
  <c r="R273" i="13"/>
  <c r="Q273" i="13"/>
  <c r="R362" i="13"/>
  <c r="Q362" i="13"/>
  <c r="Q1013" i="13"/>
  <c r="R1013" i="13"/>
  <c r="Q150" i="13"/>
  <c r="P259" i="13"/>
  <c r="Q744" i="13"/>
  <c r="P6" i="13"/>
  <c r="P264" i="13"/>
  <c r="P742" i="13"/>
  <c r="P727" i="13" s="1"/>
  <c r="P726" i="13" s="1"/>
  <c r="P486" i="13"/>
  <c r="P485" i="13" s="1"/>
  <c r="Q111" i="13"/>
  <c r="Q75" i="13" s="1"/>
  <c r="Q74" i="13" s="1"/>
  <c r="R111" i="13"/>
  <c r="R75" i="13" s="1"/>
  <c r="R74" i="13" s="1"/>
  <c r="R767" i="13"/>
  <c r="Q767" i="13"/>
  <c r="Q771" i="13"/>
  <c r="R771" i="13"/>
  <c r="O823" i="13"/>
  <c r="P930" i="13"/>
  <c r="P926" i="13" s="1"/>
  <c r="P925" i="13" s="1"/>
  <c r="P935" i="13" s="1"/>
  <c r="O430" i="13"/>
  <c r="P243" i="13"/>
  <c r="O1006" i="13"/>
  <c r="O930" i="13"/>
  <c r="O926" i="13" s="1"/>
  <c r="O925" i="13" s="1"/>
  <c r="O935" i="13" s="1"/>
  <c r="O242" i="13"/>
  <c r="O241" i="13" s="1"/>
  <c r="P468" i="13"/>
  <c r="O467" i="13"/>
  <c r="O466" i="13" s="1"/>
  <c r="O462" i="13" s="1"/>
  <c r="P360" i="13"/>
  <c r="O357" i="13"/>
  <c r="O287" i="13" s="1"/>
  <c r="O484" i="13"/>
  <c r="R570" i="13" l="1"/>
  <c r="P823" i="13"/>
  <c r="P242" i="13"/>
  <c r="P241" i="13" s="1"/>
  <c r="P488" i="13"/>
  <c r="P484" i="13" s="1"/>
  <c r="Q617" i="13"/>
  <c r="Q570" i="13"/>
  <c r="Q724" i="13"/>
  <c r="Q720" i="13" s="1"/>
  <c r="Q711" i="13" s="1"/>
  <c r="R724" i="13"/>
  <c r="R720" i="13" s="1"/>
  <c r="R711" i="13" s="1"/>
  <c r="Q479" i="13"/>
  <c r="Q478" i="13" s="1"/>
  <c r="R479" i="13"/>
  <c r="R478" i="13" s="1"/>
  <c r="Q301" i="13"/>
  <c r="R301" i="13"/>
  <c r="P357" i="13"/>
  <c r="P287" i="13" s="1"/>
  <c r="P286" i="13" s="1"/>
  <c r="Q264" i="13"/>
  <c r="R264" i="13"/>
  <c r="Q476" i="13"/>
  <c r="Q475" i="13" s="1"/>
  <c r="R476" i="13"/>
  <c r="R475" i="13" s="1"/>
  <c r="Q464" i="13"/>
  <c r="Q463" i="13" s="1"/>
  <c r="R464" i="13"/>
  <c r="R463" i="13" s="1"/>
  <c r="Q448" i="13"/>
  <c r="R448" i="13"/>
  <c r="Q459" i="13"/>
  <c r="R459" i="13"/>
  <c r="R431" i="13"/>
  <c r="Q431" i="13"/>
  <c r="Q327" i="13"/>
  <c r="R327" i="13"/>
  <c r="Q759" i="13"/>
  <c r="Q754" i="13" s="1"/>
  <c r="Q753" i="13" s="1"/>
  <c r="R759" i="13"/>
  <c r="Q420" i="13"/>
  <c r="R420" i="13"/>
  <c r="P467" i="13"/>
  <c r="P466" i="13" s="1"/>
  <c r="P462" i="13" s="1"/>
  <c r="R6" i="13"/>
  <c r="Q6" i="13"/>
  <c r="R270" i="13"/>
  <c r="Q270" i="13"/>
  <c r="R864" i="13"/>
  <c r="Q864" i="13"/>
  <c r="R664" i="13"/>
  <c r="Q266" i="13"/>
  <c r="R266" i="13"/>
  <c r="Q470" i="13"/>
  <c r="Q469" i="13" s="1"/>
  <c r="R470" i="13"/>
  <c r="R469" i="13" s="1"/>
  <c r="Q503" i="13"/>
  <c r="Q502" i="13" s="1"/>
  <c r="Q501" i="13" s="1"/>
  <c r="R503" i="13"/>
  <c r="R502" i="13" s="1"/>
  <c r="R501" i="13" s="1"/>
  <c r="Q664" i="13"/>
  <c r="Q407" i="13"/>
  <c r="R407" i="13"/>
  <c r="R824" i="13"/>
  <c r="Q824" i="13"/>
  <c r="Q486" i="13"/>
  <c r="Q485" i="13" s="1"/>
  <c r="R486" i="13"/>
  <c r="R485" i="13" s="1"/>
  <c r="R351" i="13"/>
  <c r="Q351" i="13"/>
  <c r="Q491" i="13"/>
  <c r="R491" i="13"/>
  <c r="R259" i="13"/>
  <c r="Q259" i="13"/>
  <c r="Q275" i="13"/>
  <c r="R275" i="13"/>
  <c r="Q399" i="13"/>
  <c r="R399" i="13"/>
  <c r="Q742" i="13"/>
  <c r="Q727" i="13" s="1"/>
  <c r="Q726" i="13" s="1"/>
  <c r="R742" i="13"/>
  <c r="R727" i="13" s="1"/>
  <c r="R726" i="13" s="1"/>
  <c r="Q255" i="13"/>
  <c r="R255" i="13"/>
  <c r="Q489" i="13"/>
  <c r="R489" i="13"/>
  <c r="R832" i="13"/>
  <c r="Q832" i="13"/>
  <c r="R754" i="13"/>
  <c r="R753" i="13" s="1"/>
  <c r="Q288" i="13"/>
  <c r="R288" i="13"/>
  <c r="O286" i="13"/>
  <c r="Q242" i="13" l="1"/>
  <c r="Q241" i="13" s="1"/>
  <c r="R488" i="13"/>
  <c r="R484" i="13" s="1"/>
  <c r="R242" i="13"/>
  <c r="R241" i="13" s="1"/>
  <c r="Q488" i="13"/>
  <c r="Q484" i="13" s="1"/>
  <c r="R823" i="13"/>
  <c r="R357" i="13"/>
  <c r="R287" i="13" s="1"/>
  <c r="R286" i="13" s="1"/>
  <c r="Q357" i="13"/>
  <c r="Q287" i="13" s="1"/>
  <c r="Q286" i="13" s="1"/>
  <c r="Q823" i="13"/>
  <c r="Q467" i="13"/>
  <c r="Q466" i="13" s="1"/>
  <c r="Q462" i="13" s="1"/>
  <c r="R467" i="13"/>
  <c r="R466" i="13" s="1"/>
  <c r="R462" i="13" s="1"/>
  <c r="Q430" i="13"/>
  <c r="R430" i="13"/>
  <c r="G13" i="7"/>
  <c r="G10" i="7"/>
  <c r="J405" i="8"/>
  <c r="J210" i="8"/>
  <c r="K26" i="8" l="1"/>
  <c r="J95" i="8"/>
  <c r="J94" i="8"/>
  <c r="M24" i="8" l="1"/>
  <c r="J215" i="8"/>
  <c r="J299" i="8"/>
  <c r="J295" i="8"/>
  <c r="J266" i="8"/>
  <c r="J252" i="8"/>
  <c r="J234" i="8"/>
  <c r="K234" i="8" s="1"/>
  <c r="J228" i="8"/>
  <c r="J222" i="8"/>
  <c r="J216" i="8"/>
  <c r="K216" i="8" s="1"/>
  <c r="J199" i="8"/>
  <c r="J197" i="8"/>
  <c r="J188" i="8"/>
  <c r="J189" i="8"/>
  <c r="J170" i="8"/>
  <c r="J172" i="8"/>
  <c r="J164" i="8"/>
  <c r="J422" i="8"/>
  <c r="J420" i="8"/>
  <c r="O908" i="9"/>
  <c r="N1016" i="13"/>
  <c r="O1016" i="13" s="1"/>
  <c r="J418" i="8" l="1"/>
  <c r="N908" i="13"/>
  <c r="O908" i="13" s="1"/>
  <c r="P1016" i="13"/>
  <c r="O1015" i="13"/>
  <c r="N406" i="8"/>
  <c r="M20" i="8"/>
  <c r="O47" i="9"/>
  <c r="N47" i="13" s="1"/>
  <c r="N129" i="9"/>
  <c r="O22" i="9"/>
  <c r="N22" i="13" s="1"/>
  <c r="O22" i="13" s="1"/>
  <c r="N275" i="9"/>
  <c r="M275" i="13" s="1"/>
  <c r="N917" i="9"/>
  <c r="P1015" i="13" l="1"/>
  <c r="O907" i="13"/>
  <c r="O906" i="13" s="1"/>
  <c r="O905" i="13" s="1"/>
  <c r="O878" i="13" s="1"/>
  <c r="O923" i="13" s="1"/>
  <c r="P908" i="13"/>
  <c r="O8" i="13"/>
  <c r="O5" i="13" s="1"/>
  <c r="O4" i="13" s="1"/>
  <c r="P22" i="13"/>
  <c r="N916" i="9"/>
  <c r="M917" i="13"/>
  <c r="N128" i="9"/>
  <c r="M128" i="13" s="1"/>
  <c r="M129" i="13"/>
  <c r="J194" i="8"/>
  <c r="R1015" i="13" l="1"/>
  <c r="Q1015" i="13"/>
  <c r="P8" i="13"/>
  <c r="P5" i="13" s="1"/>
  <c r="P4" i="13" s="1"/>
  <c r="P907" i="13"/>
  <c r="P906" i="13" s="1"/>
  <c r="P905" i="13" s="1"/>
  <c r="P878" i="13" s="1"/>
  <c r="P923" i="13" s="1"/>
  <c r="N915" i="9"/>
  <c r="M915" i="13" s="1"/>
  <c r="M916" i="13"/>
  <c r="N1015" i="9"/>
  <c r="M1015" i="13" s="1"/>
  <c r="N1013" i="9"/>
  <c r="M1013" i="13" s="1"/>
  <c r="N1011" i="9"/>
  <c r="N976" i="9"/>
  <c r="N955" i="9"/>
  <c r="M955" i="13" s="1"/>
  <c r="N945" i="9"/>
  <c r="N925" i="9"/>
  <c r="M925" i="13" s="1"/>
  <c r="N913" i="9"/>
  <c r="M913" i="13" s="1"/>
  <c r="N907" i="9"/>
  <c r="N900" i="9"/>
  <c r="M900" i="13" s="1"/>
  <c r="N884" i="9"/>
  <c r="M884" i="13" s="1"/>
  <c r="N880" i="9"/>
  <c r="M880" i="13" s="1"/>
  <c r="M872" i="13"/>
  <c r="N864" i="9"/>
  <c r="M864" i="13" s="1"/>
  <c r="N862" i="9"/>
  <c r="N860" i="9"/>
  <c r="M860" i="13" s="1"/>
  <c r="N838" i="9"/>
  <c r="N835" i="9"/>
  <c r="M835" i="13" s="1"/>
  <c r="N832" i="9"/>
  <c r="M832" i="13" s="1"/>
  <c r="N826" i="9"/>
  <c r="N824" i="9"/>
  <c r="M824" i="13" s="1"/>
  <c r="N815" i="9"/>
  <c r="N812" i="9"/>
  <c r="M812" i="13" s="1"/>
  <c r="N807" i="9"/>
  <c r="M807" i="13" s="1"/>
  <c r="N805" i="9"/>
  <c r="M805" i="13" s="1"/>
  <c r="N803" i="9"/>
  <c r="M803" i="13" s="1"/>
  <c r="N798" i="9"/>
  <c r="M798" i="13" s="1"/>
  <c r="N782" i="9"/>
  <c r="N769" i="9"/>
  <c r="N755" i="9"/>
  <c r="M755" i="13" s="1"/>
  <c r="N751" i="9"/>
  <c r="N746" i="9"/>
  <c r="M746" i="13" s="1"/>
  <c r="N742" i="9"/>
  <c r="M742" i="13" s="1"/>
  <c r="N724" i="9"/>
  <c r="M724" i="13" s="1"/>
  <c r="N721" i="9"/>
  <c r="M721" i="13" s="1"/>
  <c r="N713" i="9"/>
  <c r="M713" i="13" s="1"/>
  <c r="N689" i="9"/>
  <c r="N666" i="9"/>
  <c r="N642" i="9"/>
  <c r="N619" i="9"/>
  <c r="N595" i="9"/>
  <c r="N572" i="9"/>
  <c r="N548" i="9"/>
  <c r="N525" i="9"/>
  <c r="M525" i="13" s="1"/>
  <c r="N503" i="9"/>
  <c r="N491" i="9"/>
  <c r="M491" i="13" s="1"/>
  <c r="N489" i="9"/>
  <c r="M489" i="13" s="1"/>
  <c r="N486" i="9"/>
  <c r="N479" i="9"/>
  <c r="M479" i="13" s="1"/>
  <c r="N476" i="9"/>
  <c r="M476" i="13" s="1"/>
  <c r="N472" i="9"/>
  <c r="M472" i="13" s="1"/>
  <c r="N470" i="9"/>
  <c r="N467" i="9"/>
  <c r="N464" i="9"/>
  <c r="N459" i="9"/>
  <c r="M459" i="13" s="1"/>
  <c r="N448" i="9"/>
  <c r="M448" i="13" s="1"/>
  <c r="N431" i="9"/>
  <c r="M431" i="13" s="1"/>
  <c r="N420" i="9"/>
  <c r="M420" i="13" s="1"/>
  <c r="N407" i="9"/>
  <c r="M407" i="13" s="1"/>
  <c r="N399" i="9"/>
  <c r="M399" i="13" s="1"/>
  <c r="N388" i="9"/>
  <c r="M388" i="13" s="1"/>
  <c r="N362" i="9"/>
  <c r="M362" i="13" s="1"/>
  <c r="N357" i="9"/>
  <c r="M357" i="13" s="1"/>
  <c r="N351" i="9"/>
  <c r="M351" i="13" s="1"/>
  <c r="N342" i="9"/>
  <c r="M342" i="13" s="1"/>
  <c r="N336" i="9"/>
  <c r="M336" i="13" s="1"/>
  <c r="N327" i="9"/>
  <c r="M327" i="13" s="1"/>
  <c r="N322" i="9"/>
  <c r="M322" i="13" s="1"/>
  <c r="N317" i="9"/>
  <c r="M317" i="13" s="1"/>
  <c r="N311" i="9"/>
  <c r="M311" i="13" s="1"/>
  <c r="N301" i="9"/>
  <c r="M301" i="13" s="1"/>
  <c r="N295" i="9"/>
  <c r="M295" i="13" s="1"/>
  <c r="N288" i="9"/>
  <c r="M288" i="13" s="1"/>
  <c r="N278" i="9"/>
  <c r="M278" i="13" s="1"/>
  <c r="N273" i="9"/>
  <c r="M273" i="13" s="1"/>
  <c r="N270" i="9"/>
  <c r="M270" i="13" s="1"/>
  <c r="N268" i="9"/>
  <c r="M268" i="13" s="1"/>
  <c r="N266" i="9"/>
  <c r="M266" i="13" s="1"/>
  <c r="N264" i="9"/>
  <c r="M264" i="13" s="1"/>
  <c r="N259" i="9"/>
  <c r="M259" i="13" s="1"/>
  <c r="N255" i="9"/>
  <c r="M255" i="13" s="1"/>
  <c r="N243" i="9"/>
  <c r="M243" i="13" s="1"/>
  <c r="N230" i="9"/>
  <c r="N213" i="9"/>
  <c r="M213" i="13" s="1"/>
  <c r="O213" i="9"/>
  <c r="N213" i="13" s="1"/>
  <c r="N197" i="9"/>
  <c r="N189" i="9"/>
  <c r="M189" i="13" s="1"/>
  <c r="N186" i="9"/>
  <c r="M186" i="13" s="1"/>
  <c r="N180" i="9"/>
  <c r="M180" i="13" s="1"/>
  <c r="N172" i="9"/>
  <c r="M172" i="13" s="1"/>
  <c r="N168" i="9"/>
  <c r="M168" i="13" s="1"/>
  <c r="N162" i="9"/>
  <c r="N157" i="9"/>
  <c r="M157" i="13" s="1"/>
  <c r="N155" i="9"/>
  <c r="N152" i="9"/>
  <c r="M152" i="13" s="1"/>
  <c r="N143" i="9"/>
  <c r="N138" i="9"/>
  <c r="N133" i="9"/>
  <c r="M133" i="13" s="1"/>
  <c r="N126" i="9"/>
  <c r="M126" i="13" s="1"/>
  <c r="N115" i="9"/>
  <c r="M115" i="13" s="1"/>
  <c r="M111" i="13"/>
  <c r="N106" i="9"/>
  <c r="M106" i="13" s="1"/>
  <c r="N91" i="9"/>
  <c r="M91" i="13" s="1"/>
  <c r="N89" i="9"/>
  <c r="M89" i="13" s="1"/>
  <c r="N76" i="9"/>
  <c r="M76" i="13" s="1"/>
  <c r="N47" i="9"/>
  <c r="M47" i="13" s="1"/>
  <c r="N43" i="9"/>
  <c r="M43" i="13" s="1"/>
  <c r="N24" i="9"/>
  <c r="M24" i="13" s="1"/>
  <c r="N8" i="9"/>
  <c r="M8" i="13" s="1"/>
  <c r="N6" i="9"/>
  <c r="M6" i="13" s="1"/>
  <c r="Q907" i="13" l="1"/>
  <c r="Q906" i="13" s="1"/>
  <c r="Q905" i="13" s="1"/>
  <c r="Q878" i="13" s="1"/>
  <c r="Q923" i="13" s="1"/>
  <c r="R907" i="13"/>
  <c r="R906" i="13" s="1"/>
  <c r="R905" i="13" s="1"/>
  <c r="R878" i="13" s="1"/>
  <c r="R923" i="13" s="1"/>
  <c r="R8" i="13"/>
  <c r="R5" i="13" s="1"/>
  <c r="R4" i="13" s="1"/>
  <c r="Q8" i="13"/>
  <c r="Q5" i="13" s="1"/>
  <c r="Q4" i="13" s="1"/>
  <c r="N912" i="9"/>
  <c r="M912" i="13" s="1"/>
  <c r="N185" i="9"/>
  <c r="M185" i="13" s="1"/>
  <c r="N899" i="9"/>
  <c r="N46" i="9"/>
  <c r="N45" i="9" s="1"/>
  <c r="M45" i="13" s="1"/>
  <c r="N125" i="9"/>
  <c r="M125" i="13" s="1"/>
  <c r="N475" i="9"/>
  <c r="M475" i="13" s="1"/>
  <c r="N712" i="9"/>
  <c r="M712" i="13" s="1"/>
  <c r="N196" i="9"/>
  <c r="M197" i="13"/>
  <c r="N745" i="9"/>
  <c r="M745" i="13" s="1"/>
  <c r="N229" i="9"/>
  <c r="M229" i="13" s="1"/>
  <c r="M230" i="13"/>
  <c r="M769" i="13"/>
  <c r="O769" i="9"/>
  <c r="N769" i="13" s="1"/>
  <c r="N906" i="9"/>
  <c r="M906" i="13" s="1"/>
  <c r="M907" i="13"/>
  <c r="N823" i="9"/>
  <c r="M823" i="13" s="1"/>
  <c r="M826" i="13"/>
  <c r="N42" i="9"/>
  <c r="M42" i="13" s="1"/>
  <c r="N883" i="9"/>
  <c r="M142" i="13"/>
  <c r="M143" i="13"/>
  <c r="N151" i="9"/>
  <c r="M151" i="13" s="1"/>
  <c r="N1010" i="9"/>
  <c r="M1011" i="13"/>
  <c r="N971" i="9"/>
  <c r="M976" i="13"/>
  <c r="N942" i="9"/>
  <c r="M945" i="13"/>
  <c r="N814" i="9"/>
  <c r="M814" i="13" s="1"/>
  <c r="M815" i="13"/>
  <c r="N781" i="9"/>
  <c r="M782" i="13"/>
  <c r="N859" i="9"/>
  <c r="M859" i="13" s="1"/>
  <c r="M862" i="13"/>
  <c r="N834" i="9"/>
  <c r="M834" i="13" s="1"/>
  <c r="N837" i="9"/>
  <c r="M837" i="13" s="1"/>
  <c r="M838" i="13"/>
  <c r="N750" i="9"/>
  <c r="M750" i="13" s="1"/>
  <c r="M751" i="13"/>
  <c r="N727" i="9"/>
  <c r="N720" i="9"/>
  <c r="M720" i="13" s="1"/>
  <c r="N688" i="9"/>
  <c r="M688" i="13" s="1"/>
  <c r="M689" i="13"/>
  <c r="N665" i="9"/>
  <c r="M666" i="13"/>
  <c r="N641" i="9"/>
  <c r="M641" i="13" s="1"/>
  <c r="M642" i="13"/>
  <c r="N618" i="9"/>
  <c r="M618" i="13" s="1"/>
  <c r="M619" i="13"/>
  <c r="N594" i="9"/>
  <c r="M594" i="13" s="1"/>
  <c r="M595" i="13"/>
  <c r="N571" i="9"/>
  <c r="M572" i="13"/>
  <c r="N547" i="9"/>
  <c r="M547" i="13" s="1"/>
  <c r="M548" i="13"/>
  <c r="N502" i="9"/>
  <c r="M502" i="13" s="1"/>
  <c r="M503" i="13"/>
  <c r="N485" i="9"/>
  <c r="M485" i="13" s="1"/>
  <c r="M486" i="13"/>
  <c r="N478" i="9"/>
  <c r="M478" i="13" s="1"/>
  <c r="N469" i="9"/>
  <c r="M469" i="13" s="1"/>
  <c r="M470" i="13"/>
  <c r="N466" i="9"/>
  <c r="M466" i="13" s="1"/>
  <c r="M467" i="13"/>
  <c r="N463" i="9"/>
  <c r="M464" i="13"/>
  <c r="N277" i="9"/>
  <c r="M277" i="13" s="1"/>
  <c r="N188" i="9"/>
  <c r="M188" i="13" s="1"/>
  <c r="N179" i="9"/>
  <c r="N161" i="9"/>
  <c r="M162" i="13"/>
  <c r="N154" i="9"/>
  <c r="M155" i="13"/>
  <c r="N137" i="9"/>
  <c r="M137" i="13" s="1"/>
  <c r="M138" i="13"/>
  <c r="N132" i="9"/>
  <c r="M132" i="13" s="1"/>
  <c r="M46" i="13"/>
  <c r="N23" i="9"/>
  <c r="M23" i="13" s="1"/>
  <c r="N430" i="9"/>
  <c r="M430" i="13" s="1"/>
  <c r="N488" i="9"/>
  <c r="M488" i="13" s="1"/>
  <c r="N287" i="9"/>
  <c r="N75" i="9"/>
  <c r="N5" i="9"/>
  <c r="N242" i="9"/>
  <c r="O342" i="9"/>
  <c r="N905" i="9" l="1"/>
  <c r="M905" i="13" s="1"/>
  <c r="V905" i="13" s="1"/>
  <c r="N744" i="9"/>
  <c r="M744" i="13" s="1"/>
  <c r="M899" i="13"/>
  <c r="N889" i="9"/>
  <c r="M889" i="13" s="1"/>
  <c r="M883" i="13"/>
  <c r="N879" i="9"/>
  <c r="M879" i="13" s="1"/>
  <c r="N124" i="9"/>
  <c r="M124" i="13" s="1"/>
  <c r="N195" i="9"/>
  <c r="M195" i="13" s="1"/>
  <c r="M196" i="13"/>
  <c r="N1009" i="9"/>
  <c r="M1010" i="13"/>
  <c r="N967" i="9"/>
  <c r="M967" i="13" s="1"/>
  <c r="M971" i="13"/>
  <c r="N938" i="9"/>
  <c r="M942" i="13"/>
  <c r="N780" i="9"/>
  <c r="M780" i="13" s="1"/>
  <c r="M781" i="13"/>
  <c r="N822" i="9"/>
  <c r="M822" i="13" s="1"/>
  <c r="N726" i="9"/>
  <c r="M726" i="13" s="1"/>
  <c r="M727" i="13"/>
  <c r="N711" i="9"/>
  <c r="M711" i="13" s="1"/>
  <c r="N664" i="9"/>
  <c r="M664" i="13" s="1"/>
  <c r="M665" i="13"/>
  <c r="N617" i="9"/>
  <c r="M617" i="13" s="1"/>
  <c r="N570" i="9"/>
  <c r="M570" i="13" s="1"/>
  <c r="M571" i="13"/>
  <c r="N501" i="9"/>
  <c r="N484" i="9"/>
  <c r="M484" i="13" s="1"/>
  <c r="N462" i="9"/>
  <c r="M462" i="13" s="1"/>
  <c r="M463" i="13"/>
  <c r="N342" i="13"/>
  <c r="N286" i="9"/>
  <c r="M286" i="13" s="1"/>
  <c r="M287" i="13"/>
  <c r="N241" i="9"/>
  <c r="M241" i="13" s="1"/>
  <c r="M242" i="13"/>
  <c r="N178" i="9"/>
  <c r="M178" i="13" s="1"/>
  <c r="M179" i="13"/>
  <c r="N160" i="9"/>
  <c r="M160" i="13" s="1"/>
  <c r="M161" i="13"/>
  <c r="N150" i="9"/>
  <c r="M150" i="13" s="1"/>
  <c r="M154" i="13"/>
  <c r="N74" i="9"/>
  <c r="M74" i="13" s="1"/>
  <c r="M75" i="13"/>
  <c r="N4" i="9"/>
  <c r="M4" i="13" s="1"/>
  <c r="M5" i="13"/>
  <c r="G48" i="7"/>
  <c r="O106" i="9"/>
  <c r="N106" i="13" s="1"/>
  <c r="O36" i="9"/>
  <c r="N36" i="13" s="1"/>
  <c r="O24" i="9"/>
  <c r="N24" i="13" s="1"/>
  <c r="O1015" i="9"/>
  <c r="N1015" i="13" s="1"/>
  <c r="O1013" i="9"/>
  <c r="N1013" i="13" s="1"/>
  <c r="O976" i="9"/>
  <c r="N976" i="13" s="1"/>
  <c r="O955" i="9"/>
  <c r="N955" i="13" s="1"/>
  <c r="O945" i="9"/>
  <c r="N945" i="13" s="1"/>
  <c r="O913" i="9"/>
  <c r="N924" i="15" s="1"/>
  <c r="O907" i="9"/>
  <c r="O900" i="9"/>
  <c r="O884" i="9"/>
  <c r="O838" i="9"/>
  <c r="O835" i="9"/>
  <c r="O832" i="9"/>
  <c r="O826" i="9"/>
  <c r="O824" i="9"/>
  <c r="N835" i="15" s="1"/>
  <c r="R835" i="15" s="1"/>
  <c r="O815" i="9"/>
  <c r="O812" i="9"/>
  <c r="O807" i="9"/>
  <c r="O805" i="9"/>
  <c r="O803" i="9"/>
  <c r="O798" i="9"/>
  <c r="O782" i="9"/>
  <c r="O775" i="9"/>
  <c r="O755" i="9"/>
  <c r="O751" i="9"/>
  <c r="O746" i="9"/>
  <c r="O724" i="9"/>
  <c r="O721" i="9"/>
  <c r="O713" i="9"/>
  <c r="O689" i="9"/>
  <c r="O666" i="9"/>
  <c r="O642" i="9"/>
  <c r="O619" i="9"/>
  <c r="O595" i="9"/>
  <c r="O572" i="9"/>
  <c r="O548" i="9"/>
  <c r="N559" i="15" s="1"/>
  <c r="R559" i="15" s="1"/>
  <c r="O525" i="9"/>
  <c r="O503" i="9"/>
  <c r="N514" i="15" s="1"/>
  <c r="R514" i="15" s="1"/>
  <c r="O491" i="9"/>
  <c r="O489" i="9"/>
  <c r="N500" i="15" s="1"/>
  <c r="R500" i="15" s="1"/>
  <c r="O486" i="9"/>
  <c r="N497" i="15" s="1"/>
  <c r="R497" i="15" s="1"/>
  <c r="O479" i="9"/>
  <c r="O476" i="9"/>
  <c r="O470" i="9"/>
  <c r="N481" i="15" s="1"/>
  <c r="R481" i="15" s="1"/>
  <c r="O464" i="9"/>
  <c r="N475" i="15" s="1"/>
  <c r="R475" i="15" s="1"/>
  <c r="O459" i="9"/>
  <c r="O448" i="9"/>
  <c r="O431" i="9"/>
  <c r="N442" i="15" s="1"/>
  <c r="R442" i="15" s="1"/>
  <c r="O420" i="9"/>
  <c r="O407" i="9"/>
  <c r="O399" i="9"/>
  <c r="O388" i="9"/>
  <c r="O362" i="9"/>
  <c r="O357" i="9"/>
  <c r="O351" i="9"/>
  <c r="O336" i="9"/>
  <c r="N347" i="15" s="1"/>
  <c r="R347" i="15" s="1"/>
  <c r="S347" i="15" s="1"/>
  <c r="O327" i="9"/>
  <c r="O322" i="9"/>
  <c r="O317" i="9"/>
  <c r="O311" i="9"/>
  <c r="N322" i="15" s="1"/>
  <c r="R322" i="15" s="1"/>
  <c r="S322" i="15" s="1"/>
  <c r="O301" i="9"/>
  <c r="N312" i="15" s="1"/>
  <c r="R312" i="15" s="1"/>
  <c r="S312" i="15" s="1"/>
  <c r="O295" i="9"/>
  <c r="O288" i="9"/>
  <c r="O278" i="9"/>
  <c r="O275" i="9"/>
  <c r="O273" i="9"/>
  <c r="O270" i="9"/>
  <c r="O268" i="9"/>
  <c r="N279" i="15" s="1"/>
  <c r="O266" i="9"/>
  <c r="O264" i="9"/>
  <c r="O259" i="9"/>
  <c r="N270" i="15" s="1"/>
  <c r="O255" i="9"/>
  <c r="O243" i="9"/>
  <c r="O197" i="9"/>
  <c r="N197" i="13" s="1"/>
  <c r="O189" i="9"/>
  <c r="O186" i="9"/>
  <c r="O180" i="9"/>
  <c r="O176" i="9"/>
  <c r="O172" i="9"/>
  <c r="N172" i="13" s="1"/>
  <c r="O170" i="9"/>
  <c r="N170" i="13" s="1"/>
  <c r="O168" i="9"/>
  <c r="N168" i="13" s="1"/>
  <c r="O166" i="9"/>
  <c r="N166" i="13" s="1"/>
  <c r="O164" i="9"/>
  <c r="N164" i="13" s="1"/>
  <c r="O158" i="9"/>
  <c r="O155" i="9"/>
  <c r="O152" i="9"/>
  <c r="O143" i="9"/>
  <c r="O138" i="9"/>
  <c r="O133" i="9"/>
  <c r="O111" i="9"/>
  <c r="N111" i="13" s="1"/>
  <c r="O91" i="9"/>
  <c r="N91" i="13" s="1"/>
  <c r="O89" i="9"/>
  <c r="R270" i="15" l="1"/>
  <c r="S270" i="15"/>
  <c r="R279" i="15"/>
  <c r="S279" i="15"/>
  <c r="N243" i="13"/>
  <c r="U243" i="13" s="1"/>
  <c r="N254" i="15"/>
  <c r="S254" i="15" s="1"/>
  <c r="N89" i="13"/>
  <c r="O1038" i="9"/>
  <c r="N878" i="9"/>
  <c r="M878" i="13" s="1"/>
  <c r="N807" i="13"/>
  <c r="O883" i="9"/>
  <c r="N883" i="13" s="1"/>
  <c r="N884" i="13"/>
  <c r="M501" i="13"/>
  <c r="T501" i="9"/>
  <c r="N812" i="13"/>
  <c r="O899" i="9"/>
  <c r="N899" i="13" s="1"/>
  <c r="N900" i="13"/>
  <c r="O906" i="9"/>
  <c r="N906" i="13" s="1"/>
  <c r="N907" i="13"/>
  <c r="N775" i="13"/>
  <c r="N782" i="13"/>
  <c r="N798" i="13"/>
  <c r="N803" i="13"/>
  <c r="N805" i="13"/>
  <c r="N838" i="13"/>
  <c r="N826" i="13"/>
  <c r="O814" i="9"/>
  <c r="N815" i="13"/>
  <c r="O179" i="9"/>
  <c r="N180" i="13"/>
  <c r="O175" i="9"/>
  <c r="N176" i="13"/>
  <c r="O157" i="9"/>
  <c r="N157" i="13" s="1"/>
  <c r="N158" i="13"/>
  <c r="O154" i="9"/>
  <c r="N154" i="13" s="1"/>
  <c r="N155" i="13"/>
  <c r="O137" i="9"/>
  <c r="N137" i="13" s="1"/>
  <c r="N138" i="13"/>
  <c r="O132" i="9"/>
  <c r="N132" i="13" s="1"/>
  <c r="N133" i="13"/>
  <c r="N1008" i="9"/>
  <c r="M1009" i="13"/>
  <c r="N937" i="9"/>
  <c r="M938" i="13"/>
  <c r="N923" i="9"/>
  <c r="M923" i="13" s="1"/>
  <c r="O834" i="9"/>
  <c r="N835" i="13"/>
  <c r="N832" i="13"/>
  <c r="N824" i="13"/>
  <c r="N755" i="13"/>
  <c r="O750" i="9"/>
  <c r="N751" i="13"/>
  <c r="N746" i="13"/>
  <c r="N724" i="13"/>
  <c r="N721" i="13"/>
  <c r="O712" i="9"/>
  <c r="N713" i="13"/>
  <c r="O688" i="9"/>
  <c r="N689" i="13"/>
  <c r="O641" i="9"/>
  <c r="N642" i="13"/>
  <c r="O594" i="9"/>
  <c r="N595" i="13"/>
  <c r="O571" i="9"/>
  <c r="O570" i="9" s="1"/>
  <c r="N572" i="13"/>
  <c r="N525" i="13"/>
  <c r="N503" i="13"/>
  <c r="N491" i="13"/>
  <c r="O488" i="9"/>
  <c r="N499" i="15" s="1"/>
  <c r="R499" i="15" s="1"/>
  <c r="N489" i="13"/>
  <c r="O485" i="9"/>
  <c r="N496" i="15" s="1"/>
  <c r="R496" i="15" s="1"/>
  <c r="N486" i="13"/>
  <c r="O478" i="9"/>
  <c r="N479" i="13"/>
  <c r="O475" i="9"/>
  <c r="N476" i="13"/>
  <c r="O469" i="9"/>
  <c r="N480" i="15" s="1"/>
  <c r="R480" i="15" s="1"/>
  <c r="N470" i="13"/>
  <c r="O463" i="9"/>
  <c r="N474" i="15" s="1"/>
  <c r="R474" i="15" s="1"/>
  <c r="N464" i="13"/>
  <c r="N459" i="13"/>
  <c r="N448" i="13"/>
  <c r="N431" i="13"/>
  <c r="N420" i="13"/>
  <c r="N407" i="13"/>
  <c r="N399" i="13"/>
  <c r="N388" i="13"/>
  <c r="N362" i="13"/>
  <c r="N357" i="13"/>
  <c r="N351" i="13"/>
  <c r="G47" i="7"/>
  <c r="N336" i="13"/>
  <c r="N327" i="13"/>
  <c r="G45" i="7"/>
  <c r="N322" i="13"/>
  <c r="N317" i="13"/>
  <c r="N311" i="13"/>
  <c r="N301" i="13"/>
  <c r="N295" i="13"/>
  <c r="G40" i="7"/>
  <c r="N288" i="13"/>
  <c r="O277" i="9"/>
  <c r="N278" i="13"/>
  <c r="U278" i="13" s="1"/>
  <c r="N275" i="13"/>
  <c r="U275" i="13" s="1"/>
  <c r="N255" i="13"/>
  <c r="U255" i="13" s="1"/>
  <c r="N273" i="13"/>
  <c r="U273" i="13" s="1"/>
  <c r="J145" i="8"/>
  <c r="K145" i="8" s="1"/>
  <c r="N270" i="13"/>
  <c r="U270" i="13" s="1"/>
  <c r="N268" i="13"/>
  <c r="U268" i="13" s="1"/>
  <c r="N266" i="13"/>
  <c r="U266" i="13" s="1"/>
  <c r="N264" i="13"/>
  <c r="U264" i="13" s="1"/>
  <c r="N259" i="13"/>
  <c r="U259" i="13" s="1"/>
  <c r="O188" i="9"/>
  <c r="N188" i="13" s="1"/>
  <c r="N189" i="13"/>
  <c r="O185" i="9"/>
  <c r="N185" i="13" s="1"/>
  <c r="N186" i="13"/>
  <c r="N3" i="9"/>
  <c r="N238" i="9" s="1"/>
  <c r="M238" i="13" s="1"/>
  <c r="O912" i="9"/>
  <c r="N913" i="13"/>
  <c r="O618" i="9"/>
  <c r="N619" i="13"/>
  <c r="O665" i="9"/>
  <c r="N666" i="13"/>
  <c r="O547" i="9"/>
  <c r="N558" i="15" s="1"/>
  <c r="R558" i="15" s="1"/>
  <c r="N548" i="13"/>
  <c r="O151" i="9"/>
  <c r="N151" i="13" s="1"/>
  <c r="N152" i="13"/>
  <c r="O142" i="9"/>
  <c r="N142" i="13" s="1"/>
  <c r="N143" i="13"/>
  <c r="O502" i="9"/>
  <c r="N513" i="15" s="1"/>
  <c r="R513" i="15" s="1"/>
  <c r="O430" i="9"/>
  <c r="N441" i="15" s="1"/>
  <c r="R441" i="15" s="1"/>
  <c r="S441" i="15" s="1"/>
  <c r="G46" i="7"/>
  <c r="G42" i="7"/>
  <c r="O720" i="9"/>
  <c r="O242" i="9"/>
  <c r="N253" i="15" s="1"/>
  <c r="S253" i="15" s="1"/>
  <c r="K1023" i="13"/>
  <c r="K1021" i="13"/>
  <c r="K1017" i="13"/>
  <c r="K1015" i="13"/>
  <c r="K1013" i="13"/>
  <c r="N912" i="13" l="1"/>
  <c r="N923" i="15"/>
  <c r="O617" i="9"/>
  <c r="K1020" i="13"/>
  <c r="N179" i="13"/>
  <c r="J123" i="8"/>
  <c r="K883" i="13"/>
  <c r="K884" i="13"/>
  <c r="O664" i="9"/>
  <c r="N664" i="13" s="1"/>
  <c r="K1027" i="13"/>
  <c r="K1011" i="13"/>
  <c r="N814" i="13"/>
  <c r="O174" i="9"/>
  <c r="N174" i="13" s="1"/>
  <c r="N175" i="13"/>
  <c r="O150" i="9"/>
  <c r="N150" i="13" s="1"/>
  <c r="N1030" i="9"/>
  <c r="M1030" i="13" s="1"/>
  <c r="M1008" i="13"/>
  <c r="N1006" i="9"/>
  <c r="M1006" i="13" s="1"/>
  <c r="M937" i="13"/>
  <c r="N834" i="13"/>
  <c r="N750" i="13"/>
  <c r="N720" i="13"/>
  <c r="N712" i="13"/>
  <c r="N688" i="13"/>
  <c r="N665" i="13"/>
  <c r="N641" i="13"/>
  <c r="N617" i="13"/>
  <c r="N618" i="13"/>
  <c r="N594" i="13"/>
  <c r="N570" i="13"/>
  <c r="N571" i="13"/>
  <c r="N547" i="13"/>
  <c r="N488" i="13"/>
  <c r="N485" i="13"/>
  <c r="N478" i="13"/>
  <c r="N475" i="13"/>
  <c r="N469" i="13"/>
  <c r="N463" i="13"/>
  <c r="N430" i="13"/>
  <c r="N863" i="13"/>
  <c r="O863" i="13" s="1"/>
  <c r="N277" i="13"/>
  <c r="U277" i="13" s="1"/>
  <c r="O178" i="9"/>
  <c r="N178" i="13" s="1"/>
  <c r="M3" i="13"/>
  <c r="V6" i="13" s="1"/>
  <c r="O241" i="9"/>
  <c r="N242" i="13"/>
  <c r="U242" i="13" s="1"/>
  <c r="O501" i="9"/>
  <c r="N512" i="15" s="1"/>
  <c r="R512" i="15" s="1"/>
  <c r="N502" i="13"/>
  <c r="N241" i="13" l="1"/>
  <c r="N252" i="15"/>
  <c r="V501" i="9"/>
  <c r="K1019" i="13"/>
  <c r="K1025" i="13"/>
  <c r="K1026" i="13"/>
  <c r="K1010" i="13"/>
  <c r="N501" i="13"/>
  <c r="O862" i="13"/>
  <c r="O859" i="13" s="1"/>
  <c r="O822" i="13" s="1"/>
  <c r="O240" i="13" s="1"/>
  <c r="P863" i="13"/>
  <c r="P862" i="13" l="1"/>
  <c r="P859" i="13" s="1"/>
  <c r="P822" i="13" s="1"/>
  <c r="P240" i="13" s="1"/>
  <c r="P876" i="13" s="1"/>
  <c r="W501" i="9"/>
  <c r="K1009" i="13"/>
  <c r="O876" i="13"/>
  <c r="K771" i="13"/>
  <c r="K763" i="13"/>
  <c r="K759" i="13"/>
  <c r="K755" i="13"/>
  <c r="N1012" i="13" l="1"/>
  <c r="N1023" i="15"/>
  <c r="O1023" i="15" s="1"/>
  <c r="Q862" i="13"/>
  <c r="Q859" i="13" s="1"/>
  <c r="Q822" i="13" s="1"/>
  <c r="Q240" i="13" s="1"/>
  <c r="Q876" i="13" s="1"/>
  <c r="R862" i="13"/>
  <c r="R859" i="13" s="1"/>
  <c r="R822" i="13" s="1"/>
  <c r="R240" i="13" s="1"/>
  <c r="R876" i="13" s="1"/>
  <c r="O1011" i="9"/>
  <c r="K1008" i="13"/>
  <c r="L1030" i="9"/>
  <c r="K1030" i="13" s="1"/>
  <c r="K753" i="13"/>
  <c r="K754" i="13"/>
  <c r="K1" i="12"/>
  <c r="L1" i="12"/>
  <c r="M1" i="12"/>
  <c r="K2" i="12"/>
  <c r="L2" i="12"/>
  <c r="M2" i="12"/>
  <c r="K7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5" i="12"/>
  <c r="K26" i="12"/>
  <c r="K27" i="12"/>
  <c r="K28" i="12"/>
  <c r="K30" i="12"/>
  <c r="K31" i="12"/>
  <c r="K33" i="12"/>
  <c r="K34" i="12"/>
  <c r="K35" i="12"/>
  <c r="K38" i="12"/>
  <c r="K39" i="12"/>
  <c r="K40" i="12"/>
  <c r="K41" i="12"/>
  <c r="K44" i="12"/>
  <c r="K47" i="12"/>
  <c r="K48" i="12"/>
  <c r="K50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9" i="12"/>
  <c r="K71" i="12"/>
  <c r="K73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90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7" i="12"/>
  <c r="K108" i="12"/>
  <c r="K109" i="12"/>
  <c r="K110" i="12"/>
  <c r="K112" i="12"/>
  <c r="K113" i="12"/>
  <c r="K114" i="12"/>
  <c r="K116" i="12"/>
  <c r="K117" i="12"/>
  <c r="K118" i="12"/>
  <c r="K119" i="12"/>
  <c r="K120" i="12"/>
  <c r="K121" i="12"/>
  <c r="K122" i="12"/>
  <c r="K123" i="12"/>
  <c r="K127" i="12"/>
  <c r="K130" i="12"/>
  <c r="K131" i="12"/>
  <c r="K134" i="12"/>
  <c r="K135" i="12"/>
  <c r="K136" i="12"/>
  <c r="K139" i="12"/>
  <c r="K140" i="12"/>
  <c r="K141" i="12"/>
  <c r="K144" i="12"/>
  <c r="K145" i="12"/>
  <c r="K146" i="12"/>
  <c r="K147" i="12"/>
  <c r="K148" i="12"/>
  <c r="K149" i="12"/>
  <c r="K153" i="12"/>
  <c r="K156" i="12"/>
  <c r="K157" i="12"/>
  <c r="K158" i="12"/>
  <c r="K159" i="12"/>
  <c r="K164" i="12"/>
  <c r="K165" i="12"/>
  <c r="K166" i="12"/>
  <c r="K167" i="12"/>
  <c r="K169" i="12"/>
  <c r="K170" i="12"/>
  <c r="K171" i="12"/>
  <c r="K173" i="12"/>
  <c r="K174" i="12"/>
  <c r="K175" i="12"/>
  <c r="K176" i="12"/>
  <c r="K177" i="12"/>
  <c r="K181" i="12"/>
  <c r="K182" i="12"/>
  <c r="K183" i="12"/>
  <c r="K184" i="12"/>
  <c r="K187" i="12"/>
  <c r="K190" i="12"/>
  <c r="K191" i="12"/>
  <c r="K192" i="12"/>
  <c r="K193" i="12"/>
  <c r="K194" i="12"/>
  <c r="K198" i="12"/>
  <c r="K199" i="12"/>
  <c r="K200" i="12"/>
  <c r="K201" i="12"/>
  <c r="K202" i="12"/>
  <c r="K203" i="12"/>
  <c r="K204" i="12"/>
  <c r="K205" i="12"/>
  <c r="K206" i="12"/>
  <c r="K207" i="12"/>
  <c r="K208" i="12"/>
  <c r="K210" i="12"/>
  <c r="K211" i="12"/>
  <c r="K212" i="12"/>
  <c r="K214" i="12"/>
  <c r="K215" i="12"/>
  <c r="K216" i="12"/>
  <c r="K217" i="12"/>
  <c r="K219" i="12"/>
  <c r="K221" i="12"/>
  <c r="K223" i="12"/>
  <c r="K225" i="12"/>
  <c r="K226" i="12"/>
  <c r="K228" i="12"/>
  <c r="K231" i="12"/>
  <c r="K232" i="12"/>
  <c r="K233" i="12"/>
  <c r="K234" i="12"/>
  <c r="K235" i="12"/>
  <c r="K236" i="12"/>
  <c r="K237" i="12"/>
  <c r="L237" i="12"/>
  <c r="M237" i="12"/>
  <c r="K239" i="12"/>
  <c r="L239" i="12"/>
  <c r="M239" i="12"/>
  <c r="K244" i="12"/>
  <c r="K245" i="12"/>
  <c r="K246" i="12"/>
  <c r="K247" i="12"/>
  <c r="K248" i="12"/>
  <c r="K249" i="12"/>
  <c r="K250" i="12"/>
  <c r="K251" i="12"/>
  <c r="K252" i="12"/>
  <c r="K253" i="12"/>
  <c r="K254" i="12"/>
  <c r="K256" i="12"/>
  <c r="K257" i="12"/>
  <c r="K258" i="12"/>
  <c r="K260" i="12"/>
  <c r="K261" i="12"/>
  <c r="K262" i="12"/>
  <c r="K263" i="12"/>
  <c r="K265" i="12"/>
  <c r="K267" i="12"/>
  <c r="K269" i="12"/>
  <c r="K271" i="12"/>
  <c r="K272" i="12"/>
  <c r="K274" i="12"/>
  <c r="K276" i="12"/>
  <c r="K278" i="12"/>
  <c r="K279" i="12"/>
  <c r="K280" i="12"/>
  <c r="K281" i="12"/>
  <c r="K282" i="12"/>
  <c r="K283" i="12"/>
  <c r="K284" i="12"/>
  <c r="K285" i="12"/>
  <c r="K289" i="12"/>
  <c r="K290" i="12"/>
  <c r="K291" i="12"/>
  <c r="K292" i="12"/>
  <c r="K293" i="12"/>
  <c r="K294" i="12"/>
  <c r="K297" i="12"/>
  <c r="K298" i="12"/>
  <c r="K299" i="12"/>
  <c r="K300" i="12"/>
  <c r="K301" i="12"/>
  <c r="K302" i="12"/>
  <c r="K303" i="12"/>
  <c r="K304" i="12"/>
  <c r="K305" i="12"/>
  <c r="K306" i="12"/>
  <c r="K307" i="12"/>
  <c r="K308" i="12"/>
  <c r="K309" i="12"/>
  <c r="K310" i="12"/>
  <c r="K312" i="12"/>
  <c r="K313" i="12"/>
  <c r="K314" i="12"/>
  <c r="K315" i="12"/>
  <c r="K316" i="12"/>
  <c r="K318" i="12"/>
  <c r="K319" i="12"/>
  <c r="K320" i="12"/>
  <c r="K321" i="12"/>
  <c r="K322" i="12"/>
  <c r="K323" i="12"/>
  <c r="K324" i="12"/>
  <c r="K325" i="12"/>
  <c r="K326" i="12"/>
  <c r="K328" i="12"/>
  <c r="K329" i="12"/>
  <c r="K330" i="12"/>
  <c r="K331" i="12"/>
  <c r="K332" i="12"/>
  <c r="K333" i="12"/>
  <c r="K334" i="12"/>
  <c r="K335" i="12"/>
  <c r="K337" i="12"/>
  <c r="K338" i="12"/>
  <c r="K339" i="12"/>
  <c r="K340" i="12"/>
  <c r="K341" i="12"/>
  <c r="K343" i="12"/>
  <c r="K344" i="12"/>
  <c r="K345" i="12"/>
  <c r="K346" i="12"/>
  <c r="K347" i="12"/>
  <c r="K348" i="12"/>
  <c r="K349" i="12"/>
  <c r="K350" i="12"/>
  <c r="K352" i="12"/>
  <c r="K353" i="12"/>
  <c r="K354" i="12"/>
  <c r="K355" i="12"/>
  <c r="K356" i="12"/>
  <c r="K358" i="12"/>
  <c r="K359" i="12"/>
  <c r="K360" i="12"/>
  <c r="K361" i="12"/>
  <c r="K363" i="12"/>
  <c r="K364" i="12"/>
  <c r="K365" i="12"/>
  <c r="K366" i="12"/>
  <c r="K367" i="12"/>
  <c r="K368" i="12"/>
  <c r="K369" i="12"/>
  <c r="K370" i="12"/>
  <c r="K371" i="12"/>
  <c r="K372" i="12"/>
  <c r="K373" i="12"/>
  <c r="K374" i="12"/>
  <c r="K375" i="12"/>
  <c r="K376" i="12"/>
  <c r="K377" i="12"/>
  <c r="K378" i="12"/>
  <c r="K379" i="12"/>
  <c r="K380" i="12"/>
  <c r="K381" i="12"/>
  <c r="K382" i="12"/>
  <c r="K383" i="12"/>
  <c r="K384" i="12"/>
  <c r="K385" i="12"/>
  <c r="K386" i="12"/>
  <c r="K387" i="12"/>
  <c r="K389" i="12"/>
  <c r="K390" i="12"/>
  <c r="K391" i="12"/>
  <c r="K392" i="12"/>
  <c r="K393" i="12"/>
  <c r="K394" i="12"/>
  <c r="K395" i="12"/>
  <c r="K396" i="12"/>
  <c r="K397" i="12"/>
  <c r="K398" i="12"/>
  <c r="K400" i="12"/>
  <c r="K401" i="12"/>
  <c r="K402" i="12"/>
  <c r="K403" i="12"/>
  <c r="K404" i="12"/>
  <c r="K405" i="12"/>
  <c r="K406" i="12"/>
  <c r="K408" i="12"/>
  <c r="K409" i="12"/>
  <c r="K410" i="12"/>
  <c r="K411" i="12"/>
  <c r="K412" i="12"/>
  <c r="K413" i="12"/>
  <c r="K414" i="12"/>
  <c r="K415" i="12"/>
  <c r="K416" i="12"/>
  <c r="K417" i="12"/>
  <c r="K418" i="12"/>
  <c r="K419" i="12"/>
  <c r="K421" i="12"/>
  <c r="K422" i="12"/>
  <c r="K423" i="12"/>
  <c r="K424" i="12"/>
  <c r="K425" i="12"/>
  <c r="K426" i="12"/>
  <c r="K427" i="12"/>
  <c r="K429" i="12"/>
  <c r="K432" i="12"/>
  <c r="K433" i="12"/>
  <c r="K434" i="12"/>
  <c r="K435" i="12"/>
  <c r="K436" i="12"/>
  <c r="K437" i="12"/>
  <c r="K438" i="12"/>
  <c r="K439" i="12"/>
  <c r="K440" i="12"/>
  <c r="K441" i="12"/>
  <c r="K442" i="12"/>
  <c r="K443" i="12"/>
  <c r="K444" i="12"/>
  <c r="K445" i="12"/>
  <c r="K446" i="12"/>
  <c r="K447" i="12"/>
  <c r="K449" i="12"/>
  <c r="K450" i="12"/>
  <c r="K451" i="12"/>
  <c r="K452" i="12"/>
  <c r="K453" i="12"/>
  <c r="K454" i="12"/>
  <c r="K455" i="12"/>
  <c r="K456" i="12"/>
  <c r="K457" i="12"/>
  <c r="K458" i="12"/>
  <c r="K460" i="12"/>
  <c r="K461" i="12"/>
  <c r="K465" i="12"/>
  <c r="K468" i="12"/>
  <c r="K471" i="12"/>
  <c r="K474" i="12"/>
  <c r="K477" i="12"/>
  <c r="K480" i="12"/>
  <c r="K483" i="12"/>
  <c r="K487" i="12"/>
  <c r="K490" i="12"/>
  <c r="K492" i="12"/>
  <c r="K495" i="12"/>
  <c r="K497" i="12"/>
  <c r="K500" i="12"/>
  <c r="K504" i="12"/>
  <c r="K505" i="12"/>
  <c r="K506" i="12"/>
  <c r="K507" i="12"/>
  <c r="K508" i="12"/>
  <c r="K509" i="12"/>
  <c r="K510" i="12"/>
  <c r="K511" i="12"/>
  <c r="K512" i="12"/>
  <c r="K513" i="12"/>
  <c r="K514" i="12"/>
  <c r="K515" i="12"/>
  <c r="K516" i="12"/>
  <c r="K517" i="12"/>
  <c r="K518" i="12"/>
  <c r="K519" i="12"/>
  <c r="K520" i="12"/>
  <c r="K521" i="12"/>
  <c r="K522" i="12"/>
  <c r="K523" i="12"/>
  <c r="K524" i="12"/>
  <c r="K525" i="12"/>
  <c r="K526" i="12"/>
  <c r="K527" i="12"/>
  <c r="K528" i="12"/>
  <c r="K529" i="12"/>
  <c r="K530" i="12"/>
  <c r="K531" i="12"/>
  <c r="K532" i="12"/>
  <c r="K533" i="12"/>
  <c r="K534" i="12"/>
  <c r="K535" i="12"/>
  <c r="K536" i="12"/>
  <c r="K537" i="12"/>
  <c r="K538" i="12"/>
  <c r="K539" i="12"/>
  <c r="K540" i="12"/>
  <c r="K541" i="12"/>
  <c r="K542" i="12"/>
  <c r="K543" i="12"/>
  <c r="K544" i="12"/>
  <c r="K545" i="12"/>
  <c r="K546" i="12"/>
  <c r="K549" i="12"/>
  <c r="K550" i="12"/>
  <c r="K551" i="12"/>
  <c r="K552" i="12"/>
  <c r="K553" i="12"/>
  <c r="K554" i="12"/>
  <c r="K555" i="12"/>
  <c r="K556" i="12"/>
  <c r="K557" i="12"/>
  <c r="K558" i="12"/>
  <c r="K559" i="12"/>
  <c r="K560" i="12"/>
  <c r="K561" i="12"/>
  <c r="K562" i="12"/>
  <c r="K563" i="12"/>
  <c r="K564" i="12"/>
  <c r="K565" i="12"/>
  <c r="K566" i="12"/>
  <c r="K567" i="12"/>
  <c r="K568" i="12"/>
  <c r="K569" i="12"/>
  <c r="K573" i="12"/>
  <c r="K574" i="12"/>
  <c r="K575" i="12"/>
  <c r="K576" i="12"/>
  <c r="K577" i="12"/>
  <c r="K578" i="12"/>
  <c r="K579" i="12"/>
  <c r="K580" i="12"/>
  <c r="K581" i="12"/>
  <c r="K582" i="12"/>
  <c r="K583" i="12"/>
  <c r="K584" i="12"/>
  <c r="K585" i="12"/>
  <c r="K586" i="12"/>
  <c r="K587" i="12"/>
  <c r="K588" i="12"/>
  <c r="K589" i="12"/>
  <c r="K590" i="12"/>
  <c r="K591" i="12"/>
  <c r="K592" i="12"/>
  <c r="K593" i="12"/>
  <c r="K596" i="12"/>
  <c r="K597" i="12"/>
  <c r="K598" i="12"/>
  <c r="K599" i="12"/>
  <c r="K600" i="12"/>
  <c r="K601" i="12"/>
  <c r="K602" i="12"/>
  <c r="K603" i="12"/>
  <c r="K604" i="12"/>
  <c r="K605" i="12"/>
  <c r="K606" i="12"/>
  <c r="K607" i="12"/>
  <c r="K608" i="12"/>
  <c r="K609" i="12"/>
  <c r="K610" i="12"/>
  <c r="K611" i="12"/>
  <c r="K612" i="12"/>
  <c r="K613" i="12"/>
  <c r="K614" i="12"/>
  <c r="K615" i="12"/>
  <c r="K616" i="12"/>
  <c r="K620" i="12"/>
  <c r="K621" i="12"/>
  <c r="K622" i="12"/>
  <c r="K623" i="12"/>
  <c r="K624" i="12"/>
  <c r="K625" i="12"/>
  <c r="K626" i="12"/>
  <c r="K627" i="12"/>
  <c r="K628" i="12"/>
  <c r="K629" i="12"/>
  <c r="K630" i="12"/>
  <c r="K631" i="12"/>
  <c r="K632" i="12"/>
  <c r="K633" i="12"/>
  <c r="K634" i="12"/>
  <c r="K635" i="12"/>
  <c r="K636" i="12"/>
  <c r="K637" i="12"/>
  <c r="K638" i="12"/>
  <c r="K639" i="12"/>
  <c r="K640" i="12"/>
  <c r="K643" i="12"/>
  <c r="K644" i="12"/>
  <c r="K645" i="12"/>
  <c r="K646" i="12"/>
  <c r="K647" i="12"/>
  <c r="K648" i="12"/>
  <c r="K649" i="12"/>
  <c r="K650" i="12"/>
  <c r="K651" i="12"/>
  <c r="K652" i="12"/>
  <c r="K653" i="12"/>
  <c r="K654" i="12"/>
  <c r="K655" i="12"/>
  <c r="K656" i="12"/>
  <c r="K657" i="12"/>
  <c r="K658" i="12"/>
  <c r="K659" i="12"/>
  <c r="K660" i="12"/>
  <c r="K661" i="12"/>
  <c r="K662" i="12"/>
  <c r="K663" i="12"/>
  <c r="K667" i="12"/>
  <c r="K668" i="12"/>
  <c r="K669" i="12"/>
  <c r="K670" i="12"/>
  <c r="K671" i="12"/>
  <c r="K672" i="12"/>
  <c r="K673" i="12"/>
  <c r="K674" i="12"/>
  <c r="K675" i="12"/>
  <c r="K676" i="12"/>
  <c r="K677" i="12"/>
  <c r="K678" i="12"/>
  <c r="K679" i="12"/>
  <c r="K680" i="12"/>
  <c r="K681" i="12"/>
  <c r="K682" i="12"/>
  <c r="K683" i="12"/>
  <c r="K684" i="12"/>
  <c r="K685" i="12"/>
  <c r="K686" i="12"/>
  <c r="K687" i="12"/>
  <c r="K690" i="12"/>
  <c r="K691" i="12"/>
  <c r="K692" i="12"/>
  <c r="K693" i="12"/>
  <c r="K694" i="12"/>
  <c r="K695" i="12"/>
  <c r="K696" i="12"/>
  <c r="K697" i="12"/>
  <c r="K698" i="12"/>
  <c r="K699" i="12"/>
  <c r="K700" i="12"/>
  <c r="K701" i="12"/>
  <c r="K702" i="12"/>
  <c r="K703" i="12"/>
  <c r="K704" i="12"/>
  <c r="K705" i="12"/>
  <c r="K706" i="12"/>
  <c r="K707" i="12"/>
  <c r="K708" i="12"/>
  <c r="K709" i="12"/>
  <c r="K710" i="12"/>
  <c r="K714" i="12"/>
  <c r="K715" i="12"/>
  <c r="K716" i="12"/>
  <c r="K719" i="12"/>
  <c r="K722" i="12"/>
  <c r="K723" i="12"/>
  <c r="K725" i="12"/>
  <c r="K729" i="12"/>
  <c r="K731" i="12"/>
  <c r="K733" i="12"/>
  <c r="K735" i="12"/>
  <c r="K737" i="12"/>
  <c r="K739" i="12"/>
  <c r="K741" i="12"/>
  <c r="K743" i="12"/>
  <c r="K747" i="12"/>
  <c r="K749" i="12"/>
  <c r="K752" i="12"/>
  <c r="K756" i="12"/>
  <c r="K758" i="12"/>
  <c r="K762" i="12"/>
  <c r="K766" i="12"/>
  <c r="K770" i="12"/>
  <c r="K774" i="12"/>
  <c r="K776" i="12"/>
  <c r="K779" i="12"/>
  <c r="K783" i="12"/>
  <c r="K784" i="12"/>
  <c r="K785" i="12"/>
  <c r="K786" i="12"/>
  <c r="K787" i="12"/>
  <c r="K788" i="12"/>
  <c r="K789" i="12"/>
  <c r="K790" i="12"/>
  <c r="K791" i="12"/>
  <c r="K792" i="12"/>
  <c r="K793" i="12"/>
  <c r="K795" i="12"/>
  <c r="K796" i="12"/>
  <c r="K797" i="12"/>
  <c r="K799" i="12"/>
  <c r="K800" i="12"/>
  <c r="K801" i="12"/>
  <c r="K802" i="12"/>
  <c r="K804" i="12"/>
  <c r="K806" i="12"/>
  <c r="K808" i="12"/>
  <c r="K810" i="12"/>
  <c r="K811" i="12"/>
  <c r="K813" i="12"/>
  <c r="K816" i="12"/>
  <c r="K817" i="12"/>
  <c r="K818" i="12"/>
  <c r="K819" i="12"/>
  <c r="K820" i="12"/>
  <c r="K821" i="12"/>
  <c r="K825" i="12"/>
  <c r="K827" i="12"/>
  <c r="K829" i="12"/>
  <c r="K831" i="12"/>
  <c r="K833" i="12"/>
  <c r="K836" i="12"/>
  <c r="K839" i="12"/>
  <c r="K840" i="12"/>
  <c r="K841" i="12"/>
  <c r="K842" i="12"/>
  <c r="K843" i="12"/>
  <c r="K844" i="12"/>
  <c r="K845" i="12"/>
  <c r="K846" i="12"/>
  <c r="K847" i="12"/>
  <c r="K848" i="12"/>
  <c r="K849" i="12"/>
  <c r="K850" i="12"/>
  <c r="K851" i="12"/>
  <c r="K852" i="12"/>
  <c r="K854" i="12"/>
  <c r="K856" i="12"/>
  <c r="K858" i="12"/>
  <c r="K861" i="12"/>
  <c r="K863" i="12"/>
  <c r="K865" i="12"/>
  <c r="K867" i="12"/>
  <c r="K869" i="12"/>
  <c r="K871" i="12"/>
  <c r="K873" i="12"/>
  <c r="K874" i="12"/>
  <c r="K875" i="12"/>
  <c r="L875" i="12"/>
  <c r="M875" i="12"/>
  <c r="K877" i="12"/>
  <c r="L877" i="12"/>
  <c r="M877" i="12"/>
  <c r="K882" i="12"/>
  <c r="K885" i="12"/>
  <c r="K888" i="12"/>
  <c r="K892" i="12"/>
  <c r="K895" i="12"/>
  <c r="K898" i="12"/>
  <c r="K901" i="12"/>
  <c r="K904" i="12"/>
  <c r="K908" i="12"/>
  <c r="K911" i="12"/>
  <c r="K914" i="12"/>
  <c r="K918" i="12"/>
  <c r="K921" i="12"/>
  <c r="K922" i="12"/>
  <c r="L922" i="12"/>
  <c r="M922" i="12"/>
  <c r="K924" i="12"/>
  <c r="L924" i="12"/>
  <c r="M924" i="12"/>
  <c r="K929" i="12"/>
  <c r="K933" i="12"/>
  <c r="K934" i="12"/>
  <c r="L934" i="12"/>
  <c r="M934" i="12"/>
  <c r="K936" i="12"/>
  <c r="L936" i="12"/>
  <c r="M936" i="12"/>
  <c r="K941" i="12"/>
  <c r="K944" i="12"/>
  <c r="K946" i="12"/>
  <c r="K947" i="12"/>
  <c r="K948" i="12"/>
  <c r="K949" i="12"/>
  <c r="K950" i="12"/>
  <c r="K951" i="12"/>
  <c r="K952" i="12"/>
  <c r="K953" i="12"/>
  <c r="K954" i="12"/>
  <c r="K956" i="12"/>
  <c r="K957" i="12"/>
  <c r="K958" i="12"/>
  <c r="K959" i="12"/>
  <c r="K960" i="12"/>
  <c r="K961" i="12"/>
  <c r="K962" i="12"/>
  <c r="K963" i="12"/>
  <c r="K964" i="12"/>
  <c r="K966" i="12"/>
  <c r="K970" i="12"/>
  <c r="K973" i="12"/>
  <c r="K975" i="12"/>
  <c r="K977" i="12"/>
  <c r="K978" i="12"/>
  <c r="K979" i="12"/>
  <c r="K980" i="12"/>
  <c r="K981" i="12"/>
  <c r="K982" i="12"/>
  <c r="K983" i="12"/>
  <c r="K984" i="12"/>
  <c r="K985" i="12"/>
  <c r="K986" i="12"/>
  <c r="K987" i="12"/>
  <c r="K988" i="12"/>
  <c r="K989" i="12"/>
  <c r="K990" i="12"/>
  <c r="K991" i="12"/>
  <c r="K992" i="12"/>
  <c r="K993" i="12"/>
  <c r="K995" i="12"/>
  <c r="K996" i="12"/>
  <c r="K997" i="12"/>
  <c r="K998" i="12"/>
  <c r="K999" i="12"/>
  <c r="K1000" i="12"/>
  <c r="K1001" i="12"/>
  <c r="K1002" i="12"/>
  <c r="K1004" i="12"/>
  <c r="K1005" i="12"/>
  <c r="L1005" i="12"/>
  <c r="M1005" i="12"/>
  <c r="K1007" i="12"/>
  <c r="L1007" i="12"/>
  <c r="M1007" i="12"/>
  <c r="K1012" i="12"/>
  <c r="K1014" i="12"/>
  <c r="K1016" i="12"/>
  <c r="K1018" i="12"/>
  <c r="K1022" i="12"/>
  <c r="K1024" i="12"/>
  <c r="K1028" i="12"/>
  <c r="K1029" i="12"/>
  <c r="L1029" i="12"/>
  <c r="M1029" i="12"/>
  <c r="K1031" i="12"/>
  <c r="L1031" i="12"/>
  <c r="M1031" i="12"/>
  <c r="K1032" i="12"/>
  <c r="L1032" i="12"/>
  <c r="M1032" i="12"/>
  <c r="L24" i="4"/>
  <c r="M24" i="4"/>
  <c r="J110" i="4"/>
  <c r="J111" i="4"/>
  <c r="J112" i="4"/>
  <c r="J113" i="4"/>
  <c r="J114" i="4"/>
  <c r="J116" i="4"/>
  <c r="J117" i="4"/>
  <c r="J119" i="4"/>
  <c r="J120" i="4"/>
  <c r="J121" i="4"/>
  <c r="J122" i="4"/>
  <c r="J124" i="4"/>
  <c r="J125" i="4"/>
  <c r="J126" i="4"/>
  <c r="J127" i="4"/>
  <c r="J128" i="4"/>
  <c r="J129" i="4"/>
  <c r="J130" i="4"/>
  <c r="J132" i="4"/>
  <c r="J133" i="4"/>
  <c r="J134" i="4"/>
  <c r="J137" i="4"/>
  <c r="J138" i="4"/>
  <c r="J139" i="4"/>
  <c r="J140" i="4"/>
  <c r="J141" i="4"/>
  <c r="J145" i="4"/>
  <c r="J146" i="4"/>
  <c r="J147" i="4"/>
  <c r="J149" i="4"/>
  <c r="J151" i="4"/>
  <c r="J153" i="4"/>
  <c r="H153" i="4" s="1"/>
  <c r="J154" i="4"/>
  <c r="H154" i="4" s="1"/>
  <c r="J155" i="4"/>
  <c r="J156" i="4"/>
  <c r="J157" i="4"/>
  <c r="H157" i="4" s="1"/>
  <c r="J159" i="4"/>
  <c r="J160" i="4"/>
  <c r="J161" i="4"/>
  <c r="J162" i="4"/>
  <c r="J163" i="4"/>
  <c r="J164" i="4"/>
  <c r="J166" i="4"/>
  <c r="J167" i="4"/>
  <c r="J168" i="4"/>
  <c r="J170" i="4"/>
  <c r="J171" i="4"/>
  <c r="J7" i="4"/>
  <c r="J8" i="4"/>
  <c r="J9" i="4"/>
  <c r="J10" i="4"/>
  <c r="J11" i="4"/>
  <c r="J12" i="4"/>
  <c r="J18" i="4"/>
  <c r="J19" i="4"/>
  <c r="J20" i="4"/>
  <c r="J21" i="4"/>
  <c r="J22" i="4"/>
  <c r="J23" i="4"/>
  <c r="J24" i="4"/>
  <c r="J25" i="4"/>
  <c r="L25" i="4" s="1"/>
  <c r="M25" i="4" s="1"/>
  <c r="J26" i="4"/>
  <c r="L26" i="4" s="1"/>
  <c r="M26" i="4" s="1"/>
  <c r="J27" i="4"/>
  <c r="J28" i="4"/>
  <c r="J29" i="4"/>
  <c r="J30" i="4"/>
  <c r="J31" i="4"/>
  <c r="J32" i="4"/>
  <c r="J33" i="4"/>
  <c r="J34" i="4"/>
  <c r="J35" i="4"/>
  <c r="J36" i="4"/>
  <c r="J38" i="4"/>
  <c r="J39" i="4"/>
  <c r="J40" i="4"/>
  <c r="J41" i="4"/>
  <c r="J42" i="4"/>
  <c r="J43" i="4"/>
  <c r="J44" i="4"/>
  <c r="J45" i="4"/>
  <c r="J50" i="4"/>
  <c r="J51" i="4"/>
  <c r="J52" i="4"/>
  <c r="J53" i="4"/>
  <c r="J54" i="4"/>
  <c r="J55" i="4"/>
  <c r="J56" i="4"/>
  <c r="J57" i="4"/>
  <c r="J61" i="4"/>
  <c r="J62" i="4"/>
  <c r="J63" i="4"/>
  <c r="J64" i="4"/>
  <c r="J65" i="4"/>
  <c r="J67" i="4"/>
  <c r="J68" i="4"/>
  <c r="J69" i="4"/>
  <c r="J70" i="4"/>
  <c r="J75" i="4"/>
  <c r="J76" i="4"/>
  <c r="J78" i="4"/>
  <c r="J79" i="4"/>
  <c r="J80" i="4"/>
  <c r="J82" i="4"/>
  <c r="J83" i="4"/>
  <c r="J84" i="4"/>
  <c r="J85" i="4"/>
  <c r="J87" i="4"/>
  <c r="J88" i="4"/>
  <c r="J89" i="4"/>
  <c r="J90" i="4"/>
  <c r="J91" i="4"/>
  <c r="J92" i="4"/>
  <c r="J94" i="4"/>
  <c r="J95" i="4"/>
  <c r="J96" i="4"/>
  <c r="J98" i="4"/>
  <c r="J99" i="4"/>
  <c r="J490" i="8"/>
  <c r="J489" i="8"/>
  <c r="J401" i="8"/>
  <c r="J400" i="8"/>
  <c r="J399" i="8"/>
  <c r="J355" i="8"/>
  <c r="J354" i="8"/>
  <c r="J337" i="8"/>
  <c r="K337" i="8" s="1"/>
  <c r="J336" i="8"/>
  <c r="J319" i="8"/>
  <c r="J318" i="8"/>
  <c r="J316" i="8"/>
  <c r="J313" i="8"/>
  <c r="J312" i="8"/>
  <c r="J310" i="8"/>
  <c r="J309" i="8"/>
  <c r="J308" i="8"/>
  <c r="J306" i="8"/>
  <c r="K306" i="8" s="1"/>
  <c r="J305" i="8"/>
  <c r="J302" i="8"/>
  <c r="J298" i="8"/>
  <c r="J296" i="8"/>
  <c r="J292" i="8"/>
  <c r="J290" i="8"/>
  <c r="J283" i="8"/>
  <c r="J282" i="8"/>
  <c r="J281" i="8"/>
  <c r="J280" i="8"/>
  <c r="J279" i="8"/>
  <c r="J278" i="8"/>
  <c r="J275" i="8"/>
  <c r="J274" i="8"/>
  <c r="J269" i="8"/>
  <c r="J263" i="8"/>
  <c r="J257" i="8"/>
  <c r="J249" i="8"/>
  <c r="J246" i="8"/>
  <c r="J245" i="8"/>
  <c r="J240" i="8"/>
  <c r="J238" i="8"/>
  <c r="J229" i="8"/>
  <c r="J211" i="8"/>
  <c r="J195" i="8"/>
  <c r="J190" i="8"/>
  <c r="J184" i="8"/>
  <c r="J178" i="8"/>
  <c r="K178" i="8" s="1"/>
  <c r="J173" i="8"/>
  <c r="J162" i="8"/>
  <c r="J161" i="8"/>
  <c r="J160" i="8"/>
  <c r="J159" i="8"/>
  <c r="J152" i="8"/>
  <c r="J151" i="8"/>
  <c r="J150" i="8"/>
  <c r="J149" i="8"/>
  <c r="J148" i="8"/>
  <c r="K139" i="8"/>
  <c r="J109" i="8"/>
  <c r="J101" i="8"/>
  <c r="J97" i="8"/>
  <c r="J87" i="8"/>
  <c r="J85" i="8"/>
  <c r="G20" i="5"/>
  <c r="G10" i="5"/>
  <c r="G11" i="5"/>
  <c r="G12" i="5"/>
  <c r="G13" i="5"/>
  <c r="G14" i="5"/>
  <c r="G15" i="5"/>
  <c r="G17" i="5"/>
  <c r="G18" i="5"/>
  <c r="G19" i="5"/>
  <c r="G31" i="5"/>
  <c r="G34" i="5"/>
  <c r="G35" i="5"/>
  <c r="G56" i="5"/>
  <c r="G74" i="5"/>
  <c r="G75" i="5"/>
  <c r="G76" i="5"/>
  <c r="G77" i="5"/>
  <c r="G84" i="5"/>
  <c r="G86" i="5"/>
  <c r="G87" i="5"/>
  <c r="G91" i="5"/>
  <c r="G92" i="5"/>
  <c r="G93" i="5"/>
  <c r="G94" i="5"/>
  <c r="G95" i="5"/>
  <c r="G96" i="5"/>
  <c r="G97" i="5"/>
  <c r="G99" i="5"/>
  <c r="G102" i="5"/>
  <c r="G105" i="5"/>
  <c r="G107" i="5"/>
  <c r="G108" i="5"/>
  <c r="G113" i="5"/>
  <c r="G114" i="5"/>
  <c r="G117" i="5"/>
  <c r="G119" i="5"/>
  <c r="G112" i="7"/>
  <c r="G112" i="5" s="1"/>
  <c r="G111" i="7"/>
  <c r="G111" i="5" s="1"/>
  <c r="N1011" i="13" l="1"/>
  <c r="N1022" i="15"/>
  <c r="P1023" i="15"/>
  <c r="P1022" i="15" s="1"/>
  <c r="P1021" i="15" s="1"/>
  <c r="P1020" i="15" s="1"/>
  <c r="P1019" i="15" s="1"/>
  <c r="O1022" i="15"/>
  <c r="O1021" i="15" s="1"/>
  <c r="O1020" i="15" s="1"/>
  <c r="O1019" i="15" s="1"/>
  <c r="O1012" i="13"/>
  <c r="Q1012" i="13"/>
  <c r="R1012" i="13"/>
  <c r="M19" i="8"/>
  <c r="O19" i="8" s="1"/>
  <c r="O51" i="8" s="1"/>
  <c r="G22" i="7"/>
  <c r="G22" i="5" s="1"/>
  <c r="O1011" i="13" l="1"/>
  <c r="O1010" i="13" s="1"/>
  <c r="O1009" i="13" s="1"/>
  <c r="O1008" i="13" s="1"/>
  <c r="O1030" i="13" s="1"/>
  <c r="P1012" i="13"/>
  <c r="P1011" i="13" s="1"/>
  <c r="P1010" i="13" s="1"/>
  <c r="P1009" i="13" s="1"/>
  <c r="P1008" i="13" s="1"/>
  <c r="P1030" i="13" s="1"/>
  <c r="P1041" i="15"/>
  <c r="P1060" i="15"/>
  <c r="O1041" i="15"/>
  <c r="O1060" i="15"/>
  <c r="Q1011" i="13"/>
  <c r="Q1010" i="13" s="1"/>
  <c r="Q1009" i="13" s="1"/>
  <c r="Q1008" i="13" s="1"/>
  <c r="Q1030" i="13" s="1"/>
  <c r="R1011" i="13"/>
  <c r="R1010" i="13" s="1"/>
  <c r="R1009" i="13" s="1"/>
  <c r="R1008" i="13" s="1"/>
  <c r="R1030" i="13" s="1"/>
  <c r="P1028" i="9"/>
  <c r="R1027" i="9"/>
  <c r="O1027" i="9"/>
  <c r="P1024" i="9"/>
  <c r="R1023" i="9"/>
  <c r="O1023" i="9"/>
  <c r="P1022" i="9"/>
  <c r="R1021" i="9"/>
  <c r="S1021" i="13" s="1"/>
  <c r="O1021" i="9"/>
  <c r="P1018" i="9"/>
  <c r="R1017" i="9"/>
  <c r="S1017" i="13" s="1"/>
  <c r="O1017" i="9"/>
  <c r="N1017" i="13" s="1"/>
  <c r="P1016" i="9"/>
  <c r="R1015" i="9"/>
  <c r="S1015" i="13" s="1"/>
  <c r="K1015" i="12"/>
  <c r="P1014" i="9"/>
  <c r="R1013" i="9"/>
  <c r="K1013" i="12"/>
  <c r="R1011" i="9"/>
  <c r="S1011" i="13" s="1"/>
  <c r="P1004" i="9"/>
  <c r="R1003" i="9"/>
  <c r="S1003" i="13" s="1"/>
  <c r="O1003" i="9"/>
  <c r="P1002" i="9"/>
  <c r="P1001" i="9"/>
  <c r="P1000" i="9"/>
  <c r="P999" i="9"/>
  <c r="P998" i="9"/>
  <c r="P997" i="9"/>
  <c r="P996" i="9"/>
  <c r="P995" i="9"/>
  <c r="R994" i="9"/>
  <c r="S994" i="13" s="1"/>
  <c r="O994" i="9"/>
  <c r="K994" i="13"/>
  <c r="P993" i="9"/>
  <c r="P992" i="9"/>
  <c r="P991" i="9"/>
  <c r="P990" i="9"/>
  <c r="P989" i="9"/>
  <c r="P988" i="9"/>
  <c r="P987" i="9"/>
  <c r="P986" i="9"/>
  <c r="P985" i="9"/>
  <c r="P984" i="9"/>
  <c r="P983" i="9"/>
  <c r="P982" i="9"/>
  <c r="P981" i="9"/>
  <c r="P980" i="9"/>
  <c r="P979" i="9"/>
  <c r="P978" i="9"/>
  <c r="P977" i="9"/>
  <c r="R976" i="9"/>
  <c r="S976" i="13" s="1"/>
  <c r="K976" i="12"/>
  <c r="K976" i="13"/>
  <c r="P975" i="9"/>
  <c r="R974" i="9"/>
  <c r="S974" i="13" s="1"/>
  <c r="O974" i="9"/>
  <c r="P973" i="9"/>
  <c r="R972" i="9"/>
  <c r="O972" i="9"/>
  <c r="K972" i="13"/>
  <c r="P970" i="9"/>
  <c r="R969" i="9"/>
  <c r="O969" i="9"/>
  <c r="P966" i="9"/>
  <c r="P965" i="9" s="1"/>
  <c r="L965" i="12" s="1"/>
  <c r="R965" i="9"/>
  <c r="S965" i="13" s="1"/>
  <c r="O965" i="9"/>
  <c r="P964" i="9"/>
  <c r="P963" i="9"/>
  <c r="P962" i="9"/>
  <c r="P961" i="9"/>
  <c r="P960" i="9"/>
  <c r="P959" i="9"/>
  <c r="P958" i="9"/>
  <c r="P957" i="9"/>
  <c r="P956" i="9"/>
  <c r="R955" i="9"/>
  <c r="S955" i="13" s="1"/>
  <c r="K955" i="12"/>
  <c r="K955" i="13"/>
  <c r="P954" i="9"/>
  <c r="P953" i="9"/>
  <c r="P952" i="9"/>
  <c r="P951" i="9"/>
  <c r="P950" i="9"/>
  <c r="P949" i="9"/>
  <c r="P948" i="9"/>
  <c r="P947" i="9"/>
  <c r="P946" i="9"/>
  <c r="R945" i="9"/>
  <c r="S945" i="13" s="1"/>
  <c r="K945" i="12"/>
  <c r="K945" i="13"/>
  <c r="P944" i="9"/>
  <c r="P943" i="9" s="1"/>
  <c r="L943" i="12" s="1"/>
  <c r="R943" i="9"/>
  <c r="S943" i="13" s="1"/>
  <c r="O943" i="9"/>
  <c r="N943" i="13" s="1"/>
  <c r="K943" i="13"/>
  <c r="P941" i="9"/>
  <c r="L941" i="12" s="1"/>
  <c r="R940" i="9"/>
  <c r="O940" i="9"/>
  <c r="N940" i="13" s="1"/>
  <c r="P933" i="9"/>
  <c r="L933" i="12" s="1"/>
  <c r="R932" i="9"/>
  <c r="O932" i="9"/>
  <c r="N932" i="13" s="1"/>
  <c r="L931" i="9"/>
  <c r="K931" i="13" s="1"/>
  <c r="P929" i="9"/>
  <c r="R928" i="9"/>
  <c r="S928" i="13" s="1"/>
  <c r="O928" i="9"/>
  <c r="O927" i="9" s="1"/>
  <c r="L926" i="9"/>
  <c r="K926" i="13" s="1"/>
  <c r="P921" i="9"/>
  <c r="P920" i="9" s="1"/>
  <c r="R920" i="9"/>
  <c r="O920" i="9"/>
  <c r="O919" i="9" s="1"/>
  <c r="R917" i="9"/>
  <c r="P917" i="9"/>
  <c r="L917" i="12" s="1"/>
  <c r="O917" i="9"/>
  <c r="N917" i="13" s="1"/>
  <c r="P914" i="9"/>
  <c r="P913" i="9" s="1"/>
  <c r="R913" i="9"/>
  <c r="K913" i="12"/>
  <c r="P911" i="9"/>
  <c r="P910" i="9" s="1"/>
  <c r="R910" i="9"/>
  <c r="S910" i="13" s="1"/>
  <c r="O910" i="9"/>
  <c r="P908" i="9"/>
  <c r="P907" i="9" s="1"/>
  <c r="R907" i="9"/>
  <c r="K907" i="12"/>
  <c r="K906" i="12"/>
  <c r="P904" i="9"/>
  <c r="R903" i="9"/>
  <c r="S903" i="13" s="1"/>
  <c r="O903" i="9"/>
  <c r="P901" i="9"/>
  <c r="R900" i="9"/>
  <c r="P898" i="9"/>
  <c r="R897" i="9"/>
  <c r="S897" i="13" s="1"/>
  <c r="O897" i="9"/>
  <c r="P895" i="9"/>
  <c r="R894" i="9"/>
  <c r="O894" i="9"/>
  <c r="P892" i="9"/>
  <c r="R891" i="9"/>
  <c r="S891" i="13" s="1"/>
  <c r="O891" i="9"/>
  <c r="K891" i="13"/>
  <c r="P888" i="9"/>
  <c r="P887" i="9" s="1"/>
  <c r="R887" i="9"/>
  <c r="O887" i="9"/>
  <c r="P885" i="9"/>
  <c r="P884" i="9" s="1"/>
  <c r="R884" i="9"/>
  <c r="S884" i="13" s="1"/>
  <c r="K884" i="12"/>
  <c r="K883" i="12"/>
  <c r="P882" i="9"/>
  <c r="R881" i="9"/>
  <c r="S881" i="13" s="1"/>
  <c r="O881" i="9"/>
  <c r="P874" i="9"/>
  <c r="S874" i="9" s="1"/>
  <c r="P873" i="9"/>
  <c r="R872" i="9"/>
  <c r="S872" i="13" s="1"/>
  <c r="O872" i="9"/>
  <c r="N883" i="15" s="1"/>
  <c r="R883" i="15" s="1"/>
  <c r="P871" i="9"/>
  <c r="R870" i="9"/>
  <c r="S870" i="13" s="1"/>
  <c r="O870" i="9"/>
  <c r="J404" i="8" s="1"/>
  <c r="P869" i="9"/>
  <c r="R868" i="9"/>
  <c r="S868" i="13" s="1"/>
  <c r="O868" i="9"/>
  <c r="J403" i="8" s="1"/>
  <c r="P867" i="9"/>
  <c r="R866" i="9"/>
  <c r="S866" i="13" s="1"/>
  <c r="O866" i="9"/>
  <c r="J402" i="8" s="1"/>
  <c r="P865" i="9"/>
  <c r="R864" i="9"/>
  <c r="S864" i="13" s="1"/>
  <c r="O864" i="9"/>
  <c r="P863" i="9"/>
  <c r="R862" i="9"/>
  <c r="S862" i="13" s="1"/>
  <c r="O862" i="9"/>
  <c r="P861" i="9"/>
  <c r="R860" i="9"/>
  <c r="O860" i="9"/>
  <c r="N871" i="15" s="1"/>
  <c r="R871" i="15" s="1"/>
  <c r="P858" i="9"/>
  <c r="R857" i="9"/>
  <c r="S857" i="13" s="1"/>
  <c r="O857" i="9"/>
  <c r="P856" i="9"/>
  <c r="R855" i="9"/>
  <c r="S855" i="13" s="1"/>
  <c r="O855" i="9"/>
  <c r="P854" i="9"/>
  <c r="R853" i="9"/>
  <c r="S853" i="13" s="1"/>
  <c r="O853" i="9"/>
  <c r="P852" i="9"/>
  <c r="S852" i="9" s="1"/>
  <c r="P851" i="9"/>
  <c r="S851" i="9" s="1"/>
  <c r="P850" i="9"/>
  <c r="S850" i="9" s="1"/>
  <c r="P849" i="9"/>
  <c r="S849" i="9" s="1"/>
  <c r="P848" i="9"/>
  <c r="S848" i="9" s="1"/>
  <c r="P847" i="9"/>
  <c r="S847" i="9" s="1"/>
  <c r="P846" i="9"/>
  <c r="S846" i="9" s="1"/>
  <c r="P845" i="9"/>
  <c r="S845" i="9" s="1"/>
  <c r="P844" i="9"/>
  <c r="S844" i="9" s="1"/>
  <c r="P843" i="9"/>
  <c r="S843" i="9" s="1"/>
  <c r="P842" i="9"/>
  <c r="S842" i="9" s="1"/>
  <c r="P841" i="9"/>
  <c r="P840" i="9"/>
  <c r="S840" i="9" s="1"/>
  <c r="P839" i="9"/>
  <c r="S839" i="9" s="1"/>
  <c r="R838" i="9"/>
  <c r="S838" i="13" s="1"/>
  <c r="P836" i="9"/>
  <c r="R835" i="9"/>
  <c r="P833" i="9"/>
  <c r="R832" i="9"/>
  <c r="S832" i="13" s="1"/>
  <c r="P831" i="9"/>
  <c r="R830" i="9"/>
  <c r="S830" i="13" s="1"/>
  <c r="O830" i="9"/>
  <c r="N841" i="15" s="1"/>
  <c r="R841" i="15" s="1"/>
  <c r="P829" i="9"/>
  <c r="R828" i="9"/>
  <c r="S828" i="13" s="1"/>
  <c r="O828" i="9"/>
  <c r="P827" i="9"/>
  <c r="R826" i="9"/>
  <c r="S826" i="13" s="1"/>
  <c r="P825" i="9"/>
  <c r="S825" i="9" s="1"/>
  <c r="R824" i="9"/>
  <c r="S824" i="13" s="1"/>
  <c r="P821" i="9"/>
  <c r="S821" i="9" s="1"/>
  <c r="P820" i="9"/>
  <c r="S820" i="9" s="1"/>
  <c r="P819" i="9"/>
  <c r="S819" i="9" s="1"/>
  <c r="P818" i="9"/>
  <c r="S818" i="9" s="1"/>
  <c r="P817" i="9"/>
  <c r="S817" i="9" s="1"/>
  <c r="P816" i="9"/>
  <c r="S816" i="9" s="1"/>
  <c r="R815" i="9"/>
  <c r="P813" i="9"/>
  <c r="R812" i="9"/>
  <c r="S812" i="13" s="1"/>
  <c r="P811" i="9"/>
  <c r="S811" i="9" s="1"/>
  <c r="P810" i="9"/>
  <c r="R809" i="9"/>
  <c r="S809" i="13" s="1"/>
  <c r="O809" i="9"/>
  <c r="P808" i="9"/>
  <c r="R807" i="9"/>
  <c r="S807" i="13" s="1"/>
  <c r="P806" i="9"/>
  <c r="R805" i="9"/>
  <c r="S805" i="13" s="1"/>
  <c r="P804" i="9"/>
  <c r="S804" i="9" s="1"/>
  <c r="R803" i="9"/>
  <c r="S803" i="13" s="1"/>
  <c r="P802" i="9"/>
  <c r="S802" i="9" s="1"/>
  <c r="P801" i="9"/>
  <c r="S801" i="9" s="1"/>
  <c r="P800" i="9"/>
  <c r="S800" i="9" s="1"/>
  <c r="P799" i="9"/>
  <c r="R798" i="9"/>
  <c r="S798" i="13" s="1"/>
  <c r="P797" i="9"/>
  <c r="S797" i="9" s="1"/>
  <c r="P796" i="9"/>
  <c r="S796" i="9" s="1"/>
  <c r="P795" i="9"/>
  <c r="S795" i="9" s="1"/>
  <c r="R794" i="9"/>
  <c r="S794" i="13" s="1"/>
  <c r="O794" i="9"/>
  <c r="P793" i="9"/>
  <c r="S793" i="9" s="1"/>
  <c r="P792" i="9"/>
  <c r="S792" i="9" s="1"/>
  <c r="P791" i="9"/>
  <c r="S791" i="9" s="1"/>
  <c r="P790" i="9"/>
  <c r="S790" i="9" s="1"/>
  <c r="P789" i="9"/>
  <c r="S789" i="9" s="1"/>
  <c r="P788" i="9"/>
  <c r="S788" i="9" s="1"/>
  <c r="P787" i="9"/>
  <c r="S787" i="9" s="1"/>
  <c r="P786" i="9"/>
  <c r="S786" i="9" s="1"/>
  <c r="P785" i="9"/>
  <c r="S785" i="9" s="1"/>
  <c r="P784" i="9"/>
  <c r="S784" i="9" s="1"/>
  <c r="P783" i="9"/>
  <c r="S783" i="9" s="1"/>
  <c r="R782" i="9"/>
  <c r="S782" i="13" s="1"/>
  <c r="P779" i="9"/>
  <c r="S779" i="9" s="1"/>
  <c r="R778" i="9"/>
  <c r="O778" i="9"/>
  <c r="P776" i="9"/>
  <c r="S776" i="9" s="1"/>
  <c r="R775" i="9"/>
  <c r="R771" i="9"/>
  <c r="S771" i="13" s="1"/>
  <c r="P770" i="9"/>
  <c r="R769" i="9"/>
  <c r="S769" i="13" s="1"/>
  <c r="R767" i="9"/>
  <c r="S767" i="13" s="1"/>
  <c r="P766" i="9"/>
  <c r="R765" i="9"/>
  <c r="S765" i="13" s="1"/>
  <c r="R763" i="9"/>
  <c r="P762" i="9"/>
  <c r="R761" i="9"/>
  <c r="S761" i="13" s="1"/>
  <c r="R759" i="9"/>
  <c r="S759" i="13" s="1"/>
  <c r="P758" i="9"/>
  <c r="R757" i="9"/>
  <c r="S757" i="13" s="1"/>
  <c r="P756" i="9"/>
  <c r="S756" i="9" s="1"/>
  <c r="R755" i="9"/>
  <c r="S755" i="13" s="1"/>
  <c r="P752" i="9"/>
  <c r="R751" i="9"/>
  <c r="P749" i="9"/>
  <c r="S749" i="9" s="1"/>
  <c r="R748" i="9"/>
  <c r="S748" i="13" s="1"/>
  <c r="O748" i="9"/>
  <c r="P747" i="9"/>
  <c r="R746" i="9"/>
  <c r="P743" i="9"/>
  <c r="S743" i="9" s="1"/>
  <c r="R742" i="9"/>
  <c r="S742" i="13" s="1"/>
  <c r="O742" i="9"/>
  <c r="P741" i="9"/>
  <c r="S741" i="9" s="1"/>
  <c r="R740" i="9"/>
  <c r="S740" i="13" s="1"/>
  <c r="O740" i="9"/>
  <c r="P739" i="9"/>
  <c r="S739" i="9" s="1"/>
  <c r="R738" i="9"/>
  <c r="S738" i="13" s="1"/>
  <c r="O738" i="9"/>
  <c r="P737" i="9"/>
  <c r="S737" i="9" s="1"/>
  <c r="R736" i="9"/>
  <c r="S736" i="13" s="1"/>
  <c r="O736" i="9"/>
  <c r="P735" i="9"/>
  <c r="S735" i="9" s="1"/>
  <c r="R734" i="9"/>
  <c r="S734" i="13" s="1"/>
  <c r="O734" i="9"/>
  <c r="P733" i="9"/>
  <c r="S733" i="9" s="1"/>
  <c r="R732" i="9"/>
  <c r="S732" i="13" s="1"/>
  <c r="O732" i="9"/>
  <c r="P731" i="9"/>
  <c r="S731" i="9" s="1"/>
  <c r="R730" i="9"/>
  <c r="S730" i="13" s="1"/>
  <c r="O730" i="9"/>
  <c r="P729" i="9"/>
  <c r="S729" i="9" s="1"/>
  <c r="R728" i="9"/>
  <c r="S728" i="13" s="1"/>
  <c r="O728" i="9"/>
  <c r="R725" i="9"/>
  <c r="P725" i="9"/>
  <c r="R723" i="9"/>
  <c r="S723" i="13" s="1"/>
  <c r="P723" i="9"/>
  <c r="S723" i="9" s="1"/>
  <c r="R722" i="9"/>
  <c r="S722" i="13" s="1"/>
  <c r="P722" i="9"/>
  <c r="S722" i="9" s="1"/>
  <c r="P719" i="9"/>
  <c r="R718" i="9"/>
  <c r="O718" i="9"/>
  <c r="P716" i="9"/>
  <c r="S716" i="9" s="1"/>
  <c r="P715" i="9"/>
  <c r="S715" i="9" s="1"/>
  <c r="P714" i="9"/>
  <c r="R713" i="9"/>
  <c r="P710" i="9"/>
  <c r="S710" i="9" s="1"/>
  <c r="P709" i="9"/>
  <c r="S709" i="9" s="1"/>
  <c r="P708" i="9"/>
  <c r="S708" i="9" s="1"/>
  <c r="P707" i="9"/>
  <c r="S707" i="9" s="1"/>
  <c r="P706" i="9"/>
  <c r="S706" i="9" s="1"/>
  <c r="P705" i="9"/>
  <c r="S705" i="9" s="1"/>
  <c r="P704" i="9"/>
  <c r="S704" i="9" s="1"/>
  <c r="P703" i="9"/>
  <c r="S703" i="9" s="1"/>
  <c r="P702" i="9"/>
  <c r="S702" i="9" s="1"/>
  <c r="P701" i="9"/>
  <c r="S701" i="9" s="1"/>
  <c r="P700" i="9"/>
  <c r="S700" i="9" s="1"/>
  <c r="P699" i="9"/>
  <c r="S699" i="9" s="1"/>
  <c r="P698" i="9"/>
  <c r="S698" i="9" s="1"/>
  <c r="P697" i="9"/>
  <c r="S697" i="9" s="1"/>
  <c r="P696" i="9"/>
  <c r="S696" i="9" s="1"/>
  <c r="P695" i="9"/>
  <c r="S695" i="9" s="1"/>
  <c r="P694" i="9"/>
  <c r="S694" i="9" s="1"/>
  <c r="P693" i="9"/>
  <c r="S693" i="9" s="1"/>
  <c r="P692" i="9"/>
  <c r="S692" i="9" s="1"/>
  <c r="P691" i="9"/>
  <c r="S691" i="9" s="1"/>
  <c r="P690" i="9"/>
  <c r="S690" i="9" s="1"/>
  <c r="R689" i="9"/>
  <c r="P687" i="9"/>
  <c r="S687" i="9" s="1"/>
  <c r="P686" i="9"/>
  <c r="S686" i="9" s="1"/>
  <c r="P685" i="9"/>
  <c r="S685" i="9" s="1"/>
  <c r="P684" i="9"/>
  <c r="S684" i="9" s="1"/>
  <c r="P683" i="9"/>
  <c r="S683" i="9" s="1"/>
  <c r="P682" i="9"/>
  <c r="S682" i="9" s="1"/>
  <c r="P681" i="9"/>
  <c r="S681" i="9" s="1"/>
  <c r="P680" i="9"/>
  <c r="S680" i="9" s="1"/>
  <c r="P679" i="9"/>
  <c r="S679" i="9" s="1"/>
  <c r="P678" i="9"/>
  <c r="S678" i="9" s="1"/>
  <c r="P677" i="9"/>
  <c r="S677" i="9" s="1"/>
  <c r="P676" i="9"/>
  <c r="S676" i="9" s="1"/>
  <c r="P675" i="9"/>
  <c r="S675" i="9" s="1"/>
  <c r="P674" i="9"/>
  <c r="S674" i="9" s="1"/>
  <c r="P673" i="9"/>
  <c r="S673" i="9" s="1"/>
  <c r="P672" i="9"/>
  <c r="S672" i="9" s="1"/>
  <c r="P671" i="9"/>
  <c r="S671" i="9" s="1"/>
  <c r="P670" i="9"/>
  <c r="S670" i="9" s="1"/>
  <c r="P669" i="9"/>
  <c r="S669" i="9" s="1"/>
  <c r="P668" i="9"/>
  <c r="S668" i="9" s="1"/>
  <c r="P667" i="9"/>
  <c r="S667" i="9" s="1"/>
  <c r="R666" i="9"/>
  <c r="P663" i="9"/>
  <c r="S663" i="9" s="1"/>
  <c r="P662" i="9"/>
  <c r="S662" i="9" s="1"/>
  <c r="P661" i="9"/>
  <c r="S661" i="9" s="1"/>
  <c r="P660" i="9"/>
  <c r="S660" i="9" s="1"/>
  <c r="P659" i="9"/>
  <c r="S659" i="9" s="1"/>
  <c r="P658" i="9"/>
  <c r="S658" i="9" s="1"/>
  <c r="P657" i="9"/>
  <c r="S657" i="9" s="1"/>
  <c r="P656" i="9"/>
  <c r="S656" i="9" s="1"/>
  <c r="P655" i="9"/>
  <c r="S655" i="9" s="1"/>
  <c r="P654" i="9"/>
  <c r="S654" i="9" s="1"/>
  <c r="P653" i="9"/>
  <c r="S653" i="9" s="1"/>
  <c r="P652" i="9"/>
  <c r="S652" i="9" s="1"/>
  <c r="P651" i="9"/>
  <c r="S651" i="9" s="1"/>
  <c r="P650" i="9"/>
  <c r="S650" i="9" s="1"/>
  <c r="P649" i="9"/>
  <c r="S649" i="9" s="1"/>
  <c r="P648" i="9"/>
  <c r="S648" i="9" s="1"/>
  <c r="P647" i="9"/>
  <c r="S647" i="9" s="1"/>
  <c r="P646" i="9"/>
  <c r="S646" i="9" s="1"/>
  <c r="P645" i="9"/>
  <c r="S645" i="9" s="1"/>
  <c r="P644" i="9"/>
  <c r="S644" i="9" s="1"/>
  <c r="P643" i="9"/>
  <c r="S643" i="9" s="1"/>
  <c r="R642" i="9"/>
  <c r="P640" i="9"/>
  <c r="S640" i="9" s="1"/>
  <c r="P639" i="9"/>
  <c r="S639" i="9" s="1"/>
  <c r="P638" i="9"/>
  <c r="S638" i="9" s="1"/>
  <c r="P637" i="9"/>
  <c r="S637" i="9" s="1"/>
  <c r="P636" i="9"/>
  <c r="S636" i="9" s="1"/>
  <c r="P635" i="9"/>
  <c r="S635" i="9" s="1"/>
  <c r="P634" i="9"/>
  <c r="S634" i="9" s="1"/>
  <c r="P633" i="9"/>
  <c r="S633" i="9" s="1"/>
  <c r="P632" i="9"/>
  <c r="S632" i="9" s="1"/>
  <c r="P631" i="9"/>
  <c r="S631" i="9" s="1"/>
  <c r="P630" i="9"/>
  <c r="S630" i="9" s="1"/>
  <c r="P629" i="9"/>
  <c r="S629" i="9" s="1"/>
  <c r="P628" i="9"/>
  <c r="S628" i="9" s="1"/>
  <c r="P627" i="9"/>
  <c r="S627" i="9" s="1"/>
  <c r="P626" i="9"/>
  <c r="S626" i="9" s="1"/>
  <c r="P625" i="9"/>
  <c r="S625" i="9" s="1"/>
  <c r="P624" i="9"/>
  <c r="S624" i="9" s="1"/>
  <c r="P623" i="9"/>
  <c r="S623" i="9" s="1"/>
  <c r="P622" i="9"/>
  <c r="S622" i="9" s="1"/>
  <c r="P621" i="9"/>
  <c r="S621" i="9" s="1"/>
  <c r="P620" i="9"/>
  <c r="S620" i="9" s="1"/>
  <c r="R619" i="9"/>
  <c r="P616" i="9"/>
  <c r="S616" i="9" s="1"/>
  <c r="P615" i="9"/>
  <c r="S615" i="9" s="1"/>
  <c r="P614" i="9"/>
  <c r="S614" i="9" s="1"/>
  <c r="P613" i="9"/>
  <c r="S613" i="9" s="1"/>
  <c r="P612" i="9"/>
  <c r="S612" i="9" s="1"/>
  <c r="P611" i="9"/>
  <c r="S611" i="9" s="1"/>
  <c r="P610" i="9"/>
  <c r="S610" i="9" s="1"/>
  <c r="P609" i="9"/>
  <c r="S609" i="9" s="1"/>
  <c r="P608" i="9"/>
  <c r="S608" i="9" s="1"/>
  <c r="P607" i="9"/>
  <c r="S607" i="9" s="1"/>
  <c r="P606" i="9"/>
  <c r="S606" i="9" s="1"/>
  <c r="P605" i="9"/>
  <c r="S605" i="9" s="1"/>
  <c r="P604" i="9"/>
  <c r="S604" i="9" s="1"/>
  <c r="P603" i="9"/>
  <c r="S603" i="9" s="1"/>
  <c r="P602" i="9"/>
  <c r="S602" i="9" s="1"/>
  <c r="P601" i="9"/>
  <c r="S601" i="9" s="1"/>
  <c r="P600" i="9"/>
  <c r="S600" i="9" s="1"/>
  <c r="P599" i="9"/>
  <c r="S599" i="9" s="1"/>
  <c r="P598" i="9"/>
  <c r="S598" i="9" s="1"/>
  <c r="P597" i="9"/>
  <c r="S597" i="9" s="1"/>
  <c r="P596" i="9"/>
  <c r="S596" i="9" s="1"/>
  <c r="R595" i="9"/>
  <c r="P593" i="9"/>
  <c r="S593" i="9" s="1"/>
  <c r="P592" i="9"/>
  <c r="S592" i="9" s="1"/>
  <c r="P591" i="9"/>
  <c r="S591" i="9" s="1"/>
  <c r="P590" i="9"/>
  <c r="S590" i="9" s="1"/>
  <c r="P589" i="9"/>
  <c r="S589" i="9" s="1"/>
  <c r="P588" i="9"/>
  <c r="S588" i="9" s="1"/>
  <c r="P587" i="9"/>
  <c r="S587" i="9" s="1"/>
  <c r="P586" i="9"/>
  <c r="S586" i="9" s="1"/>
  <c r="P585" i="9"/>
  <c r="S585" i="9" s="1"/>
  <c r="P584" i="9"/>
  <c r="S584" i="9" s="1"/>
  <c r="P583" i="9"/>
  <c r="S583" i="9" s="1"/>
  <c r="P582" i="9"/>
  <c r="S582" i="9" s="1"/>
  <c r="P581" i="9"/>
  <c r="S581" i="9" s="1"/>
  <c r="P580" i="9"/>
  <c r="S580" i="9" s="1"/>
  <c r="P579" i="9"/>
  <c r="S579" i="9" s="1"/>
  <c r="P578" i="9"/>
  <c r="S578" i="9" s="1"/>
  <c r="P577" i="9"/>
  <c r="S577" i="9" s="1"/>
  <c r="P576" i="9"/>
  <c r="S576" i="9" s="1"/>
  <c r="P575" i="9"/>
  <c r="S575" i="9" s="1"/>
  <c r="P574" i="9"/>
  <c r="S574" i="9" s="1"/>
  <c r="P573" i="9"/>
  <c r="R572" i="9"/>
  <c r="S572" i="13" s="1"/>
  <c r="P569" i="9"/>
  <c r="S569" i="9" s="1"/>
  <c r="P568" i="9"/>
  <c r="S568" i="9" s="1"/>
  <c r="P567" i="9"/>
  <c r="S567" i="9" s="1"/>
  <c r="P566" i="9"/>
  <c r="S566" i="9" s="1"/>
  <c r="P565" i="9"/>
  <c r="S565" i="9" s="1"/>
  <c r="P564" i="9"/>
  <c r="S564" i="9" s="1"/>
  <c r="P563" i="9"/>
  <c r="S563" i="9" s="1"/>
  <c r="P562" i="9"/>
  <c r="S562" i="9" s="1"/>
  <c r="P561" i="9"/>
  <c r="S561" i="9" s="1"/>
  <c r="P560" i="9"/>
  <c r="S560" i="9" s="1"/>
  <c r="P559" i="9"/>
  <c r="S559" i="9" s="1"/>
  <c r="P558" i="9"/>
  <c r="S558" i="9" s="1"/>
  <c r="P557" i="9"/>
  <c r="S557" i="9" s="1"/>
  <c r="P556" i="9"/>
  <c r="S556" i="9" s="1"/>
  <c r="P555" i="9"/>
  <c r="S555" i="9" s="1"/>
  <c r="P554" i="9"/>
  <c r="S554" i="9" s="1"/>
  <c r="P553" i="9"/>
  <c r="S553" i="9" s="1"/>
  <c r="P552" i="9"/>
  <c r="S552" i="9" s="1"/>
  <c r="P551" i="9"/>
  <c r="S551" i="9" s="1"/>
  <c r="P550" i="9"/>
  <c r="S550" i="9" s="1"/>
  <c r="P549" i="9"/>
  <c r="S549" i="9" s="1"/>
  <c r="R548" i="9"/>
  <c r="P546" i="9"/>
  <c r="S546" i="9" s="1"/>
  <c r="P545" i="9"/>
  <c r="S545" i="9" s="1"/>
  <c r="P544" i="9"/>
  <c r="S544" i="9" s="1"/>
  <c r="P543" i="9"/>
  <c r="S543" i="9" s="1"/>
  <c r="P542" i="9"/>
  <c r="S542" i="9" s="1"/>
  <c r="P541" i="9"/>
  <c r="S541" i="9" s="1"/>
  <c r="P540" i="9"/>
  <c r="S540" i="9" s="1"/>
  <c r="P539" i="9"/>
  <c r="S539" i="9" s="1"/>
  <c r="P538" i="9"/>
  <c r="S538" i="9" s="1"/>
  <c r="P537" i="9"/>
  <c r="S537" i="9" s="1"/>
  <c r="P536" i="9"/>
  <c r="S536" i="9" s="1"/>
  <c r="P535" i="9"/>
  <c r="S535" i="9" s="1"/>
  <c r="P534" i="9"/>
  <c r="S534" i="9" s="1"/>
  <c r="P533" i="9"/>
  <c r="S533" i="9" s="1"/>
  <c r="P532" i="9"/>
  <c r="S532" i="9" s="1"/>
  <c r="P531" i="9"/>
  <c r="S531" i="9" s="1"/>
  <c r="P530" i="9"/>
  <c r="S530" i="9" s="1"/>
  <c r="P529" i="9"/>
  <c r="S529" i="9" s="1"/>
  <c r="P528" i="9"/>
  <c r="S528" i="9" s="1"/>
  <c r="P527" i="9"/>
  <c r="S527" i="9" s="1"/>
  <c r="P526" i="9"/>
  <c r="S526" i="9" s="1"/>
  <c r="R525" i="9"/>
  <c r="S525" i="13" s="1"/>
  <c r="P524" i="9"/>
  <c r="S524" i="9" s="1"/>
  <c r="P523" i="9"/>
  <c r="S523" i="9" s="1"/>
  <c r="P522" i="9"/>
  <c r="S522" i="9" s="1"/>
  <c r="P521" i="9"/>
  <c r="S521" i="9" s="1"/>
  <c r="P520" i="9"/>
  <c r="S520" i="9" s="1"/>
  <c r="P519" i="9"/>
  <c r="S519" i="9" s="1"/>
  <c r="P518" i="9"/>
  <c r="S518" i="9" s="1"/>
  <c r="P517" i="9"/>
  <c r="S517" i="9" s="1"/>
  <c r="P516" i="9"/>
  <c r="S516" i="9" s="1"/>
  <c r="P515" i="9"/>
  <c r="S515" i="9" s="1"/>
  <c r="P514" i="9"/>
  <c r="S514" i="9" s="1"/>
  <c r="P513" i="9"/>
  <c r="S513" i="9" s="1"/>
  <c r="P512" i="9"/>
  <c r="S512" i="9" s="1"/>
  <c r="P511" i="9"/>
  <c r="S511" i="9" s="1"/>
  <c r="P510" i="9"/>
  <c r="S510" i="9" s="1"/>
  <c r="P509" i="9"/>
  <c r="S509" i="9" s="1"/>
  <c r="P508" i="9"/>
  <c r="S508" i="9" s="1"/>
  <c r="P507" i="9"/>
  <c r="S507" i="9" s="1"/>
  <c r="P506" i="9"/>
  <c r="S506" i="9" s="1"/>
  <c r="R503" i="9"/>
  <c r="P500" i="9"/>
  <c r="S500" i="9" s="1"/>
  <c r="R499" i="9"/>
  <c r="S499" i="13" s="1"/>
  <c r="O499" i="9"/>
  <c r="P497" i="9"/>
  <c r="S497" i="9" s="1"/>
  <c r="R496" i="9"/>
  <c r="S496" i="13" s="1"/>
  <c r="O496" i="9"/>
  <c r="P495" i="9"/>
  <c r="S495" i="9" s="1"/>
  <c r="R494" i="9"/>
  <c r="S494" i="13" s="1"/>
  <c r="O494" i="9"/>
  <c r="R492" i="9"/>
  <c r="P492" i="9"/>
  <c r="R490" i="9"/>
  <c r="P490" i="9"/>
  <c r="S490" i="9" s="1"/>
  <c r="R487" i="9"/>
  <c r="P487" i="9"/>
  <c r="S487" i="9" s="1"/>
  <c r="P483" i="9"/>
  <c r="S483" i="9" s="1"/>
  <c r="R482" i="9"/>
  <c r="O482" i="9"/>
  <c r="R480" i="9"/>
  <c r="P480" i="9"/>
  <c r="S480" i="9" s="1"/>
  <c r="R477" i="9"/>
  <c r="P477" i="9"/>
  <c r="S477" i="9" s="1"/>
  <c r="R474" i="9"/>
  <c r="P474" i="9"/>
  <c r="S474" i="9" s="1"/>
  <c r="O473" i="9"/>
  <c r="R471" i="9"/>
  <c r="P471" i="9"/>
  <c r="S471" i="9" s="1"/>
  <c r="R468" i="9"/>
  <c r="P468" i="9"/>
  <c r="O467" i="9"/>
  <c r="N478" i="15" s="1"/>
  <c r="R478" i="15" s="1"/>
  <c r="R465" i="9"/>
  <c r="P465" i="9"/>
  <c r="S465" i="9" s="1"/>
  <c r="R461" i="9"/>
  <c r="S461" i="13" s="1"/>
  <c r="P461" i="9"/>
  <c r="S461" i="9" s="1"/>
  <c r="R460" i="9"/>
  <c r="S460" i="13" s="1"/>
  <c r="P460" i="9"/>
  <c r="S460" i="9" s="1"/>
  <c r="R458" i="9"/>
  <c r="S458" i="13" s="1"/>
  <c r="P458" i="9"/>
  <c r="S458" i="9" s="1"/>
  <c r="R457" i="9"/>
  <c r="S457" i="13" s="1"/>
  <c r="P457" i="9"/>
  <c r="S457" i="9" s="1"/>
  <c r="R456" i="9"/>
  <c r="S456" i="13" s="1"/>
  <c r="P456" i="9"/>
  <c r="S456" i="9" s="1"/>
  <c r="R455" i="9"/>
  <c r="S455" i="13" s="1"/>
  <c r="P455" i="9"/>
  <c r="S455" i="9" s="1"/>
  <c r="R454" i="9"/>
  <c r="S454" i="13" s="1"/>
  <c r="P454" i="9"/>
  <c r="S454" i="9" s="1"/>
  <c r="R453" i="9"/>
  <c r="S453" i="13" s="1"/>
  <c r="P453" i="9"/>
  <c r="S453" i="9" s="1"/>
  <c r="R452" i="9"/>
  <c r="S452" i="13" s="1"/>
  <c r="P452" i="9"/>
  <c r="S452" i="9" s="1"/>
  <c r="R451" i="9"/>
  <c r="S451" i="13" s="1"/>
  <c r="P451" i="9"/>
  <c r="S451" i="9" s="1"/>
  <c r="R450" i="9"/>
  <c r="S450" i="13" s="1"/>
  <c r="P450" i="9"/>
  <c r="S450" i="9" s="1"/>
  <c r="R449" i="9"/>
  <c r="S449" i="13" s="1"/>
  <c r="P449" i="9"/>
  <c r="S449" i="9" s="1"/>
  <c r="R447" i="9"/>
  <c r="S447" i="13" s="1"/>
  <c r="P447" i="9"/>
  <c r="S447" i="9" s="1"/>
  <c r="R446" i="9"/>
  <c r="S446" i="13" s="1"/>
  <c r="P446" i="9"/>
  <c r="S446" i="9" s="1"/>
  <c r="R445" i="9"/>
  <c r="S445" i="13" s="1"/>
  <c r="P445" i="9"/>
  <c r="S445" i="9" s="1"/>
  <c r="R442" i="9"/>
  <c r="S442" i="13" s="1"/>
  <c r="P442" i="9"/>
  <c r="S442" i="9" s="1"/>
  <c r="R441" i="9"/>
  <c r="S441" i="13" s="1"/>
  <c r="P441" i="9"/>
  <c r="S441" i="9" s="1"/>
  <c r="R440" i="9"/>
  <c r="S440" i="13" s="1"/>
  <c r="P440" i="9"/>
  <c r="S440" i="9" s="1"/>
  <c r="R439" i="9"/>
  <c r="S439" i="13" s="1"/>
  <c r="P439" i="9"/>
  <c r="S439" i="9" s="1"/>
  <c r="R438" i="9"/>
  <c r="S438" i="13" s="1"/>
  <c r="P438" i="9"/>
  <c r="S438" i="9" s="1"/>
  <c r="R437" i="9"/>
  <c r="S437" i="13" s="1"/>
  <c r="P437" i="9"/>
  <c r="S437" i="9" s="1"/>
  <c r="R436" i="9"/>
  <c r="S436" i="13" s="1"/>
  <c r="P436" i="9"/>
  <c r="S436" i="9" s="1"/>
  <c r="P435" i="9"/>
  <c r="S435" i="9" s="1"/>
  <c r="R434" i="9"/>
  <c r="S434" i="13" s="1"/>
  <c r="P434" i="9"/>
  <c r="S434" i="9" s="1"/>
  <c r="R433" i="9"/>
  <c r="S433" i="13" s="1"/>
  <c r="P433" i="9"/>
  <c r="S433" i="9" s="1"/>
  <c r="R432" i="9"/>
  <c r="S432" i="13" s="1"/>
  <c r="P432" i="9"/>
  <c r="S432" i="9" s="1"/>
  <c r="P429" i="9"/>
  <c r="S429" i="9" s="1"/>
  <c r="R428" i="9"/>
  <c r="S428" i="13" s="1"/>
  <c r="O428" i="9"/>
  <c r="R427" i="9"/>
  <c r="S427" i="13" s="1"/>
  <c r="P427" i="9"/>
  <c r="S427" i="9" s="1"/>
  <c r="R426" i="9"/>
  <c r="S426" i="13" s="1"/>
  <c r="P426" i="9"/>
  <c r="S426" i="9" s="1"/>
  <c r="R425" i="9"/>
  <c r="S425" i="13" s="1"/>
  <c r="P425" i="9"/>
  <c r="S425" i="9" s="1"/>
  <c r="R424" i="9"/>
  <c r="S424" i="13" s="1"/>
  <c r="P424" i="9"/>
  <c r="S424" i="9" s="1"/>
  <c r="R423" i="9"/>
  <c r="S423" i="13" s="1"/>
  <c r="P423" i="9"/>
  <c r="S423" i="9" s="1"/>
  <c r="R422" i="9"/>
  <c r="S422" i="13" s="1"/>
  <c r="P422" i="9"/>
  <c r="S422" i="9" s="1"/>
  <c r="R421" i="9"/>
  <c r="S421" i="13" s="1"/>
  <c r="P421" i="9"/>
  <c r="S421" i="9" s="1"/>
  <c r="R419" i="9"/>
  <c r="S419" i="13" s="1"/>
  <c r="P419" i="9"/>
  <c r="S419" i="9" s="1"/>
  <c r="R418" i="9"/>
  <c r="S418" i="13" s="1"/>
  <c r="P418" i="9"/>
  <c r="S418" i="9" s="1"/>
  <c r="R417" i="9"/>
  <c r="S417" i="13" s="1"/>
  <c r="P417" i="9"/>
  <c r="S417" i="9" s="1"/>
  <c r="R416" i="9"/>
  <c r="S416" i="13" s="1"/>
  <c r="P416" i="9"/>
  <c r="S416" i="9" s="1"/>
  <c r="R415" i="9"/>
  <c r="S415" i="13" s="1"/>
  <c r="P415" i="9"/>
  <c r="S415" i="9" s="1"/>
  <c r="R414" i="9"/>
  <c r="S414" i="13" s="1"/>
  <c r="P414" i="9"/>
  <c r="S414" i="9" s="1"/>
  <c r="R413" i="9"/>
  <c r="S413" i="13" s="1"/>
  <c r="P413" i="9"/>
  <c r="S413" i="9" s="1"/>
  <c r="R412" i="9"/>
  <c r="S412" i="13" s="1"/>
  <c r="P412" i="9"/>
  <c r="S412" i="9" s="1"/>
  <c r="R411" i="9"/>
  <c r="S411" i="13" s="1"/>
  <c r="P411" i="9"/>
  <c r="S411" i="9" s="1"/>
  <c r="R410" i="9"/>
  <c r="S410" i="13" s="1"/>
  <c r="P410" i="9"/>
  <c r="S410" i="9" s="1"/>
  <c r="R409" i="9"/>
  <c r="S409" i="13" s="1"/>
  <c r="P409" i="9"/>
  <c r="S409" i="9" s="1"/>
  <c r="R408" i="9"/>
  <c r="S408" i="13" s="1"/>
  <c r="P408" i="9"/>
  <c r="S408" i="9" s="1"/>
  <c r="R406" i="9"/>
  <c r="S406" i="13" s="1"/>
  <c r="P406" i="9"/>
  <c r="S406" i="9" s="1"/>
  <c r="R405" i="9"/>
  <c r="S405" i="13" s="1"/>
  <c r="P405" i="9"/>
  <c r="S405" i="9" s="1"/>
  <c r="R404" i="9"/>
  <c r="S404" i="13" s="1"/>
  <c r="P404" i="9"/>
  <c r="S404" i="9" s="1"/>
  <c r="R403" i="9"/>
  <c r="S403" i="13" s="1"/>
  <c r="P403" i="9"/>
  <c r="S403" i="9" s="1"/>
  <c r="R402" i="9"/>
  <c r="S402" i="13" s="1"/>
  <c r="P402" i="9"/>
  <c r="S402" i="9" s="1"/>
  <c r="R401" i="9"/>
  <c r="S401" i="13" s="1"/>
  <c r="P401" i="9"/>
  <c r="S401" i="9" s="1"/>
  <c r="R400" i="9"/>
  <c r="S400" i="13" s="1"/>
  <c r="P400" i="9"/>
  <c r="S400" i="9" s="1"/>
  <c r="P398" i="9"/>
  <c r="S398" i="9" s="1"/>
  <c r="P397" i="9"/>
  <c r="S397" i="9" s="1"/>
  <c r="P396" i="9"/>
  <c r="S396" i="9" s="1"/>
  <c r="P395" i="9"/>
  <c r="S395" i="9" s="1"/>
  <c r="P394" i="9"/>
  <c r="S394" i="9" s="1"/>
  <c r="P393" i="9"/>
  <c r="S393" i="9" s="1"/>
  <c r="P392" i="9"/>
  <c r="S392" i="9" s="1"/>
  <c r="P391" i="9"/>
  <c r="S391" i="9" s="1"/>
  <c r="P390" i="9"/>
  <c r="S390" i="9" s="1"/>
  <c r="P389" i="9"/>
  <c r="S389" i="9" s="1"/>
  <c r="R388" i="9"/>
  <c r="S388" i="13" s="1"/>
  <c r="P387" i="9"/>
  <c r="S387" i="9" s="1"/>
  <c r="P386" i="9"/>
  <c r="S386" i="9" s="1"/>
  <c r="P385" i="9"/>
  <c r="S385" i="9" s="1"/>
  <c r="P384" i="9"/>
  <c r="S384" i="9" s="1"/>
  <c r="P383" i="9"/>
  <c r="S383" i="9" s="1"/>
  <c r="P382" i="9"/>
  <c r="S382" i="9" s="1"/>
  <c r="P381" i="9"/>
  <c r="S381" i="9" s="1"/>
  <c r="P380" i="9"/>
  <c r="S380" i="9" s="1"/>
  <c r="P379" i="9"/>
  <c r="S379" i="9" s="1"/>
  <c r="P378" i="9"/>
  <c r="S378" i="9" s="1"/>
  <c r="P377" i="9"/>
  <c r="S377" i="9" s="1"/>
  <c r="P376" i="9"/>
  <c r="S376" i="9" s="1"/>
  <c r="P375" i="9"/>
  <c r="S375" i="9" s="1"/>
  <c r="P374" i="9"/>
  <c r="S374" i="9" s="1"/>
  <c r="P373" i="9"/>
  <c r="S373" i="9" s="1"/>
  <c r="P370" i="9"/>
  <c r="S370" i="9" s="1"/>
  <c r="P369" i="9"/>
  <c r="S369" i="9" s="1"/>
  <c r="P368" i="9"/>
  <c r="S368" i="9" s="1"/>
  <c r="P367" i="9"/>
  <c r="S367" i="9" s="1"/>
  <c r="P366" i="9"/>
  <c r="S366" i="9" s="1"/>
  <c r="P365" i="9"/>
  <c r="S365" i="9" s="1"/>
  <c r="P364" i="9"/>
  <c r="S364" i="9" s="1"/>
  <c r="P363" i="9"/>
  <c r="S363" i="9" s="1"/>
  <c r="R362" i="9"/>
  <c r="S362" i="13" s="1"/>
  <c r="P361" i="9"/>
  <c r="S361" i="9" s="1"/>
  <c r="P360" i="9"/>
  <c r="S360" i="9" s="1"/>
  <c r="P359" i="9"/>
  <c r="S359" i="9" s="1"/>
  <c r="P358" i="9"/>
  <c r="S358" i="9" s="1"/>
  <c r="R357" i="9"/>
  <c r="S357" i="13" s="1"/>
  <c r="P356" i="9"/>
  <c r="S356" i="9" s="1"/>
  <c r="P355" i="9"/>
  <c r="S355" i="9" s="1"/>
  <c r="P354" i="9"/>
  <c r="S354" i="9" s="1"/>
  <c r="P353" i="9"/>
  <c r="S353" i="9" s="1"/>
  <c r="P352" i="9"/>
  <c r="S352" i="9" s="1"/>
  <c r="R351" i="9"/>
  <c r="S351" i="13" s="1"/>
  <c r="P350" i="9"/>
  <c r="S350" i="9" s="1"/>
  <c r="P349" i="9"/>
  <c r="S349" i="9" s="1"/>
  <c r="P348" i="9"/>
  <c r="S348" i="9" s="1"/>
  <c r="P347" i="9"/>
  <c r="S347" i="9" s="1"/>
  <c r="P346" i="9"/>
  <c r="S346" i="9" s="1"/>
  <c r="P345" i="9"/>
  <c r="P344" i="9"/>
  <c r="S344" i="9" s="1"/>
  <c r="P343" i="9"/>
  <c r="S343" i="9" s="1"/>
  <c r="P341" i="9"/>
  <c r="S341" i="9" s="1"/>
  <c r="P340" i="9"/>
  <c r="S340" i="9" s="1"/>
  <c r="P339" i="9"/>
  <c r="S339" i="9" s="1"/>
  <c r="P338" i="9"/>
  <c r="S338" i="9" s="1"/>
  <c r="P337" i="9"/>
  <c r="S337" i="9" s="1"/>
  <c r="R336" i="9"/>
  <c r="S336" i="13" s="1"/>
  <c r="P335" i="9"/>
  <c r="S335" i="9" s="1"/>
  <c r="P334" i="9"/>
  <c r="S334" i="9" s="1"/>
  <c r="P332" i="9"/>
  <c r="S332" i="9" s="1"/>
  <c r="P331" i="9"/>
  <c r="S331" i="9" s="1"/>
  <c r="P330" i="9"/>
  <c r="S330" i="9" s="1"/>
  <c r="P329" i="9"/>
  <c r="S329" i="9" s="1"/>
  <c r="P328" i="9"/>
  <c r="S328" i="9" s="1"/>
  <c r="R327" i="9"/>
  <c r="S327" i="13" s="1"/>
  <c r="P326" i="9"/>
  <c r="S326" i="9" s="1"/>
  <c r="P325" i="9"/>
  <c r="S325" i="9" s="1"/>
  <c r="P324" i="9"/>
  <c r="S324" i="9" s="1"/>
  <c r="P323" i="9"/>
  <c r="S323" i="9" s="1"/>
  <c r="R322" i="9"/>
  <c r="S322" i="13" s="1"/>
  <c r="G45" i="5"/>
  <c r="P321" i="9"/>
  <c r="S321" i="9" s="1"/>
  <c r="P320" i="9"/>
  <c r="S320" i="9" s="1"/>
  <c r="P319" i="9"/>
  <c r="S319" i="9" s="1"/>
  <c r="P318" i="9"/>
  <c r="S318" i="9" s="1"/>
  <c r="R317" i="9"/>
  <c r="S317" i="13" s="1"/>
  <c r="P315" i="9"/>
  <c r="S315" i="9" s="1"/>
  <c r="P314" i="9"/>
  <c r="S314" i="9" s="1"/>
  <c r="P313" i="9"/>
  <c r="S313" i="9" s="1"/>
  <c r="P312" i="9"/>
  <c r="S312" i="9" s="1"/>
  <c r="R311" i="9"/>
  <c r="S311" i="13" s="1"/>
  <c r="P310" i="9"/>
  <c r="S310" i="9" s="1"/>
  <c r="P309" i="9"/>
  <c r="S309" i="9" s="1"/>
  <c r="P307" i="9"/>
  <c r="S307" i="9" s="1"/>
  <c r="P306" i="9"/>
  <c r="S306" i="9" s="1"/>
  <c r="P305" i="9"/>
  <c r="S305" i="9" s="1"/>
  <c r="T305" i="9" s="1"/>
  <c r="X305" i="9" s="1"/>
  <c r="P304" i="9"/>
  <c r="S304" i="9" s="1"/>
  <c r="P303" i="9"/>
  <c r="S303" i="9" s="1"/>
  <c r="P302" i="9"/>
  <c r="S302" i="9" s="1"/>
  <c r="R301" i="9"/>
  <c r="S301" i="13" s="1"/>
  <c r="G42" i="5"/>
  <c r="P300" i="9"/>
  <c r="S300" i="9" s="1"/>
  <c r="P299" i="9"/>
  <c r="S299" i="9" s="1"/>
  <c r="P298" i="9"/>
  <c r="S298" i="9" s="1"/>
  <c r="P297" i="9"/>
  <c r="S297" i="9" s="1"/>
  <c r="R295" i="9"/>
  <c r="S295" i="13" s="1"/>
  <c r="P294" i="9"/>
  <c r="S294" i="9" s="1"/>
  <c r="P293" i="9"/>
  <c r="S293" i="9" s="1"/>
  <c r="P292" i="9"/>
  <c r="S292" i="9" s="1"/>
  <c r="P291" i="9"/>
  <c r="S291" i="9" s="1"/>
  <c r="P290" i="9"/>
  <c r="S290" i="9" s="1"/>
  <c r="P289" i="9"/>
  <c r="R288" i="9"/>
  <c r="S288" i="13" s="1"/>
  <c r="R285" i="9"/>
  <c r="S285" i="13" s="1"/>
  <c r="P285" i="9"/>
  <c r="S285" i="9" s="1"/>
  <c r="R284" i="9"/>
  <c r="S284" i="13" s="1"/>
  <c r="P284" i="9"/>
  <c r="S284" i="9" s="1"/>
  <c r="R283" i="9"/>
  <c r="S283" i="13" s="1"/>
  <c r="P283" i="9"/>
  <c r="S283" i="9" s="1"/>
  <c r="R282" i="9"/>
  <c r="S282" i="13" s="1"/>
  <c r="P282" i="9"/>
  <c r="S282" i="9" s="1"/>
  <c r="R281" i="9"/>
  <c r="S281" i="13" s="1"/>
  <c r="P281" i="9"/>
  <c r="S281" i="9" s="1"/>
  <c r="R280" i="9"/>
  <c r="S280" i="13" s="1"/>
  <c r="P280" i="9"/>
  <c r="S280" i="9" s="1"/>
  <c r="R279" i="9"/>
  <c r="S279" i="13" s="1"/>
  <c r="P279" i="9"/>
  <c r="S279" i="9" s="1"/>
  <c r="P276" i="9"/>
  <c r="S276" i="9" s="1"/>
  <c r="R275" i="9"/>
  <c r="S275" i="13" s="1"/>
  <c r="R274" i="9"/>
  <c r="P274" i="9"/>
  <c r="S274" i="9" s="1"/>
  <c r="R272" i="9"/>
  <c r="S272" i="13" s="1"/>
  <c r="P272" i="9"/>
  <c r="S272" i="9" s="1"/>
  <c r="R271" i="9"/>
  <c r="S271" i="13" s="1"/>
  <c r="P271" i="9"/>
  <c r="S271" i="9" s="1"/>
  <c r="R269" i="9"/>
  <c r="P269" i="9"/>
  <c r="S269" i="9" s="1"/>
  <c r="R267" i="9"/>
  <c r="P267" i="9"/>
  <c r="R265" i="9"/>
  <c r="P265" i="9"/>
  <c r="S265" i="9" s="1"/>
  <c r="R263" i="9"/>
  <c r="S263" i="13" s="1"/>
  <c r="P263" i="9"/>
  <c r="S263" i="9" s="1"/>
  <c r="R262" i="9"/>
  <c r="S262" i="13" s="1"/>
  <c r="P262" i="9"/>
  <c r="S262" i="9" s="1"/>
  <c r="R261" i="9"/>
  <c r="S261" i="13" s="1"/>
  <c r="P261" i="9"/>
  <c r="S261" i="9" s="1"/>
  <c r="R260" i="9"/>
  <c r="S260" i="13" s="1"/>
  <c r="P260" i="9"/>
  <c r="S260" i="9" s="1"/>
  <c r="P258" i="9"/>
  <c r="S258" i="9" s="1"/>
  <c r="P257" i="9"/>
  <c r="S257" i="9" s="1"/>
  <c r="P256" i="9"/>
  <c r="S256" i="9" s="1"/>
  <c r="R255" i="9"/>
  <c r="S255" i="13" s="1"/>
  <c r="P254" i="9"/>
  <c r="S254" i="9" s="1"/>
  <c r="P253" i="9"/>
  <c r="S253" i="9" s="1"/>
  <c r="P252" i="9"/>
  <c r="S252" i="9" s="1"/>
  <c r="P251" i="9"/>
  <c r="S251" i="9" s="1"/>
  <c r="P250" i="9"/>
  <c r="S250" i="9" s="1"/>
  <c r="P249" i="9"/>
  <c r="S249" i="9" s="1"/>
  <c r="P248" i="9"/>
  <c r="S248" i="9" s="1"/>
  <c r="P247" i="9"/>
  <c r="S247" i="9" s="1"/>
  <c r="P246" i="9"/>
  <c r="S246" i="9" s="1"/>
  <c r="P245" i="9"/>
  <c r="S245" i="9" s="1"/>
  <c r="P244" i="9"/>
  <c r="S244" i="9" s="1"/>
  <c r="R243" i="9"/>
  <c r="S243" i="13" s="1"/>
  <c r="P236" i="9"/>
  <c r="P235" i="9"/>
  <c r="P234" i="9"/>
  <c r="P233" i="9"/>
  <c r="P232" i="9"/>
  <c r="P231" i="9"/>
  <c r="R230" i="9"/>
  <c r="S230" i="13" s="1"/>
  <c r="O230" i="9"/>
  <c r="P228" i="9"/>
  <c r="R227" i="9"/>
  <c r="S227" i="13" s="1"/>
  <c r="O227" i="9"/>
  <c r="P226" i="9"/>
  <c r="P225" i="9"/>
  <c r="R224" i="9"/>
  <c r="S224" i="13" s="1"/>
  <c r="O224" i="9"/>
  <c r="P223" i="9"/>
  <c r="R222" i="9"/>
  <c r="S222" i="13" s="1"/>
  <c r="O222" i="9"/>
  <c r="P221" i="9"/>
  <c r="R220" i="9"/>
  <c r="S220" i="13" s="1"/>
  <c r="O220" i="9"/>
  <c r="P219" i="9"/>
  <c r="R218" i="9"/>
  <c r="S218" i="13" s="1"/>
  <c r="O218" i="9"/>
  <c r="P217" i="9"/>
  <c r="P216" i="9"/>
  <c r="P215" i="9"/>
  <c r="P214" i="9"/>
  <c r="R213" i="9"/>
  <c r="S213" i="13" s="1"/>
  <c r="K213" i="12"/>
  <c r="P212" i="9"/>
  <c r="P211" i="9"/>
  <c r="P210" i="9"/>
  <c r="R209" i="9"/>
  <c r="S209" i="13" s="1"/>
  <c r="O209" i="9"/>
  <c r="N209" i="13" s="1"/>
  <c r="P208" i="9"/>
  <c r="P207" i="9"/>
  <c r="P206" i="9"/>
  <c r="P205" i="9"/>
  <c r="P204" i="9"/>
  <c r="P203" i="9"/>
  <c r="P202" i="9"/>
  <c r="P201" i="9"/>
  <c r="P200" i="9"/>
  <c r="P199" i="9"/>
  <c r="P198" i="9"/>
  <c r="R197" i="9"/>
  <c r="S197" i="13" s="1"/>
  <c r="K197" i="12"/>
  <c r="P194" i="9"/>
  <c r="P193" i="9"/>
  <c r="P192" i="9"/>
  <c r="P191" i="9"/>
  <c r="P190" i="9"/>
  <c r="R189" i="9"/>
  <c r="K189" i="12"/>
  <c r="P187" i="9"/>
  <c r="R186" i="9"/>
  <c r="K186" i="12"/>
  <c r="P184" i="9"/>
  <c r="P183" i="9"/>
  <c r="P182" i="9"/>
  <c r="P181" i="9"/>
  <c r="R180" i="9"/>
  <c r="S180" i="13" s="1"/>
  <c r="K180" i="12"/>
  <c r="K179" i="12"/>
  <c r="P177" i="9"/>
  <c r="R176" i="9"/>
  <c r="P173" i="9"/>
  <c r="R172" i="9"/>
  <c r="S172" i="13" s="1"/>
  <c r="K172" i="12"/>
  <c r="P171" i="9"/>
  <c r="R170" i="9"/>
  <c r="S170" i="13" s="1"/>
  <c r="P169" i="9"/>
  <c r="R168" i="9"/>
  <c r="S168" i="13" s="1"/>
  <c r="P167" i="9"/>
  <c r="P166" i="9" s="1"/>
  <c r="L166" i="12" s="1"/>
  <c r="R166" i="9"/>
  <c r="S166" i="13" s="1"/>
  <c r="P165" i="9"/>
  <c r="L165" i="12" s="1"/>
  <c r="R164" i="9"/>
  <c r="S164" i="13" s="1"/>
  <c r="R162" i="9"/>
  <c r="S162" i="13" s="1"/>
  <c r="P159" i="9"/>
  <c r="P158" i="9" s="1"/>
  <c r="R158" i="9"/>
  <c r="P156" i="9"/>
  <c r="L156" i="12" s="1"/>
  <c r="R155" i="9"/>
  <c r="P153" i="9"/>
  <c r="R152" i="9"/>
  <c r="P149" i="9"/>
  <c r="P148" i="9"/>
  <c r="P147" i="9"/>
  <c r="P146" i="9"/>
  <c r="P145" i="9"/>
  <c r="P144" i="9"/>
  <c r="R143" i="9"/>
  <c r="K143" i="12"/>
  <c r="K142" i="12"/>
  <c r="P141" i="9"/>
  <c r="P140" i="9"/>
  <c r="P139" i="9"/>
  <c r="R138" i="9"/>
  <c r="S138" i="13" s="1"/>
  <c r="K138" i="12"/>
  <c r="R137" i="9"/>
  <c r="S137" i="13" s="1"/>
  <c r="K137" i="12"/>
  <c r="P136" i="9"/>
  <c r="P135" i="9"/>
  <c r="P134" i="9"/>
  <c r="R133" i="9"/>
  <c r="P131" i="9"/>
  <c r="P130" i="9"/>
  <c r="R129" i="9"/>
  <c r="O129" i="9"/>
  <c r="N129" i="13" s="1"/>
  <c r="P127" i="9"/>
  <c r="P126" i="9" s="1"/>
  <c r="R126" i="9"/>
  <c r="O126" i="9"/>
  <c r="P123" i="9"/>
  <c r="P122" i="9"/>
  <c r="P121" i="9"/>
  <c r="P120" i="9"/>
  <c r="P119" i="9"/>
  <c r="P118" i="9"/>
  <c r="P117" i="9"/>
  <c r="P116" i="9"/>
  <c r="R115" i="9"/>
  <c r="S115" i="13" s="1"/>
  <c r="O115" i="9"/>
  <c r="N115" i="13" s="1"/>
  <c r="P114" i="9"/>
  <c r="P113" i="9"/>
  <c r="P112" i="9"/>
  <c r="R111" i="9"/>
  <c r="P110" i="9"/>
  <c r="P109" i="9"/>
  <c r="P108" i="9"/>
  <c r="P107" i="9"/>
  <c r="R106" i="9"/>
  <c r="S106" i="13" s="1"/>
  <c r="K106" i="12"/>
  <c r="P105" i="9"/>
  <c r="P104" i="9"/>
  <c r="P103" i="9"/>
  <c r="P102" i="9"/>
  <c r="P101" i="9"/>
  <c r="P100" i="9"/>
  <c r="P99" i="9"/>
  <c r="P98" i="9"/>
  <c r="P97" i="9"/>
  <c r="P96" i="9"/>
  <c r="P95" i="9"/>
  <c r="P94" i="9"/>
  <c r="P93" i="9"/>
  <c r="P92" i="9"/>
  <c r="R91" i="9"/>
  <c r="S91" i="13" s="1"/>
  <c r="K91" i="12"/>
  <c r="P90" i="9"/>
  <c r="R89" i="9"/>
  <c r="S89" i="13" s="1"/>
  <c r="P88" i="9"/>
  <c r="P87" i="9"/>
  <c r="P86" i="9"/>
  <c r="P85" i="9"/>
  <c r="P84" i="9"/>
  <c r="P83" i="9"/>
  <c r="P82" i="9"/>
  <c r="P81" i="9"/>
  <c r="P80" i="9"/>
  <c r="P79" i="9"/>
  <c r="P78" i="9"/>
  <c r="P77" i="9"/>
  <c r="R76" i="9"/>
  <c r="S76" i="13" s="1"/>
  <c r="O76" i="9"/>
  <c r="N76" i="13" s="1"/>
  <c r="P73" i="9"/>
  <c r="R72" i="9"/>
  <c r="S72" i="13" s="1"/>
  <c r="O72" i="9"/>
  <c r="P71" i="9"/>
  <c r="R70" i="9"/>
  <c r="S70" i="13" s="1"/>
  <c r="O70" i="9"/>
  <c r="P69" i="9"/>
  <c r="R68" i="9"/>
  <c r="S68" i="13" s="1"/>
  <c r="O68" i="9"/>
  <c r="P67" i="9"/>
  <c r="P66" i="9"/>
  <c r="P65" i="9"/>
  <c r="P64" i="9"/>
  <c r="P63" i="9"/>
  <c r="P62" i="9"/>
  <c r="P61" i="9"/>
  <c r="P60" i="9"/>
  <c r="P59" i="9"/>
  <c r="P58" i="9"/>
  <c r="P57" i="9"/>
  <c r="P56" i="9"/>
  <c r="P55" i="9"/>
  <c r="P54" i="9"/>
  <c r="R53" i="9"/>
  <c r="O53" i="9"/>
  <c r="P50" i="9"/>
  <c r="P49" i="9" s="1"/>
  <c r="L49" i="12" s="1"/>
  <c r="R49" i="9"/>
  <c r="S49" i="13" s="1"/>
  <c r="O49" i="9"/>
  <c r="N49" i="13" s="1"/>
  <c r="T48" i="9"/>
  <c r="T49" i="9" s="1"/>
  <c r="P48" i="9"/>
  <c r="R47" i="9"/>
  <c r="P44" i="9"/>
  <c r="P43" i="9" s="1"/>
  <c r="U43" i="9"/>
  <c r="R43" i="9"/>
  <c r="O43" i="9"/>
  <c r="N43" i="13" s="1"/>
  <c r="P41" i="9"/>
  <c r="P40" i="9"/>
  <c r="P39" i="9"/>
  <c r="P38" i="9"/>
  <c r="R37" i="9"/>
  <c r="K37" i="12"/>
  <c r="K36" i="12"/>
  <c r="P35" i="9"/>
  <c r="P34" i="9"/>
  <c r="P33" i="9"/>
  <c r="R32" i="9"/>
  <c r="S32" i="13" s="1"/>
  <c r="O32" i="9"/>
  <c r="P31" i="9"/>
  <c r="P30" i="9"/>
  <c r="R29" i="9"/>
  <c r="K29" i="12"/>
  <c r="P28" i="9"/>
  <c r="L28" i="12" s="1"/>
  <c r="P27" i="9"/>
  <c r="L27" i="12" s="1"/>
  <c r="P26" i="9"/>
  <c r="L26" i="12" s="1"/>
  <c r="P25" i="9"/>
  <c r="L25" i="12" s="1"/>
  <c r="K24" i="12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R8" i="9"/>
  <c r="S8" i="13" s="1"/>
  <c r="O8" i="9"/>
  <c r="P7" i="9"/>
  <c r="R6" i="9"/>
  <c r="S6" i="13" s="1"/>
  <c r="O6" i="9"/>
  <c r="N6" i="15" s="1"/>
  <c r="N240" i="15" s="1"/>
  <c r="N8" i="13" l="1"/>
  <c r="N8" i="15"/>
  <c r="N242" i="15" s="1"/>
  <c r="R890" i="9"/>
  <c r="S890" i="13" s="1"/>
  <c r="R229" i="9"/>
  <c r="S229" i="13" s="1"/>
  <c r="L930" i="9"/>
  <c r="K930" i="13" s="1"/>
  <c r="P778" i="9"/>
  <c r="L778" i="12" s="1"/>
  <c r="P794" i="9"/>
  <c r="L794" i="12" s="1"/>
  <c r="P955" i="9"/>
  <c r="L955" i="12" s="1"/>
  <c r="P748" i="9"/>
  <c r="L748" i="12" s="1"/>
  <c r="R909" i="9"/>
  <c r="S909" i="13" s="1"/>
  <c r="R571" i="9"/>
  <c r="S571" i="13" s="1"/>
  <c r="P775" i="9"/>
  <c r="L775" i="12" s="1"/>
  <c r="P916" i="9"/>
  <c r="L916" i="12" s="1"/>
  <c r="R927" i="9"/>
  <c r="S927" i="13" s="1"/>
  <c r="P29" i="9"/>
  <c r="L29" i="12" s="1"/>
  <c r="P111" i="9"/>
  <c r="L111" i="12" s="1"/>
  <c r="R179" i="9"/>
  <c r="S179" i="13" s="1"/>
  <c r="R880" i="9"/>
  <c r="S880" i="13" s="1"/>
  <c r="K927" i="12"/>
  <c r="N927" i="13"/>
  <c r="R175" i="9"/>
  <c r="S176" i="13"/>
  <c r="O498" i="9"/>
  <c r="N499" i="13"/>
  <c r="R547" i="9"/>
  <c r="S547" i="13" s="1"/>
  <c r="S548" i="13"/>
  <c r="R717" i="9"/>
  <c r="S717" i="13" s="1"/>
  <c r="S718" i="13"/>
  <c r="N728" i="13"/>
  <c r="N738" i="13"/>
  <c r="R750" i="9"/>
  <c r="S750" i="13" s="1"/>
  <c r="S751" i="13"/>
  <c r="P809" i="9"/>
  <c r="L809" i="12" s="1"/>
  <c r="S810" i="9"/>
  <c r="R834" i="9"/>
  <c r="S834" i="13" s="1"/>
  <c r="S835" i="13"/>
  <c r="R896" i="9"/>
  <c r="S896" i="13" s="1"/>
  <c r="K903" i="12"/>
  <c r="N903" i="13"/>
  <c r="R919" i="9"/>
  <c r="S919" i="13" s="1"/>
  <c r="S920" i="13"/>
  <c r="R939" i="9"/>
  <c r="S939" i="13" s="1"/>
  <c r="S940" i="13"/>
  <c r="R24" i="9"/>
  <c r="S29" i="13"/>
  <c r="R42" i="9"/>
  <c r="S42" i="13" s="1"/>
  <c r="S43" i="13"/>
  <c r="K72" i="12"/>
  <c r="N72" i="13"/>
  <c r="R132" i="9"/>
  <c r="S132" i="13" s="1"/>
  <c r="S133" i="13"/>
  <c r="R157" i="9"/>
  <c r="S157" i="13" s="1"/>
  <c r="S158" i="13"/>
  <c r="R481" i="9"/>
  <c r="S481" i="13" s="1"/>
  <c r="S482" i="13"/>
  <c r="N494" i="13"/>
  <c r="R641" i="9"/>
  <c r="S641" i="13" s="1"/>
  <c r="S642" i="13"/>
  <c r="P718" i="9"/>
  <c r="S718" i="9" s="1"/>
  <c r="S719" i="9"/>
  <c r="P828" i="9"/>
  <c r="L828" i="12" s="1"/>
  <c r="S829" i="9"/>
  <c r="N853" i="13"/>
  <c r="P857" i="9"/>
  <c r="L857" i="12" s="1"/>
  <c r="S858" i="9"/>
  <c r="K897" i="12"/>
  <c r="N897" i="13"/>
  <c r="K910" i="12"/>
  <c r="N910" i="13"/>
  <c r="K968" i="13"/>
  <c r="K969" i="13"/>
  <c r="K974" i="12"/>
  <c r="N974" i="13"/>
  <c r="K994" i="12"/>
  <c r="N994" i="13"/>
  <c r="R1010" i="9"/>
  <c r="S1013" i="13"/>
  <c r="R1026" i="9"/>
  <c r="S1027" i="13"/>
  <c r="R52" i="9"/>
  <c r="S53" i="13"/>
  <c r="N734" i="13"/>
  <c r="R745" i="9"/>
  <c r="S746" i="13"/>
  <c r="R754" i="9"/>
  <c r="S763" i="13"/>
  <c r="R774" i="9"/>
  <c r="S774" i="13" s="1"/>
  <c r="S775" i="13"/>
  <c r="K880" i="13"/>
  <c r="K881" i="13"/>
  <c r="O890" i="9"/>
  <c r="N890" i="13" s="1"/>
  <c r="N891" i="13"/>
  <c r="O968" i="9"/>
  <c r="N968" i="13" s="1"/>
  <c r="N969" i="13"/>
  <c r="K1021" i="12"/>
  <c r="N1021" i="13"/>
  <c r="R36" i="9"/>
  <c r="S36" i="13" s="1"/>
  <c r="S37" i="13"/>
  <c r="K68" i="12"/>
  <c r="N68" i="13"/>
  <c r="R75" i="9"/>
  <c r="S111" i="13"/>
  <c r="R125" i="9"/>
  <c r="S125" i="13" s="1"/>
  <c r="S126" i="13"/>
  <c r="R618" i="9"/>
  <c r="S618" i="13" s="1"/>
  <c r="S619" i="13"/>
  <c r="R712" i="9"/>
  <c r="S712" i="13" s="1"/>
  <c r="S713" i="13"/>
  <c r="N740" i="13"/>
  <c r="P798" i="9"/>
  <c r="S799" i="9"/>
  <c r="P805" i="9"/>
  <c r="S806" i="9"/>
  <c r="P812" i="9"/>
  <c r="S813" i="9"/>
  <c r="P853" i="9"/>
  <c r="L853" i="12" s="1"/>
  <c r="S854" i="9"/>
  <c r="O880" i="9"/>
  <c r="N880" i="13" s="1"/>
  <c r="N881" i="13"/>
  <c r="R931" i="9"/>
  <c r="S931" i="13" s="1"/>
  <c r="S932" i="13"/>
  <c r="R968" i="9"/>
  <c r="S968" i="13" s="1"/>
  <c r="S969" i="13"/>
  <c r="K1003" i="12"/>
  <c r="N1003" i="13"/>
  <c r="R185" i="9"/>
  <c r="S185" i="13" s="1"/>
  <c r="S186" i="13"/>
  <c r="N496" i="13"/>
  <c r="R502" i="9"/>
  <c r="S502" i="13" s="1"/>
  <c r="S503" i="13"/>
  <c r="N730" i="13"/>
  <c r="O745" i="9"/>
  <c r="O744" i="9" s="1"/>
  <c r="S748" i="9"/>
  <c r="N748" i="13"/>
  <c r="O777" i="9"/>
  <c r="S778" i="9"/>
  <c r="N778" i="13"/>
  <c r="N794" i="13"/>
  <c r="R814" i="9"/>
  <c r="S814" i="13" s="1"/>
  <c r="S815" i="13"/>
  <c r="N855" i="13"/>
  <c r="R859" i="9"/>
  <c r="S859" i="13" s="1"/>
  <c r="S860" i="13"/>
  <c r="K887" i="12"/>
  <c r="N887" i="13"/>
  <c r="R916" i="9"/>
  <c r="S916" i="13" s="1"/>
  <c r="S917" i="13"/>
  <c r="R46" i="9"/>
  <c r="S47" i="13"/>
  <c r="R151" i="9"/>
  <c r="S151" i="13" s="1"/>
  <c r="S152" i="13"/>
  <c r="R594" i="9"/>
  <c r="S594" i="13" s="1"/>
  <c r="S595" i="13"/>
  <c r="R688" i="9"/>
  <c r="S688" i="13" s="1"/>
  <c r="S689" i="13"/>
  <c r="N736" i="13"/>
  <c r="P807" i="9"/>
  <c r="S808" i="9"/>
  <c r="P838" i="9"/>
  <c r="S841" i="9"/>
  <c r="K894" i="12"/>
  <c r="N894" i="13"/>
  <c r="R899" i="9"/>
  <c r="S899" i="13" s="1"/>
  <c r="S900" i="13"/>
  <c r="K919" i="12"/>
  <c r="N919" i="13"/>
  <c r="K928" i="12"/>
  <c r="N928" i="13"/>
  <c r="K939" i="13"/>
  <c r="K940" i="13"/>
  <c r="K1023" i="12"/>
  <c r="N1023" i="13"/>
  <c r="K32" i="12"/>
  <c r="N32" i="13"/>
  <c r="K70" i="12"/>
  <c r="N70" i="13"/>
  <c r="R128" i="9"/>
  <c r="S128" i="13" s="1"/>
  <c r="S129" i="13"/>
  <c r="R777" i="9"/>
  <c r="S777" i="13" s="1"/>
  <c r="S778" i="13"/>
  <c r="S809" i="9"/>
  <c r="N809" i="13"/>
  <c r="P855" i="9"/>
  <c r="L855" i="12" s="1"/>
  <c r="S856" i="9"/>
  <c r="R886" i="9"/>
  <c r="S886" i="13" s="1"/>
  <c r="S887" i="13"/>
  <c r="R893" i="9"/>
  <c r="S893" i="13" s="1"/>
  <c r="S894" i="13"/>
  <c r="R906" i="9"/>
  <c r="S907" i="13"/>
  <c r="K920" i="12"/>
  <c r="N920" i="13"/>
  <c r="K965" i="12"/>
  <c r="N965" i="13"/>
  <c r="O971" i="9"/>
  <c r="N971" i="13" s="1"/>
  <c r="N972" i="13"/>
  <c r="R1020" i="9"/>
  <c r="S1023" i="13"/>
  <c r="R142" i="9"/>
  <c r="S142" i="13" s="1"/>
  <c r="S143" i="13"/>
  <c r="R154" i="9"/>
  <c r="S154" i="13" s="1"/>
  <c r="S155" i="13"/>
  <c r="R188" i="9"/>
  <c r="S188" i="13" s="1"/>
  <c r="S189" i="13"/>
  <c r="R498" i="9"/>
  <c r="S498" i="13" s="1"/>
  <c r="R665" i="9"/>
  <c r="S666" i="13"/>
  <c r="N718" i="13"/>
  <c r="N732" i="13"/>
  <c r="P803" i="9"/>
  <c r="N828" i="13"/>
  <c r="N857" i="13"/>
  <c r="P872" i="9"/>
  <c r="L872" i="12" s="1"/>
  <c r="S873" i="9"/>
  <c r="R883" i="9"/>
  <c r="S883" i="13" s="1"/>
  <c r="R902" i="9"/>
  <c r="S902" i="13" s="1"/>
  <c r="R912" i="9"/>
  <c r="S912" i="13" s="1"/>
  <c r="S913" i="13"/>
  <c r="P940" i="9"/>
  <c r="R971" i="9"/>
  <c r="S971" i="13" s="1"/>
  <c r="S972" i="13"/>
  <c r="K53" i="12"/>
  <c r="N53" i="13"/>
  <c r="N872" i="13"/>
  <c r="K906" i="13"/>
  <c r="K907" i="13"/>
  <c r="K912" i="13"/>
  <c r="K913" i="13"/>
  <c r="K899" i="13"/>
  <c r="K900" i="13"/>
  <c r="K886" i="13"/>
  <c r="K887" i="13"/>
  <c r="K890" i="13"/>
  <c r="P755" i="9"/>
  <c r="S755" i="9" s="1"/>
  <c r="N870" i="13"/>
  <c r="P870" i="9"/>
  <c r="L870" i="12" s="1"/>
  <c r="S871" i="9"/>
  <c r="P868" i="9"/>
  <c r="L868" i="12" s="1"/>
  <c r="S869" i="9"/>
  <c r="N868" i="13"/>
  <c r="N866" i="13"/>
  <c r="P866" i="9"/>
  <c r="L866" i="12" s="1"/>
  <c r="S867" i="9"/>
  <c r="N860" i="13"/>
  <c r="P860" i="9"/>
  <c r="L860" i="12" s="1"/>
  <c r="S861" i="9"/>
  <c r="P826" i="9"/>
  <c r="S827" i="9"/>
  <c r="P769" i="9"/>
  <c r="S770" i="9"/>
  <c r="P765" i="9"/>
  <c r="S766" i="9"/>
  <c r="P761" i="9"/>
  <c r="S762" i="9"/>
  <c r="P757" i="9"/>
  <c r="S758" i="9"/>
  <c r="P713" i="9"/>
  <c r="S713" i="9" s="1"/>
  <c r="S714" i="9"/>
  <c r="N482" i="13"/>
  <c r="P482" i="9"/>
  <c r="L482" i="12" s="1"/>
  <c r="R473" i="9"/>
  <c r="S474" i="13"/>
  <c r="N473" i="13"/>
  <c r="P473" i="9"/>
  <c r="L473" i="12" s="1"/>
  <c r="O287" i="9"/>
  <c r="N428" i="13"/>
  <c r="P230" i="9"/>
  <c r="K230" i="12"/>
  <c r="N230" i="13"/>
  <c r="K227" i="12"/>
  <c r="N227" i="13"/>
  <c r="K224" i="12"/>
  <c r="N224" i="13"/>
  <c r="K222" i="12"/>
  <c r="N222" i="13"/>
  <c r="K220" i="12"/>
  <c r="N220" i="13"/>
  <c r="K218" i="12"/>
  <c r="N218" i="13"/>
  <c r="P164" i="9"/>
  <c r="L164" i="12" s="1"/>
  <c r="K1027" i="12"/>
  <c r="N1027" i="13"/>
  <c r="N864" i="13"/>
  <c r="P864" i="9"/>
  <c r="L864" i="12" s="1"/>
  <c r="S865" i="9"/>
  <c r="P835" i="9"/>
  <c r="S835" i="9" s="1"/>
  <c r="S836" i="9"/>
  <c r="P832" i="9"/>
  <c r="S833" i="9"/>
  <c r="N830" i="13"/>
  <c r="P830" i="9"/>
  <c r="L830" i="12" s="1"/>
  <c r="S831" i="9"/>
  <c r="O823" i="9"/>
  <c r="N834" i="15" s="1"/>
  <c r="R834" i="15" s="1"/>
  <c r="P751" i="9"/>
  <c r="P750" i="9" s="1"/>
  <c r="S752" i="9"/>
  <c r="P746" i="9"/>
  <c r="S746" i="9" s="1"/>
  <c r="S747" i="9"/>
  <c r="N742" i="13"/>
  <c r="P724" i="9"/>
  <c r="S725" i="9"/>
  <c r="R724" i="9"/>
  <c r="S724" i="13" s="1"/>
  <c r="S725" i="13"/>
  <c r="P572" i="9"/>
  <c r="S572" i="9" s="1"/>
  <c r="S573" i="9"/>
  <c r="P491" i="9"/>
  <c r="S492" i="9"/>
  <c r="R491" i="9"/>
  <c r="S491" i="13" s="1"/>
  <c r="S492" i="13"/>
  <c r="R489" i="9"/>
  <c r="S489" i="13" s="1"/>
  <c r="S490" i="13"/>
  <c r="R486" i="9"/>
  <c r="S487" i="13"/>
  <c r="R479" i="9"/>
  <c r="S480" i="13"/>
  <c r="P476" i="9"/>
  <c r="P475" i="9" s="1"/>
  <c r="R476" i="9"/>
  <c r="S477" i="13"/>
  <c r="R470" i="9"/>
  <c r="S471" i="13"/>
  <c r="P467" i="9"/>
  <c r="L467" i="12" s="1"/>
  <c r="S468" i="9"/>
  <c r="R467" i="9"/>
  <c r="S468" i="13"/>
  <c r="N467" i="13"/>
  <c r="R464" i="9"/>
  <c r="S465" i="13"/>
  <c r="R420" i="9"/>
  <c r="S420" i="13" s="1"/>
  <c r="P342" i="9"/>
  <c r="S342" i="9" s="1"/>
  <c r="S345" i="9"/>
  <c r="P862" i="9"/>
  <c r="L862" i="12" s="1"/>
  <c r="S863" i="9"/>
  <c r="P288" i="9"/>
  <c r="S289" i="9"/>
  <c r="N862" i="13"/>
  <c r="P255" i="9"/>
  <c r="R273" i="9"/>
  <c r="S273" i="13" s="1"/>
  <c r="S274" i="13"/>
  <c r="R268" i="9"/>
  <c r="S268" i="13" s="1"/>
  <c r="S269" i="13"/>
  <c r="P266" i="9"/>
  <c r="S267" i="9"/>
  <c r="R266" i="9"/>
  <c r="S266" i="13" s="1"/>
  <c r="S267" i="13"/>
  <c r="R264" i="9"/>
  <c r="S264" i="13" s="1"/>
  <c r="S265" i="13"/>
  <c r="K126" i="12"/>
  <c r="N126" i="13"/>
  <c r="P115" i="9"/>
  <c r="L115" i="12" s="1"/>
  <c r="K6" i="12"/>
  <c r="N6" i="13"/>
  <c r="P666" i="9"/>
  <c r="S666" i="9" s="1"/>
  <c r="O125" i="9"/>
  <c r="N125" i="13" s="1"/>
  <c r="P138" i="9"/>
  <c r="O1026" i="9"/>
  <c r="P548" i="9"/>
  <c r="L718" i="12"/>
  <c r="L158" i="12"/>
  <c r="P157" i="9"/>
  <c r="L157" i="12" s="1"/>
  <c r="O23" i="9"/>
  <c r="P459" i="9"/>
  <c r="R721" i="9"/>
  <c r="R837" i="9"/>
  <c r="S837" i="13" s="1"/>
  <c r="O893" i="9"/>
  <c r="O909" i="9"/>
  <c r="N909" i="13" s="1"/>
  <c r="P336" i="9"/>
  <c r="R459" i="9"/>
  <c r="R617" i="9"/>
  <c r="S617" i="13" s="1"/>
  <c r="O967" i="9"/>
  <c r="N967" i="13" s="1"/>
  <c r="R781" i="9"/>
  <c r="O52" i="9"/>
  <c r="N52" i="13" s="1"/>
  <c r="P155" i="9"/>
  <c r="L155" i="12" s="1"/>
  <c r="P259" i="9"/>
  <c r="O493" i="9"/>
  <c r="O859" i="9"/>
  <c r="N870" i="15" s="1"/>
  <c r="R870" i="15" s="1"/>
  <c r="O886" i="9"/>
  <c r="R5" i="9"/>
  <c r="S5" i="13" s="1"/>
  <c r="R161" i="9"/>
  <c r="O229" i="9"/>
  <c r="P420" i="9"/>
  <c r="S420" i="9" s="1"/>
  <c r="P472" i="9"/>
  <c r="L472" i="12" s="1"/>
  <c r="P777" i="9"/>
  <c r="L777" i="12" s="1"/>
  <c r="O896" i="9"/>
  <c r="O902" i="9"/>
  <c r="L925" i="9"/>
  <c r="O1020" i="9"/>
  <c r="N1020" i="13" s="1"/>
  <c r="O781" i="9"/>
  <c r="O837" i="9"/>
  <c r="K49" i="12"/>
  <c r="O46" i="9"/>
  <c r="N46" i="13" s="1"/>
  <c r="K76" i="12"/>
  <c r="G25" i="7"/>
  <c r="G25" i="5" s="1"/>
  <c r="O727" i="9"/>
  <c r="K943" i="12"/>
  <c r="O942" i="9"/>
  <c r="N942" i="13" s="1"/>
  <c r="K1017" i="12"/>
  <c r="O1010" i="9"/>
  <c r="N1021" i="15" s="1"/>
  <c r="P525" i="9"/>
  <c r="S525" i="9" s="1"/>
  <c r="O5" i="9"/>
  <c r="N5" i="15" s="1"/>
  <c r="P642" i="9"/>
  <c r="P619" i="9"/>
  <c r="O75" i="9"/>
  <c r="N75" i="13" s="1"/>
  <c r="P976" i="9"/>
  <c r="L976" i="12" s="1"/>
  <c r="Q9" i="9"/>
  <c r="M9" i="12" s="1"/>
  <c r="L9" i="12"/>
  <c r="Q10" i="9"/>
  <c r="M10" i="12" s="1"/>
  <c r="L10" i="12"/>
  <c r="Q11" i="9"/>
  <c r="M11" i="12" s="1"/>
  <c r="L11" i="12"/>
  <c r="Q12" i="9"/>
  <c r="M12" i="12" s="1"/>
  <c r="L12" i="12"/>
  <c r="Q13" i="9"/>
  <c r="M13" i="12" s="1"/>
  <c r="L13" i="12"/>
  <c r="Q14" i="9"/>
  <c r="M14" i="12" s="1"/>
  <c r="L14" i="12"/>
  <c r="Q15" i="9"/>
  <c r="M15" i="12" s="1"/>
  <c r="L15" i="12"/>
  <c r="Q16" i="9"/>
  <c r="M16" i="12" s="1"/>
  <c r="L16" i="12"/>
  <c r="Q17" i="9"/>
  <c r="M17" i="12" s="1"/>
  <c r="L17" i="12"/>
  <c r="Q18" i="9"/>
  <c r="M18" i="12" s="1"/>
  <c r="L18" i="12"/>
  <c r="Q19" i="9"/>
  <c r="M19" i="12" s="1"/>
  <c r="L19" i="12"/>
  <c r="Q20" i="9"/>
  <c r="M20" i="12" s="1"/>
  <c r="L20" i="12"/>
  <c r="Q21" i="9"/>
  <c r="M21" i="12" s="1"/>
  <c r="L21" i="12"/>
  <c r="Q26" i="9"/>
  <c r="M26" i="12" s="1"/>
  <c r="Q27" i="9"/>
  <c r="M27" i="12" s="1"/>
  <c r="Q30" i="9"/>
  <c r="L30" i="12"/>
  <c r="Q31" i="9"/>
  <c r="M31" i="12" s="1"/>
  <c r="L31" i="12"/>
  <c r="Q33" i="9"/>
  <c r="M33" i="12" s="1"/>
  <c r="L33" i="12"/>
  <c r="Q34" i="9"/>
  <c r="M34" i="12" s="1"/>
  <c r="L34" i="12"/>
  <c r="Q35" i="9"/>
  <c r="M35" i="12" s="1"/>
  <c r="L35" i="12"/>
  <c r="Q38" i="9"/>
  <c r="L38" i="12"/>
  <c r="Q39" i="9"/>
  <c r="M39" i="12" s="1"/>
  <c r="L39" i="12"/>
  <c r="Q40" i="9"/>
  <c r="M40" i="12" s="1"/>
  <c r="L40" i="12"/>
  <c r="Q41" i="9"/>
  <c r="M41" i="12" s="1"/>
  <c r="L41" i="12"/>
  <c r="Q50" i="9"/>
  <c r="L50" i="12"/>
  <c r="Q54" i="9"/>
  <c r="L54" i="12"/>
  <c r="Q55" i="9"/>
  <c r="M55" i="12" s="1"/>
  <c r="L55" i="12"/>
  <c r="Q56" i="9"/>
  <c r="M56" i="12" s="1"/>
  <c r="L56" i="12"/>
  <c r="Q57" i="9"/>
  <c r="M57" i="12" s="1"/>
  <c r="L57" i="12"/>
  <c r="Q58" i="9"/>
  <c r="M58" i="12" s="1"/>
  <c r="L58" i="12"/>
  <c r="Q59" i="9"/>
  <c r="M59" i="12" s="1"/>
  <c r="L59" i="12"/>
  <c r="Q60" i="9"/>
  <c r="M60" i="12" s="1"/>
  <c r="L60" i="12"/>
  <c r="Q61" i="9"/>
  <c r="M61" i="12" s="1"/>
  <c r="L61" i="12"/>
  <c r="Q62" i="9"/>
  <c r="M62" i="12" s="1"/>
  <c r="L62" i="12"/>
  <c r="Q63" i="9"/>
  <c r="M63" i="12" s="1"/>
  <c r="L63" i="12"/>
  <c r="Q64" i="9"/>
  <c r="M64" i="12" s="1"/>
  <c r="L64" i="12"/>
  <c r="Q65" i="9"/>
  <c r="M65" i="12" s="1"/>
  <c r="L65" i="12"/>
  <c r="Q66" i="9"/>
  <c r="M66" i="12" s="1"/>
  <c r="L66" i="12"/>
  <c r="Q67" i="9"/>
  <c r="M67" i="12" s="1"/>
  <c r="L67" i="12"/>
  <c r="Q69" i="9"/>
  <c r="L69" i="12"/>
  <c r="Q71" i="9"/>
  <c r="L71" i="12"/>
  <c r="Q73" i="9"/>
  <c r="L73" i="12"/>
  <c r="Q80" i="9"/>
  <c r="M80" i="12" s="1"/>
  <c r="L80" i="12"/>
  <c r="Q81" i="9"/>
  <c r="M81" i="12" s="1"/>
  <c r="L81" i="12"/>
  <c r="Q82" i="9"/>
  <c r="M82" i="12" s="1"/>
  <c r="L82" i="12"/>
  <c r="Q83" i="9"/>
  <c r="M83" i="12" s="1"/>
  <c r="L83" i="12"/>
  <c r="Q107" i="9"/>
  <c r="M107" i="12" s="1"/>
  <c r="L107" i="12"/>
  <c r="Q109" i="9"/>
  <c r="M109" i="12" s="1"/>
  <c r="L109" i="12"/>
  <c r="Q110" i="9"/>
  <c r="M110" i="12" s="1"/>
  <c r="L110" i="12"/>
  <c r="Q116" i="9"/>
  <c r="M116" i="12" s="1"/>
  <c r="L116" i="12"/>
  <c r="Q121" i="9"/>
  <c r="M121" i="12" s="1"/>
  <c r="L121" i="12"/>
  <c r="Q123" i="9"/>
  <c r="M123" i="12" s="1"/>
  <c r="L123" i="12"/>
  <c r="O128" i="9"/>
  <c r="K129" i="12"/>
  <c r="Q130" i="9"/>
  <c r="M130" i="12" s="1"/>
  <c r="L130" i="12"/>
  <c r="Q131" i="9"/>
  <c r="M131" i="12" s="1"/>
  <c r="L131" i="12"/>
  <c r="Q135" i="9"/>
  <c r="M135" i="12" s="1"/>
  <c r="L135" i="12"/>
  <c r="Q140" i="9"/>
  <c r="M140" i="12" s="1"/>
  <c r="L140" i="12"/>
  <c r="Q144" i="9"/>
  <c r="M144" i="12" s="1"/>
  <c r="L144" i="12"/>
  <c r="Q145" i="9"/>
  <c r="M145" i="12" s="1"/>
  <c r="L145" i="12"/>
  <c r="Q146" i="9"/>
  <c r="M146" i="12" s="1"/>
  <c r="L146" i="12"/>
  <c r="Q147" i="9"/>
  <c r="M147" i="12" s="1"/>
  <c r="L147" i="12"/>
  <c r="Q159" i="9"/>
  <c r="L159" i="12"/>
  <c r="Q165" i="9"/>
  <c r="Q167" i="9"/>
  <c r="L167" i="12"/>
  <c r="Q171" i="9"/>
  <c r="L171" i="12"/>
  <c r="Q177" i="9"/>
  <c r="L177" i="12"/>
  <c r="R178" i="9"/>
  <c r="S178" i="13" s="1"/>
  <c r="Q191" i="9"/>
  <c r="M191" i="12" s="1"/>
  <c r="L191" i="12"/>
  <c r="Q199" i="9"/>
  <c r="M199" i="12" s="1"/>
  <c r="L199" i="12"/>
  <c r="Q200" i="9"/>
  <c r="M200" i="12" s="1"/>
  <c r="L200" i="12"/>
  <c r="Q201" i="9"/>
  <c r="M201" i="12" s="1"/>
  <c r="L201" i="12"/>
  <c r="Q202" i="9"/>
  <c r="M202" i="12" s="1"/>
  <c r="L202" i="12"/>
  <c r="Q203" i="9"/>
  <c r="M203" i="12" s="1"/>
  <c r="L203" i="12"/>
  <c r="Q204" i="9"/>
  <c r="M204" i="12" s="1"/>
  <c r="L204" i="12"/>
  <c r="Q205" i="9"/>
  <c r="M205" i="12" s="1"/>
  <c r="L205" i="12"/>
  <c r="Q206" i="9"/>
  <c r="M206" i="12" s="1"/>
  <c r="L206" i="12"/>
  <c r="Q207" i="9"/>
  <c r="M207" i="12" s="1"/>
  <c r="L207" i="12"/>
  <c r="Q208" i="9"/>
  <c r="M208" i="12" s="1"/>
  <c r="L208" i="12"/>
  <c r="O196" i="9"/>
  <c r="N196" i="13" s="1"/>
  <c r="K209" i="12"/>
  <c r="R196" i="9"/>
  <c r="Q210" i="9"/>
  <c r="M210" i="12" s="1"/>
  <c r="L210" i="12"/>
  <c r="Q211" i="9"/>
  <c r="M211" i="12" s="1"/>
  <c r="L211" i="12"/>
  <c r="Q212" i="9"/>
  <c r="M212" i="12" s="1"/>
  <c r="L212" i="12"/>
  <c r="Q214" i="9"/>
  <c r="M214" i="12" s="1"/>
  <c r="L214" i="12"/>
  <c r="Q216" i="9"/>
  <c r="M216" i="12" s="1"/>
  <c r="L216" i="12"/>
  <c r="Q217" i="9"/>
  <c r="M217" i="12" s="1"/>
  <c r="L217" i="12"/>
  <c r="Q219" i="9"/>
  <c r="L219" i="12"/>
  <c r="Q221" i="9"/>
  <c r="L221" i="12"/>
  <c r="Q223" i="9"/>
  <c r="L223" i="12"/>
  <c r="Q225" i="9"/>
  <c r="M225" i="12" s="1"/>
  <c r="L225" i="12"/>
  <c r="Q226" i="9"/>
  <c r="M226" i="12" s="1"/>
  <c r="L226" i="12"/>
  <c r="Q228" i="9"/>
  <c r="L228" i="12"/>
  <c r="Q231" i="9"/>
  <c r="M231" i="12" s="1"/>
  <c r="L231" i="12"/>
  <c r="L263" i="12"/>
  <c r="T263" i="9"/>
  <c r="Q263" i="9"/>
  <c r="M263" i="12" s="1"/>
  <c r="Q312" i="9"/>
  <c r="M312" i="12" s="1"/>
  <c r="L312" i="12"/>
  <c r="Q313" i="9"/>
  <c r="M313" i="12" s="1"/>
  <c r="L313" i="12"/>
  <c r="Q323" i="9"/>
  <c r="M323" i="12" s="1"/>
  <c r="L323" i="12"/>
  <c r="Q324" i="9"/>
  <c r="M324" i="12" s="1"/>
  <c r="L324" i="12"/>
  <c r="Q331" i="9"/>
  <c r="M331" i="12" s="1"/>
  <c r="L331" i="12"/>
  <c r="Q332" i="9"/>
  <c r="M332" i="12" s="1"/>
  <c r="L332" i="12"/>
  <c r="Q334" i="9"/>
  <c r="M334" i="12" s="1"/>
  <c r="L334" i="12"/>
  <c r="Q335" i="9"/>
  <c r="M335" i="12" s="1"/>
  <c r="L335" i="12"/>
  <c r="L337" i="12"/>
  <c r="Q337" i="9"/>
  <c r="M337" i="12" s="1"/>
  <c r="L338" i="12"/>
  <c r="Q338" i="9"/>
  <c r="M338" i="12" s="1"/>
  <c r="L340" i="12"/>
  <c r="Q340" i="9"/>
  <c r="M340" i="12" s="1"/>
  <c r="Q343" i="9"/>
  <c r="M343" i="12" s="1"/>
  <c r="L343" i="12"/>
  <c r="Q344" i="9"/>
  <c r="M344" i="12" s="1"/>
  <c r="L344" i="12"/>
  <c r="Q346" i="9"/>
  <c r="M346" i="12" s="1"/>
  <c r="L346" i="12"/>
  <c r="Q347" i="9"/>
  <c r="M347" i="12" s="1"/>
  <c r="L347" i="12"/>
  <c r="Q349" i="9"/>
  <c r="M349" i="12" s="1"/>
  <c r="L349" i="12"/>
  <c r="Q350" i="9"/>
  <c r="M350" i="12" s="1"/>
  <c r="L350" i="12"/>
  <c r="Q352" i="9"/>
  <c r="M352" i="12" s="1"/>
  <c r="L352" i="12"/>
  <c r="Q353" i="9"/>
  <c r="M353" i="12" s="1"/>
  <c r="L353" i="12"/>
  <c r="Q355" i="9"/>
  <c r="M355" i="12" s="1"/>
  <c r="L355" i="12"/>
  <c r="Q356" i="9"/>
  <c r="M356" i="12" s="1"/>
  <c r="L356" i="12"/>
  <c r="Q358" i="9"/>
  <c r="M358" i="12" s="1"/>
  <c r="L358" i="12"/>
  <c r="Q359" i="9"/>
  <c r="M359" i="12" s="1"/>
  <c r="L359" i="12"/>
  <c r="Q363" i="9"/>
  <c r="M363" i="12" s="1"/>
  <c r="L363" i="12"/>
  <c r="Q364" i="9"/>
  <c r="M364" i="12" s="1"/>
  <c r="L364" i="12"/>
  <c r="Q365" i="9"/>
  <c r="M365" i="12" s="1"/>
  <c r="L365" i="12"/>
  <c r="Q373" i="9"/>
  <c r="M373" i="12" s="1"/>
  <c r="L373" i="12"/>
  <c r="Q374" i="9"/>
  <c r="M374" i="12" s="1"/>
  <c r="L374" i="12"/>
  <c r="Q375" i="9"/>
  <c r="M375" i="12" s="1"/>
  <c r="L375" i="12"/>
  <c r="Q376" i="9"/>
  <c r="M376" i="12" s="1"/>
  <c r="L376" i="12"/>
  <c r="Q377" i="9"/>
  <c r="M377" i="12" s="1"/>
  <c r="L377" i="12"/>
  <c r="Q378" i="9"/>
  <c r="M378" i="12" s="1"/>
  <c r="L378" i="12"/>
  <c r="Q379" i="9"/>
  <c r="M379" i="12" s="1"/>
  <c r="L379" i="12"/>
  <c r="Q380" i="9"/>
  <c r="M380" i="12" s="1"/>
  <c r="L380" i="12"/>
  <c r="Q387" i="9"/>
  <c r="M387" i="12" s="1"/>
  <c r="L387" i="12"/>
  <c r="Q389" i="9"/>
  <c r="M389" i="12" s="1"/>
  <c r="L389" i="12"/>
  <c r="Q394" i="9"/>
  <c r="M394" i="12" s="1"/>
  <c r="L394" i="12"/>
  <c r="Q395" i="9"/>
  <c r="M395" i="12" s="1"/>
  <c r="L395" i="12"/>
  <c r="Q396" i="9"/>
  <c r="M396" i="12" s="1"/>
  <c r="L396" i="12"/>
  <c r="Q397" i="9"/>
  <c r="M397" i="12" s="1"/>
  <c r="L397" i="12"/>
  <c r="Q408" i="9"/>
  <c r="M408" i="12" s="1"/>
  <c r="L408" i="12"/>
  <c r="Q409" i="9"/>
  <c r="M409" i="12" s="1"/>
  <c r="L409" i="12"/>
  <c r="Q410" i="9"/>
  <c r="M410" i="12" s="1"/>
  <c r="L410" i="12"/>
  <c r="Q419" i="9"/>
  <c r="M419" i="12" s="1"/>
  <c r="L419" i="12"/>
  <c r="Q421" i="9"/>
  <c r="L421" i="12"/>
  <c r="K428" i="12"/>
  <c r="Q429" i="9"/>
  <c r="L429" i="12"/>
  <c r="Q458" i="9"/>
  <c r="M458" i="12" s="1"/>
  <c r="L458" i="12"/>
  <c r="O472" i="9"/>
  <c r="K473" i="12"/>
  <c r="Q474" i="9"/>
  <c r="L474" i="12"/>
  <c r="O481" i="9"/>
  <c r="K482" i="12"/>
  <c r="Q483" i="9"/>
  <c r="L483" i="12"/>
  <c r="K494" i="12"/>
  <c r="Q495" i="9"/>
  <c r="L495" i="12"/>
  <c r="K496" i="12"/>
  <c r="R493" i="9"/>
  <c r="S493" i="13" s="1"/>
  <c r="Q497" i="9"/>
  <c r="L497" i="12"/>
  <c r="K498" i="12"/>
  <c r="K499" i="12"/>
  <c r="Q500" i="9"/>
  <c r="L500" i="12"/>
  <c r="O717" i="9"/>
  <c r="K718" i="12"/>
  <c r="L719" i="12"/>
  <c r="Q719" i="9"/>
  <c r="K728" i="12"/>
  <c r="Q729" i="9"/>
  <c r="L729" i="12"/>
  <c r="K730" i="12"/>
  <c r="Q731" i="9"/>
  <c r="L731" i="12"/>
  <c r="K732" i="12"/>
  <c r="Q733" i="9"/>
  <c r="L733" i="12"/>
  <c r="K734" i="12"/>
  <c r="Q735" i="9"/>
  <c r="L735" i="12"/>
  <c r="K736" i="12"/>
  <c r="Q737" i="9"/>
  <c r="L737" i="12"/>
  <c r="K738" i="12"/>
  <c r="Q739" i="9"/>
  <c r="L739" i="12"/>
  <c r="K740" i="12"/>
  <c r="Q741" i="9"/>
  <c r="L741" i="12"/>
  <c r="K748" i="12"/>
  <c r="L749" i="12"/>
  <c r="Q749" i="9"/>
  <c r="K757" i="12"/>
  <c r="Q758" i="9"/>
  <c r="L758" i="12"/>
  <c r="K761" i="12"/>
  <c r="L762" i="12"/>
  <c r="Q762" i="9"/>
  <c r="K765" i="12"/>
  <c r="Q766" i="9"/>
  <c r="L766" i="12"/>
  <c r="K775" i="12"/>
  <c r="Q776" i="9"/>
  <c r="L776" i="12"/>
  <c r="K778" i="12"/>
  <c r="L779" i="12"/>
  <c r="Q779" i="9"/>
  <c r="Q784" i="9"/>
  <c r="M784" i="12" s="1"/>
  <c r="L784" i="12"/>
  <c r="Q785" i="9"/>
  <c r="M785" i="12" s="1"/>
  <c r="L785" i="12"/>
  <c r="Q786" i="9"/>
  <c r="M786" i="12" s="1"/>
  <c r="L786" i="12"/>
  <c r="Q787" i="9"/>
  <c r="M787" i="12" s="1"/>
  <c r="L787" i="12"/>
  <c r="Q788" i="9"/>
  <c r="M788" i="12" s="1"/>
  <c r="L788" i="12"/>
  <c r="Q789" i="9"/>
  <c r="M789" i="12" s="1"/>
  <c r="L789" i="12"/>
  <c r="Q790" i="9"/>
  <c r="M790" i="12" s="1"/>
  <c r="L790" i="12"/>
  <c r="Q791" i="9"/>
  <c r="M791" i="12" s="1"/>
  <c r="L791" i="12"/>
  <c r="Q792" i="9"/>
  <c r="M792" i="12" s="1"/>
  <c r="L792" i="12"/>
  <c r="Q793" i="9"/>
  <c r="M793" i="12" s="1"/>
  <c r="L793" i="12"/>
  <c r="K794" i="12"/>
  <c r="L795" i="12"/>
  <c r="Q795" i="9"/>
  <c r="L796" i="12"/>
  <c r="Q796" i="9"/>
  <c r="M796" i="12" s="1"/>
  <c r="Q797" i="9"/>
  <c r="M797" i="12" s="1"/>
  <c r="L797" i="12"/>
  <c r="L799" i="12"/>
  <c r="Q799" i="9"/>
  <c r="M799" i="12" s="1"/>
  <c r="L802" i="12"/>
  <c r="Q802" i="9"/>
  <c r="M802" i="12" s="1"/>
  <c r="K809" i="12"/>
  <c r="L810" i="12"/>
  <c r="Q810" i="9"/>
  <c r="L811" i="12"/>
  <c r="Q811" i="9"/>
  <c r="M811" i="12" s="1"/>
  <c r="Q816" i="9"/>
  <c r="M816" i="12" s="1"/>
  <c r="L816" i="12"/>
  <c r="Q821" i="9"/>
  <c r="M821" i="12" s="1"/>
  <c r="L821" i="12"/>
  <c r="K828" i="12"/>
  <c r="L829" i="12"/>
  <c r="Q829" i="9"/>
  <c r="K830" i="12"/>
  <c r="Q831" i="9"/>
  <c r="L831" i="12"/>
  <c r="Q839" i="9"/>
  <c r="M839" i="12" s="1"/>
  <c r="L839" i="12"/>
  <c r="Q840" i="9"/>
  <c r="M840" i="12" s="1"/>
  <c r="L840" i="12"/>
  <c r="Q841" i="9"/>
  <c r="M841" i="12" s="1"/>
  <c r="L841" i="12"/>
  <c r="Q842" i="9"/>
  <c r="M842" i="12" s="1"/>
  <c r="L842" i="12"/>
  <c r="Q843" i="9"/>
  <c r="M843" i="12" s="1"/>
  <c r="L843" i="12"/>
  <c r="Q844" i="9"/>
  <c r="M844" i="12" s="1"/>
  <c r="L844" i="12"/>
  <c r="Q845" i="9"/>
  <c r="M845" i="12" s="1"/>
  <c r="L845" i="12"/>
  <c r="Q846" i="9"/>
  <c r="M846" i="12" s="1"/>
  <c r="L846" i="12"/>
  <c r="Q847" i="9"/>
  <c r="M847" i="12" s="1"/>
  <c r="L847" i="12"/>
  <c r="Q848" i="9"/>
  <c r="M848" i="12" s="1"/>
  <c r="L848" i="12"/>
  <c r="Q850" i="9"/>
  <c r="M850" i="12" s="1"/>
  <c r="L850" i="12"/>
  <c r="Q851" i="9"/>
  <c r="M851" i="12" s="1"/>
  <c r="L851" i="12"/>
  <c r="Q852" i="9"/>
  <c r="M852" i="12" s="1"/>
  <c r="L852" i="12"/>
  <c r="K853" i="12"/>
  <c r="Q854" i="9"/>
  <c r="L854" i="12"/>
  <c r="K855" i="12"/>
  <c r="L856" i="12"/>
  <c r="Q856" i="9"/>
  <c r="K857" i="12"/>
  <c r="Q858" i="9"/>
  <c r="L858" i="12"/>
  <c r="K866" i="12"/>
  <c r="Q867" i="9"/>
  <c r="L867" i="12"/>
  <c r="K868" i="12"/>
  <c r="Q869" i="9"/>
  <c r="L869" i="12"/>
  <c r="K870" i="12"/>
  <c r="L871" i="12"/>
  <c r="Q871" i="9"/>
  <c r="K872" i="12"/>
  <c r="Q873" i="9"/>
  <c r="L873" i="12"/>
  <c r="Q874" i="9"/>
  <c r="M874" i="12" s="1"/>
  <c r="L874" i="12"/>
  <c r="K881" i="12"/>
  <c r="Q882" i="9"/>
  <c r="L882" i="12"/>
  <c r="P886" i="9"/>
  <c r="L886" i="12" s="1"/>
  <c r="L887" i="12"/>
  <c r="Q888" i="9"/>
  <c r="L888" i="12"/>
  <c r="K890" i="12"/>
  <c r="K891" i="12"/>
  <c r="Q892" i="9"/>
  <c r="L892" i="12"/>
  <c r="Q895" i="9"/>
  <c r="L895" i="12"/>
  <c r="Q898" i="9"/>
  <c r="L898" i="12"/>
  <c r="Q904" i="9"/>
  <c r="L904" i="12"/>
  <c r="P909" i="9"/>
  <c r="L909" i="12" s="1"/>
  <c r="L910" i="12"/>
  <c r="Q911" i="9"/>
  <c r="L911" i="12"/>
  <c r="O916" i="9"/>
  <c r="N916" i="13" s="1"/>
  <c r="K917" i="12"/>
  <c r="L918" i="12"/>
  <c r="P919" i="9"/>
  <c r="L919" i="12" s="1"/>
  <c r="L920" i="12"/>
  <c r="Q921" i="9"/>
  <c r="L921" i="12"/>
  <c r="Q929" i="9"/>
  <c r="L929" i="12"/>
  <c r="O931" i="9"/>
  <c r="N931" i="13" s="1"/>
  <c r="K932" i="12"/>
  <c r="O939" i="9"/>
  <c r="N939" i="13" s="1"/>
  <c r="K940" i="12"/>
  <c r="P939" i="9"/>
  <c r="L939" i="12" s="1"/>
  <c r="L940" i="12"/>
  <c r="Q941" i="9"/>
  <c r="Q944" i="9"/>
  <c r="L944" i="12"/>
  <c r="Q947" i="9"/>
  <c r="M947" i="12" s="1"/>
  <c r="L947" i="12"/>
  <c r="Q948" i="9"/>
  <c r="M948" i="12" s="1"/>
  <c r="L948" i="12"/>
  <c r="Q949" i="9"/>
  <c r="M949" i="12" s="1"/>
  <c r="L949" i="12"/>
  <c r="Q950" i="9"/>
  <c r="M950" i="12" s="1"/>
  <c r="L950" i="12"/>
  <c r="Q951" i="9"/>
  <c r="M951" i="12" s="1"/>
  <c r="L951" i="12"/>
  <c r="Q952" i="9"/>
  <c r="M952" i="12" s="1"/>
  <c r="L952" i="12"/>
  <c r="Q953" i="9"/>
  <c r="M953" i="12" s="1"/>
  <c r="L953" i="12"/>
  <c r="Q956" i="9"/>
  <c r="M956" i="12" s="1"/>
  <c r="L956" i="12"/>
  <c r="Q957" i="9"/>
  <c r="M957" i="12" s="1"/>
  <c r="L957" i="12"/>
  <c r="Q958" i="9"/>
  <c r="M958" i="12" s="1"/>
  <c r="L958" i="12"/>
  <c r="Q959" i="9"/>
  <c r="M959" i="12" s="1"/>
  <c r="L959" i="12"/>
  <c r="Q960" i="9"/>
  <c r="M960" i="12" s="1"/>
  <c r="L960" i="12"/>
  <c r="Q961" i="9"/>
  <c r="M961" i="12" s="1"/>
  <c r="L961" i="12"/>
  <c r="Q962" i="9"/>
  <c r="M962" i="12" s="1"/>
  <c r="L962" i="12"/>
  <c r="Q963" i="9"/>
  <c r="M963" i="12" s="1"/>
  <c r="L963" i="12"/>
  <c r="Q966" i="9"/>
  <c r="L966" i="12"/>
  <c r="K968" i="12"/>
  <c r="K969" i="12"/>
  <c r="Q970" i="9"/>
  <c r="L970" i="12"/>
  <c r="K971" i="12"/>
  <c r="K972" i="12"/>
  <c r="Q973" i="9"/>
  <c r="L973" i="12"/>
  <c r="Q975" i="9"/>
  <c r="L975" i="12"/>
  <c r="K971" i="13"/>
  <c r="Q977" i="9"/>
  <c r="M977" i="12" s="1"/>
  <c r="L977" i="12"/>
  <c r="Q995" i="9"/>
  <c r="L995" i="12"/>
  <c r="Q996" i="9"/>
  <c r="M996" i="12" s="1"/>
  <c r="L996" i="12"/>
  <c r="Q997" i="9"/>
  <c r="M997" i="12" s="1"/>
  <c r="L997" i="12"/>
  <c r="Q998" i="9"/>
  <c r="M998" i="12" s="1"/>
  <c r="L998" i="12"/>
  <c r="Q999" i="9"/>
  <c r="M999" i="12" s="1"/>
  <c r="L999" i="12"/>
  <c r="Q1000" i="9"/>
  <c r="M1000" i="12" s="1"/>
  <c r="L1000" i="12"/>
  <c r="Q1001" i="9"/>
  <c r="M1001" i="12" s="1"/>
  <c r="L1001" i="12"/>
  <c r="Q1002" i="9"/>
  <c r="M1002" i="12" s="1"/>
  <c r="L1002" i="12"/>
  <c r="Q1004" i="9"/>
  <c r="L1004" i="12"/>
  <c r="Q1018" i="9"/>
  <c r="L1018" i="12"/>
  <c r="Q1022" i="9"/>
  <c r="L1022" i="12"/>
  <c r="Q1024" i="9"/>
  <c r="L1024" i="12"/>
  <c r="Q1028" i="9"/>
  <c r="L1028" i="12"/>
  <c r="Q710" i="9"/>
  <c r="M710" i="12" s="1"/>
  <c r="L710" i="12"/>
  <c r="Q663" i="9"/>
  <c r="M663" i="12" s="1"/>
  <c r="L663" i="12"/>
  <c r="L639" i="12"/>
  <c r="Q639" i="9"/>
  <c r="M639" i="12" s="1"/>
  <c r="L640" i="12"/>
  <c r="Q640" i="9"/>
  <c r="M640" i="12" s="1"/>
  <c r="Q593" i="9"/>
  <c r="M593" i="12" s="1"/>
  <c r="L593" i="12"/>
  <c r="Q569" i="9"/>
  <c r="M569" i="12" s="1"/>
  <c r="L569" i="12"/>
  <c r="Q978" i="9"/>
  <c r="M978" i="12" s="1"/>
  <c r="L978" i="12"/>
  <c r="Q979" i="9"/>
  <c r="M979" i="12" s="1"/>
  <c r="L979" i="12"/>
  <c r="Q980" i="9"/>
  <c r="M980" i="12" s="1"/>
  <c r="L980" i="12"/>
  <c r="Q981" i="9"/>
  <c r="M981" i="12" s="1"/>
  <c r="L981" i="12"/>
  <c r="Q982" i="9"/>
  <c r="M982" i="12" s="1"/>
  <c r="L982" i="12"/>
  <c r="Q983" i="9"/>
  <c r="M983" i="12" s="1"/>
  <c r="L983" i="12"/>
  <c r="Q984" i="9"/>
  <c r="M984" i="12" s="1"/>
  <c r="L984" i="12"/>
  <c r="Q985" i="9"/>
  <c r="M985" i="12" s="1"/>
  <c r="L985" i="12"/>
  <c r="Q986" i="9"/>
  <c r="M986" i="12" s="1"/>
  <c r="L986" i="12"/>
  <c r="Q987" i="9"/>
  <c r="M987" i="12" s="1"/>
  <c r="L987" i="12"/>
  <c r="Q988" i="9"/>
  <c r="M988" i="12" s="1"/>
  <c r="L988" i="12"/>
  <c r="Q989" i="9"/>
  <c r="M989" i="12" s="1"/>
  <c r="L989" i="12"/>
  <c r="Q990" i="9"/>
  <c r="M990" i="12" s="1"/>
  <c r="L990" i="12"/>
  <c r="Q991" i="9"/>
  <c r="M991" i="12" s="1"/>
  <c r="L991" i="12"/>
  <c r="Q992" i="9"/>
  <c r="M992" i="12" s="1"/>
  <c r="L992" i="12"/>
  <c r="Q993" i="9"/>
  <c r="M993" i="12" s="1"/>
  <c r="L993" i="12"/>
  <c r="Q964" i="9"/>
  <c r="M964" i="12" s="1"/>
  <c r="L964" i="12"/>
  <c r="Q954" i="9"/>
  <c r="M954" i="12" s="1"/>
  <c r="L954" i="12"/>
  <c r="Q946" i="9"/>
  <c r="M946" i="12" s="1"/>
  <c r="L946" i="12"/>
  <c r="K899" i="12"/>
  <c r="K900" i="12"/>
  <c r="Q901" i="9"/>
  <c r="L901" i="12"/>
  <c r="P883" i="9"/>
  <c r="L883" i="12" s="1"/>
  <c r="L884" i="12"/>
  <c r="Q885" i="9"/>
  <c r="L885" i="12"/>
  <c r="K814" i="12"/>
  <c r="K815" i="12"/>
  <c r="Q817" i="9"/>
  <c r="M817" i="12" s="1"/>
  <c r="L817" i="12"/>
  <c r="Q818" i="9"/>
  <c r="M818" i="12" s="1"/>
  <c r="L818" i="12"/>
  <c r="Q819" i="9"/>
  <c r="M819" i="12" s="1"/>
  <c r="L819" i="12"/>
  <c r="Q820" i="9"/>
  <c r="M820" i="12" s="1"/>
  <c r="L820" i="12"/>
  <c r="K812" i="12"/>
  <c r="Q813" i="9"/>
  <c r="L813" i="12"/>
  <c r="K807" i="12"/>
  <c r="Q808" i="9"/>
  <c r="L808" i="12"/>
  <c r="K805" i="12"/>
  <c r="Q806" i="9"/>
  <c r="L806" i="12"/>
  <c r="K803" i="12"/>
  <c r="Q804" i="9"/>
  <c r="L804" i="12"/>
  <c r="K798" i="12"/>
  <c r="L800" i="12"/>
  <c r="Q800" i="9"/>
  <c r="M800" i="12" s="1"/>
  <c r="L801" i="12"/>
  <c r="Q801" i="9"/>
  <c r="M801" i="12" s="1"/>
  <c r="K781" i="12"/>
  <c r="K782" i="12"/>
  <c r="Q783" i="9"/>
  <c r="M783" i="12" s="1"/>
  <c r="L783" i="12"/>
  <c r="Q450" i="9"/>
  <c r="M450" i="12" s="1"/>
  <c r="L450" i="12"/>
  <c r="Q451" i="9"/>
  <c r="M451" i="12" s="1"/>
  <c r="L451" i="12"/>
  <c r="Q453" i="9"/>
  <c r="M453" i="12" s="1"/>
  <c r="L453" i="12"/>
  <c r="L455" i="12"/>
  <c r="Q455" i="9"/>
  <c r="M455" i="12" s="1"/>
  <c r="Q456" i="9"/>
  <c r="M456" i="12" s="1"/>
  <c r="L456" i="12"/>
  <c r="Q422" i="9"/>
  <c r="M422" i="12" s="1"/>
  <c r="L422" i="12"/>
  <c r="Q423" i="9"/>
  <c r="M423" i="12" s="1"/>
  <c r="L423" i="12"/>
  <c r="Q424" i="9"/>
  <c r="M424" i="12" s="1"/>
  <c r="L424" i="12"/>
  <c r="L425" i="12"/>
  <c r="Q425" i="9"/>
  <c r="M425" i="12" s="1"/>
  <c r="Q427" i="9"/>
  <c r="M427" i="12" s="1"/>
  <c r="L427" i="12"/>
  <c r="Q411" i="9"/>
  <c r="M411" i="12" s="1"/>
  <c r="L411" i="12"/>
  <c r="Q413" i="9"/>
  <c r="M413" i="12" s="1"/>
  <c r="L413" i="12"/>
  <c r="L414" i="12"/>
  <c r="Q414" i="9"/>
  <c r="M414" i="12" s="1"/>
  <c r="Q415" i="9"/>
  <c r="M415" i="12" s="1"/>
  <c r="L415" i="12"/>
  <c r="Q417" i="9"/>
  <c r="M417" i="12" s="1"/>
  <c r="L417" i="12"/>
  <c r="Q402" i="9"/>
  <c r="M402" i="12" s="1"/>
  <c r="L402" i="12"/>
  <c r="L403" i="12"/>
  <c r="Q403" i="9"/>
  <c r="M403" i="12" s="1"/>
  <c r="Q404" i="9"/>
  <c r="M404" i="12" s="1"/>
  <c r="L404" i="12"/>
  <c r="Q406" i="9"/>
  <c r="M406" i="12" s="1"/>
  <c r="L406" i="12"/>
  <c r="Q391" i="9"/>
  <c r="M391" i="12" s="1"/>
  <c r="L391" i="12"/>
  <c r="Q392" i="9"/>
  <c r="M392" i="12" s="1"/>
  <c r="L392" i="12"/>
  <c r="Q381" i="9"/>
  <c r="M381" i="12" s="1"/>
  <c r="L381" i="12"/>
  <c r="Q382" i="9"/>
  <c r="M382" i="12" s="1"/>
  <c r="L382" i="12"/>
  <c r="Q383" i="9"/>
  <c r="M383" i="12" s="1"/>
  <c r="L383" i="12"/>
  <c r="Q384" i="9"/>
  <c r="M384" i="12" s="1"/>
  <c r="L384" i="12"/>
  <c r="Q385" i="9"/>
  <c r="M385" i="12" s="1"/>
  <c r="L385" i="12"/>
  <c r="Q367" i="9"/>
  <c r="M367" i="12" s="1"/>
  <c r="L367" i="12"/>
  <c r="Q368" i="9"/>
  <c r="M368" i="12" s="1"/>
  <c r="L368" i="12"/>
  <c r="Q369" i="9"/>
  <c r="M369" i="12" s="1"/>
  <c r="L369" i="12"/>
  <c r="Q370" i="9"/>
  <c r="M370" i="12" s="1"/>
  <c r="L370" i="12"/>
  <c r="Q360" i="9"/>
  <c r="M360" i="12" s="1"/>
  <c r="L360" i="12"/>
  <c r="G49" i="7"/>
  <c r="G49" i="5" s="1"/>
  <c r="K351" i="12"/>
  <c r="Q354" i="9"/>
  <c r="M354" i="12" s="1"/>
  <c r="L354" i="12"/>
  <c r="Q348" i="9"/>
  <c r="M348" i="12" s="1"/>
  <c r="L348" i="12"/>
  <c r="Q345" i="9"/>
  <c r="L345" i="12"/>
  <c r="L339" i="12"/>
  <c r="Q339" i="9"/>
  <c r="M339" i="12" s="1"/>
  <c r="Q328" i="9"/>
  <c r="M328" i="12" s="1"/>
  <c r="L328" i="12"/>
  <c r="Q329" i="9"/>
  <c r="M329" i="12" s="1"/>
  <c r="L329" i="12"/>
  <c r="Q330" i="9"/>
  <c r="M330" i="12" s="1"/>
  <c r="L330" i="12"/>
  <c r="Q325" i="9"/>
  <c r="M325" i="12" s="1"/>
  <c r="L325" i="12"/>
  <c r="Q318" i="9"/>
  <c r="M318" i="12" s="1"/>
  <c r="L318" i="12"/>
  <c r="Q319" i="9"/>
  <c r="M319" i="12" s="1"/>
  <c r="L319" i="12"/>
  <c r="Q320" i="9"/>
  <c r="M320" i="12" s="1"/>
  <c r="L320" i="12"/>
  <c r="Q314" i="9"/>
  <c r="M314" i="12" s="1"/>
  <c r="L314" i="12"/>
  <c r="Q302" i="9"/>
  <c r="M302" i="12" s="1"/>
  <c r="L302" i="12"/>
  <c r="Q303" i="9"/>
  <c r="M303" i="12" s="1"/>
  <c r="L303" i="12"/>
  <c r="Q304" i="9"/>
  <c r="M304" i="12" s="1"/>
  <c r="L304" i="12"/>
  <c r="Q306" i="9"/>
  <c r="M306" i="12" s="1"/>
  <c r="L306" i="12"/>
  <c r="Q307" i="9"/>
  <c r="M307" i="12" s="1"/>
  <c r="L307" i="12"/>
  <c r="Q310" i="9"/>
  <c r="M310" i="12" s="1"/>
  <c r="L310" i="12"/>
  <c r="Q297" i="9"/>
  <c r="M297" i="12" s="1"/>
  <c r="L297" i="12"/>
  <c r="Q298" i="9"/>
  <c r="M298" i="12" s="1"/>
  <c r="L298" i="12"/>
  <c r="Q299" i="9"/>
  <c r="M299" i="12" s="1"/>
  <c r="L299" i="12"/>
  <c r="Q300" i="9"/>
  <c r="M300" i="12" s="1"/>
  <c r="L300" i="12"/>
  <c r="Q294" i="9"/>
  <c r="M294" i="12" s="1"/>
  <c r="L294" i="12"/>
  <c r="Q279" i="9"/>
  <c r="M279" i="12" s="1"/>
  <c r="L279" i="12"/>
  <c r="T279" i="9"/>
  <c r="Q285" i="9"/>
  <c r="M285" i="12" s="1"/>
  <c r="L285" i="12"/>
  <c r="T285" i="9"/>
  <c r="K273" i="12"/>
  <c r="Q274" i="9"/>
  <c r="L274" i="12"/>
  <c r="T274" i="9"/>
  <c r="Q245" i="9"/>
  <c r="M245" i="12" s="1"/>
  <c r="L245" i="12"/>
  <c r="T245" i="9"/>
  <c r="Q246" i="9"/>
  <c r="M246" i="12" s="1"/>
  <c r="L246" i="12"/>
  <c r="T246" i="9"/>
  <c r="Q248" i="9"/>
  <c r="M248" i="12" s="1"/>
  <c r="L248" i="12"/>
  <c r="T248" i="9"/>
  <c r="Q250" i="9"/>
  <c r="M250" i="12" s="1"/>
  <c r="L250" i="12"/>
  <c r="T250" i="9"/>
  <c r="Q251" i="9"/>
  <c r="M251" i="12" s="1"/>
  <c r="L251" i="12"/>
  <c r="T251" i="9"/>
  <c r="Q252" i="9"/>
  <c r="M252" i="12" s="1"/>
  <c r="L252" i="12"/>
  <c r="T252" i="9"/>
  <c r="Q253" i="9"/>
  <c r="M253" i="12" s="1"/>
  <c r="L253" i="12"/>
  <c r="T253" i="9"/>
  <c r="Q254" i="9"/>
  <c r="M254" i="12" s="1"/>
  <c r="L254" i="12"/>
  <c r="T254" i="9"/>
  <c r="Q256" i="9"/>
  <c r="M256" i="12" s="1"/>
  <c r="L256" i="12"/>
  <c r="T256" i="9"/>
  <c r="Q257" i="9"/>
  <c r="M257" i="12" s="1"/>
  <c r="L257" i="12"/>
  <c r="T257" i="9"/>
  <c r="Q1016" i="9"/>
  <c r="L1016" i="12"/>
  <c r="Q1014" i="9"/>
  <c r="L1014" i="12"/>
  <c r="K912" i="12"/>
  <c r="P912" i="9"/>
  <c r="L912" i="12" s="1"/>
  <c r="L913" i="12"/>
  <c r="Q914" i="9"/>
  <c r="L914" i="12"/>
  <c r="P906" i="9"/>
  <c r="L906" i="12" s="1"/>
  <c r="L907" i="12"/>
  <c r="Q908" i="9"/>
  <c r="L908" i="12"/>
  <c r="K864" i="12"/>
  <c r="Q865" i="9"/>
  <c r="L865" i="12"/>
  <c r="K862" i="12"/>
  <c r="L863" i="12"/>
  <c r="Q863" i="9"/>
  <c r="K860" i="12"/>
  <c r="Q861" i="9"/>
  <c r="L861" i="12"/>
  <c r="K838" i="12"/>
  <c r="Q849" i="9"/>
  <c r="M849" i="12" s="1"/>
  <c r="L849" i="12"/>
  <c r="K835" i="12"/>
  <c r="L836" i="12"/>
  <c r="Q836" i="9"/>
  <c r="J391" i="8"/>
  <c r="K832" i="12"/>
  <c r="Q833" i="9"/>
  <c r="L833" i="12"/>
  <c r="J388" i="8"/>
  <c r="K826" i="12"/>
  <c r="Q827" i="9"/>
  <c r="L827" i="12"/>
  <c r="K824" i="12"/>
  <c r="Q825" i="9"/>
  <c r="L825" i="12"/>
  <c r="P824" i="9"/>
  <c r="S824" i="9" s="1"/>
  <c r="K769" i="12"/>
  <c r="L770" i="12"/>
  <c r="Q770" i="9"/>
  <c r="K755" i="12"/>
  <c r="L755" i="12"/>
  <c r="Q756" i="9"/>
  <c r="L756" i="12"/>
  <c r="K751" i="12"/>
  <c r="Q752" i="9"/>
  <c r="L752" i="12"/>
  <c r="J376" i="8"/>
  <c r="K745" i="12"/>
  <c r="K746" i="12"/>
  <c r="P745" i="9"/>
  <c r="S745" i="9" s="1"/>
  <c r="L746" i="12"/>
  <c r="Q747" i="9"/>
  <c r="L747" i="12"/>
  <c r="K727" i="12"/>
  <c r="K742" i="12"/>
  <c r="Q743" i="9"/>
  <c r="L743" i="12"/>
  <c r="J371" i="8"/>
  <c r="K371" i="8" s="1"/>
  <c r="K724" i="12"/>
  <c r="Q725" i="9"/>
  <c r="L725" i="12"/>
  <c r="K721" i="12"/>
  <c r="Q722" i="9"/>
  <c r="M722" i="12" s="1"/>
  <c r="L722" i="12"/>
  <c r="L723" i="12"/>
  <c r="K713" i="12"/>
  <c r="Q714" i="9"/>
  <c r="M714" i="12" s="1"/>
  <c r="L714" i="12"/>
  <c r="Q715" i="9"/>
  <c r="M715" i="12" s="1"/>
  <c r="L715" i="12"/>
  <c r="Q716" i="9"/>
  <c r="M716" i="12" s="1"/>
  <c r="L716" i="12"/>
  <c r="J363" i="8"/>
  <c r="K688" i="12"/>
  <c r="K689" i="12"/>
  <c r="Q690" i="9"/>
  <c r="M690" i="12" s="1"/>
  <c r="L690" i="12"/>
  <c r="L691" i="12"/>
  <c r="Q692" i="9"/>
  <c r="M692" i="12" s="1"/>
  <c r="L692" i="12"/>
  <c r="Q693" i="9"/>
  <c r="M693" i="12" s="1"/>
  <c r="L693" i="12"/>
  <c r="Q694" i="9"/>
  <c r="M694" i="12" s="1"/>
  <c r="L694" i="12"/>
  <c r="Q695" i="9"/>
  <c r="M695" i="12" s="1"/>
  <c r="L695" i="12"/>
  <c r="Q696" i="9"/>
  <c r="M696" i="12" s="1"/>
  <c r="L696" i="12"/>
  <c r="Q697" i="9"/>
  <c r="M697" i="12" s="1"/>
  <c r="L697" i="12"/>
  <c r="Q698" i="9"/>
  <c r="M698" i="12" s="1"/>
  <c r="L698" i="12"/>
  <c r="Q699" i="9"/>
  <c r="M699" i="12" s="1"/>
  <c r="L699" i="12"/>
  <c r="Q700" i="9"/>
  <c r="M700" i="12" s="1"/>
  <c r="L700" i="12"/>
  <c r="Q701" i="9"/>
  <c r="M701" i="12" s="1"/>
  <c r="L701" i="12"/>
  <c r="Q702" i="9"/>
  <c r="M702" i="12" s="1"/>
  <c r="L702" i="12"/>
  <c r="Q703" i="9"/>
  <c r="M703" i="12" s="1"/>
  <c r="L703" i="12"/>
  <c r="Q704" i="9"/>
  <c r="M704" i="12" s="1"/>
  <c r="L704" i="12"/>
  <c r="Q705" i="9"/>
  <c r="M705" i="12" s="1"/>
  <c r="L705" i="12"/>
  <c r="Q706" i="9"/>
  <c r="M706" i="12" s="1"/>
  <c r="L706" i="12"/>
  <c r="Q707" i="9"/>
  <c r="M707" i="12" s="1"/>
  <c r="L707" i="12"/>
  <c r="Q708" i="9"/>
  <c r="M708" i="12" s="1"/>
  <c r="L708" i="12"/>
  <c r="Q709" i="9"/>
  <c r="M709" i="12" s="1"/>
  <c r="L709" i="12"/>
  <c r="K665" i="12"/>
  <c r="K666" i="12"/>
  <c r="P665" i="9"/>
  <c r="L666" i="12"/>
  <c r="Q667" i="9"/>
  <c r="L667" i="12"/>
  <c r="Q668" i="9"/>
  <c r="M668" i="12" s="1"/>
  <c r="L668" i="12"/>
  <c r="Q669" i="9"/>
  <c r="M669" i="12" s="1"/>
  <c r="L669" i="12"/>
  <c r="Q670" i="9"/>
  <c r="M670" i="12" s="1"/>
  <c r="L670" i="12"/>
  <c r="Q671" i="9"/>
  <c r="M671" i="12" s="1"/>
  <c r="L671" i="12"/>
  <c r="Q672" i="9"/>
  <c r="M672" i="12" s="1"/>
  <c r="L672" i="12"/>
  <c r="Q673" i="9"/>
  <c r="M673" i="12" s="1"/>
  <c r="L673" i="12"/>
  <c r="Q674" i="9"/>
  <c r="M674" i="12" s="1"/>
  <c r="L674" i="12"/>
  <c r="Q675" i="9"/>
  <c r="M675" i="12" s="1"/>
  <c r="L675" i="12"/>
  <c r="Q676" i="9"/>
  <c r="M676" i="12" s="1"/>
  <c r="L676" i="12"/>
  <c r="Q677" i="9"/>
  <c r="M677" i="12" s="1"/>
  <c r="L677" i="12"/>
  <c r="Q678" i="9"/>
  <c r="M678" i="12" s="1"/>
  <c r="L678" i="12"/>
  <c r="Q679" i="9"/>
  <c r="M679" i="12" s="1"/>
  <c r="L679" i="12"/>
  <c r="Q680" i="9"/>
  <c r="M680" i="12" s="1"/>
  <c r="L680" i="12"/>
  <c r="Q681" i="9"/>
  <c r="M681" i="12" s="1"/>
  <c r="L681" i="12"/>
  <c r="Q682" i="9"/>
  <c r="M682" i="12" s="1"/>
  <c r="L682" i="12"/>
  <c r="Q683" i="9"/>
  <c r="M683" i="12" s="1"/>
  <c r="L683" i="12"/>
  <c r="Q684" i="9"/>
  <c r="M684" i="12" s="1"/>
  <c r="L684" i="12"/>
  <c r="Q685" i="9"/>
  <c r="M685" i="12" s="1"/>
  <c r="L685" i="12"/>
  <c r="Q686" i="9"/>
  <c r="M686" i="12" s="1"/>
  <c r="L686" i="12"/>
  <c r="Q687" i="9"/>
  <c r="M687" i="12" s="1"/>
  <c r="L687" i="12"/>
  <c r="K642" i="12"/>
  <c r="Q643" i="9"/>
  <c r="L643" i="12"/>
  <c r="Q644" i="9"/>
  <c r="M644" i="12" s="1"/>
  <c r="L644" i="12"/>
  <c r="Q645" i="9"/>
  <c r="M645" i="12" s="1"/>
  <c r="L645" i="12"/>
  <c r="Q646" i="9"/>
  <c r="M646" i="12" s="1"/>
  <c r="L646" i="12"/>
  <c r="Q647" i="9"/>
  <c r="M647" i="12" s="1"/>
  <c r="L647" i="12"/>
  <c r="Q648" i="9"/>
  <c r="M648" i="12" s="1"/>
  <c r="L648" i="12"/>
  <c r="Q649" i="9"/>
  <c r="M649" i="12" s="1"/>
  <c r="L649" i="12"/>
  <c r="Q650" i="9"/>
  <c r="M650" i="12" s="1"/>
  <c r="L650" i="12"/>
  <c r="Q651" i="9"/>
  <c r="M651" i="12" s="1"/>
  <c r="L651" i="12"/>
  <c r="Q652" i="9"/>
  <c r="M652" i="12" s="1"/>
  <c r="L652" i="12"/>
  <c r="Q653" i="9"/>
  <c r="M653" i="12" s="1"/>
  <c r="L653" i="12"/>
  <c r="Q654" i="9"/>
  <c r="M654" i="12" s="1"/>
  <c r="L654" i="12"/>
  <c r="Q655" i="9"/>
  <c r="M655" i="12" s="1"/>
  <c r="L655" i="12"/>
  <c r="Q656" i="9"/>
  <c r="M656" i="12" s="1"/>
  <c r="L656" i="12"/>
  <c r="Q657" i="9"/>
  <c r="M657" i="12" s="1"/>
  <c r="L657" i="12"/>
  <c r="Q658" i="9"/>
  <c r="M658" i="12" s="1"/>
  <c r="L658" i="12"/>
  <c r="Q659" i="9"/>
  <c r="M659" i="12" s="1"/>
  <c r="L659" i="12"/>
  <c r="Q660" i="9"/>
  <c r="M660" i="12" s="1"/>
  <c r="L660" i="12"/>
  <c r="Q661" i="9"/>
  <c r="M661" i="12" s="1"/>
  <c r="L661" i="12"/>
  <c r="Q662" i="9"/>
  <c r="M662" i="12" s="1"/>
  <c r="L662" i="12"/>
  <c r="K619" i="12"/>
  <c r="L620" i="12"/>
  <c r="Q620" i="9"/>
  <c r="L621" i="12"/>
  <c r="Q621" i="9"/>
  <c r="M621" i="12" s="1"/>
  <c r="L622" i="12"/>
  <c r="Q622" i="9"/>
  <c r="M622" i="12" s="1"/>
  <c r="L623" i="12"/>
  <c r="Q623" i="9"/>
  <c r="M623" i="12" s="1"/>
  <c r="L624" i="12"/>
  <c r="Q624" i="9"/>
  <c r="M624" i="12" s="1"/>
  <c r="L625" i="12"/>
  <c r="Q625" i="9"/>
  <c r="M625" i="12" s="1"/>
  <c r="L626" i="12"/>
  <c r="Q626" i="9"/>
  <c r="M626" i="12" s="1"/>
  <c r="L627" i="12"/>
  <c r="Q627" i="9"/>
  <c r="M627" i="12" s="1"/>
  <c r="L628" i="12"/>
  <c r="Q628" i="9"/>
  <c r="M628" i="12" s="1"/>
  <c r="L629" i="12"/>
  <c r="Q629" i="9"/>
  <c r="M629" i="12" s="1"/>
  <c r="L630" i="12"/>
  <c r="Q630" i="9"/>
  <c r="M630" i="12" s="1"/>
  <c r="L631" i="12"/>
  <c r="Q631" i="9"/>
  <c r="M631" i="12" s="1"/>
  <c r="L632" i="12"/>
  <c r="Q632" i="9"/>
  <c r="M632" i="12" s="1"/>
  <c r="L633" i="12"/>
  <c r="Q633" i="9"/>
  <c r="M633" i="12" s="1"/>
  <c r="L634" i="12"/>
  <c r="Q634" i="9"/>
  <c r="M634" i="12" s="1"/>
  <c r="L635" i="12"/>
  <c r="Q635" i="9"/>
  <c r="M635" i="12" s="1"/>
  <c r="L636" i="12"/>
  <c r="Q636" i="9"/>
  <c r="M636" i="12" s="1"/>
  <c r="L637" i="12"/>
  <c r="Q637" i="9"/>
  <c r="M637" i="12" s="1"/>
  <c r="L638" i="12"/>
  <c r="Q638" i="9"/>
  <c r="M638" i="12" s="1"/>
  <c r="J345" i="8"/>
  <c r="K594" i="12"/>
  <c r="K595" i="12"/>
  <c r="Q596" i="9"/>
  <c r="M596" i="12" s="1"/>
  <c r="L596" i="12"/>
  <c r="Q597" i="9"/>
  <c r="M597" i="12" s="1"/>
  <c r="L597" i="12"/>
  <c r="Q598" i="9"/>
  <c r="M598" i="12" s="1"/>
  <c r="L598" i="12"/>
  <c r="Q599" i="9"/>
  <c r="M599" i="12" s="1"/>
  <c r="L599" i="12"/>
  <c r="Q600" i="9"/>
  <c r="M600" i="12" s="1"/>
  <c r="L600" i="12"/>
  <c r="Q601" i="9"/>
  <c r="M601" i="12" s="1"/>
  <c r="L601" i="12"/>
  <c r="Q602" i="9"/>
  <c r="M602" i="12" s="1"/>
  <c r="L602" i="12"/>
  <c r="Q603" i="9"/>
  <c r="M603" i="12" s="1"/>
  <c r="L603" i="12"/>
  <c r="Q604" i="9"/>
  <c r="M604" i="12" s="1"/>
  <c r="L604" i="12"/>
  <c r="Q605" i="9"/>
  <c r="M605" i="12" s="1"/>
  <c r="L605" i="12"/>
  <c r="Q606" i="9"/>
  <c r="M606" i="12" s="1"/>
  <c r="L606" i="12"/>
  <c r="Q607" i="9"/>
  <c r="M607" i="12" s="1"/>
  <c r="L607" i="12"/>
  <c r="Q608" i="9"/>
  <c r="M608" i="12" s="1"/>
  <c r="L608" i="12"/>
  <c r="Q609" i="9"/>
  <c r="M609" i="12" s="1"/>
  <c r="L609" i="12"/>
  <c r="Q610" i="9"/>
  <c r="M610" i="12" s="1"/>
  <c r="L610" i="12"/>
  <c r="Q611" i="9"/>
  <c r="M611" i="12" s="1"/>
  <c r="L611" i="12"/>
  <c r="Q612" i="9"/>
  <c r="M612" i="12" s="1"/>
  <c r="L612" i="12"/>
  <c r="Q613" i="9"/>
  <c r="M613" i="12" s="1"/>
  <c r="L613" i="12"/>
  <c r="Q614" i="9"/>
  <c r="M614" i="12" s="1"/>
  <c r="L614" i="12"/>
  <c r="Q615" i="9"/>
  <c r="M615" i="12" s="1"/>
  <c r="L615" i="12"/>
  <c r="Q616" i="9"/>
  <c r="M616" i="12" s="1"/>
  <c r="L616" i="12"/>
  <c r="K571" i="12"/>
  <c r="K572" i="12"/>
  <c r="P571" i="9"/>
  <c r="L572" i="12"/>
  <c r="Q573" i="9"/>
  <c r="L573" i="12"/>
  <c r="Q574" i="9"/>
  <c r="M574" i="12" s="1"/>
  <c r="L574" i="12"/>
  <c r="Q575" i="9"/>
  <c r="M575" i="12" s="1"/>
  <c r="L575" i="12"/>
  <c r="Q576" i="9"/>
  <c r="M576" i="12" s="1"/>
  <c r="L576" i="12"/>
  <c r="Q577" i="9"/>
  <c r="M577" i="12" s="1"/>
  <c r="L577" i="12"/>
  <c r="Q578" i="9"/>
  <c r="M578" i="12" s="1"/>
  <c r="L578" i="12"/>
  <c r="Q579" i="9"/>
  <c r="M579" i="12" s="1"/>
  <c r="L579" i="12"/>
  <c r="Q580" i="9"/>
  <c r="M580" i="12" s="1"/>
  <c r="L580" i="12"/>
  <c r="Q581" i="9"/>
  <c r="M581" i="12" s="1"/>
  <c r="L581" i="12"/>
  <c r="Q582" i="9"/>
  <c r="M582" i="12" s="1"/>
  <c r="L582" i="12"/>
  <c r="Q583" i="9"/>
  <c r="M583" i="12" s="1"/>
  <c r="L583" i="12"/>
  <c r="Q584" i="9"/>
  <c r="M584" i="12" s="1"/>
  <c r="L584" i="12"/>
  <c r="Q585" i="9"/>
  <c r="M585" i="12" s="1"/>
  <c r="L585" i="12"/>
  <c r="Q586" i="9"/>
  <c r="M586" i="12" s="1"/>
  <c r="L586" i="12"/>
  <c r="Q587" i="9"/>
  <c r="M587" i="12" s="1"/>
  <c r="L587" i="12"/>
  <c r="Q588" i="9"/>
  <c r="M588" i="12" s="1"/>
  <c r="L588" i="12"/>
  <c r="Q589" i="9"/>
  <c r="M589" i="12" s="1"/>
  <c r="L589" i="12"/>
  <c r="Q590" i="9"/>
  <c r="M590" i="12" s="1"/>
  <c r="L590" i="12"/>
  <c r="Q591" i="9"/>
  <c r="M591" i="12" s="1"/>
  <c r="L591" i="12"/>
  <c r="Q592" i="9"/>
  <c r="M592" i="12" s="1"/>
  <c r="L592" i="12"/>
  <c r="K548" i="12"/>
  <c r="Q549" i="9"/>
  <c r="M549" i="12" s="1"/>
  <c r="L549" i="12"/>
  <c r="Q550" i="9"/>
  <c r="M550" i="12" s="1"/>
  <c r="L550" i="12"/>
  <c r="Q551" i="9"/>
  <c r="M551" i="12" s="1"/>
  <c r="L551" i="12"/>
  <c r="Q552" i="9"/>
  <c r="M552" i="12" s="1"/>
  <c r="L552" i="12"/>
  <c r="Q553" i="9"/>
  <c r="M553" i="12" s="1"/>
  <c r="L553" i="12"/>
  <c r="Q554" i="9"/>
  <c r="M554" i="12" s="1"/>
  <c r="L554" i="12"/>
  <c r="Q555" i="9"/>
  <c r="M555" i="12" s="1"/>
  <c r="L555" i="12"/>
  <c r="Q556" i="9"/>
  <c r="M556" i="12" s="1"/>
  <c r="L556" i="12"/>
  <c r="Q557" i="9"/>
  <c r="M557" i="12" s="1"/>
  <c r="L557" i="12"/>
  <c r="Q558" i="9"/>
  <c r="M558" i="12" s="1"/>
  <c r="L558" i="12"/>
  <c r="Q559" i="9"/>
  <c r="M559" i="12" s="1"/>
  <c r="L559" i="12"/>
  <c r="Q560" i="9"/>
  <c r="M560" i="12" s="1"/>
  <c r="L560" i="12"/>
  <c r="Q561" i="9"/>
  <c r="M561" i="12" s="1"/>
  <c r="L561" i="12"/>
  <c r="Q562" i="9"/>
  <c r="M562" i="12" s="1"/>
  <c r="L562" i="12"/>
  <c r="Q563" i="9"/>
  <c r="M563" i="12" s="1"/>
  <c r="L563" i="12"/>
  <c r="Q564" i="9"/>
  <c r="M564" i="12" s="1"/>
  <c r="L564" i="12"/>
  <c r="Q565" i="9"/>
  <c r="M565" i="12" s="1"/>
  <c r="L565" i="12"/>
  <c r="Q566" i="9"/>
  <c r="M566" i="12" s="1"/>
  <c r="L566" i="12"/>
  <c r="Q567" i="9"/>
  <c r="M567" i="12" s="1"/>
  <c r="L567" i="12"/>
  <c r="Q568" i="9"/>
  <c r="M568" i="12" s="1"/>
  <c r="L568" i="12"/>
  <c r="Q506" i="9"/>
  <c r="M506" i="12" s="1"/>
  <c r="L506" i="12"/>
  <c r="Q507" i="9"/>
  <c r="M507" i="12" s="1"/>
  <c r="L507" i="12"/>
  <c r="Q508" i="9"/>
  <c r="M508" i="12" s="1"/>
  <c r="L508" i="12"/>
  <c r="Q509" i="9"/>
  <c r="M509" i="12" s="1"/>
  <c r="L509" i="12"/>
  <c r="Q510" i="9"/>
  <c r="M510" i="12" s="1"/>
  <c r="L510" i="12"/>
  <c r="Q511" i="9"/>
  <c r="M511" i="12" s="1"/>
  <c r="L511" i="12"/>
  <c r="Q512" i="9"/>
  <c r="M512" i="12" s="1"/>
  <c r="L512" i="12"/>
  <c r="Q513" i="9"/>
  <c r="M513" i="12" s="1"/>
  <c r="L513" i="12"/>
  <c r="Q514" i="9"/>
  <c r="M514" i="12" s="1"/>
  <c r="L514" i="12"/>
  <c r="Q515" i="9"/>
  <c r="M515" i="12" s="1"/>
  <c r="L515" i="12"/>
  <c r="Q516" i="9"/>
  <c r="M516" i="12" s="1"/>
  <c r="L516" i="12"/>
  <c r="Q517" i="9"/>
  <c r="M517" i="12" s="1"/>
  <c r="L517" i="12"/>
  <c r="Q518" i="9"/>
  <c r="M518" i="12" s="1"/>
  <c r="L518" i="12"/>
  <c r="Q519" i="9"/>
  <c r="M519" i="12" s="1"/>
  <c r="L519" i="12"/>
  <c r="Q520" i="9"/>
  <c r="M520" i="12" s="1"/>
  <c r="L520" i="12"/>
  <c r="Q521" i="9"/>
  <c r="M521" i="12" s="1"/>
  <c r="L521" i="12"/>
  <c r="Q522" i="9"/>
  <c r="M522" i="12" s="1"/>
  <c r="L522" i="12"/>
  <c r="Q523" i="9"/>
  <c r="M523" i="12" s="1"/>
  <c r="L523" i="12"/>
  <c r="Q524" i="9"/>
  <c r="M524" i="12" s="1"/>
  <c r="L524" i="12"/>
  <c r="L526" i="12"/>
  <c r="Q526" i="9"/>
  <c r="L527" i="12"/>
  <c r="Q527" i="9"/>
  <c r="M527" i="12" s="1"/>
  <c r="L528" i="12"/>
  <c r="Q528" i="9"/>
  <c r="M528" i="12" s="1"/>
  <c r="L529" i="12"/>
  <c r="Q529" i="9"/>
  <c r="M529" i="12" s="1"/>
  <c r="L530" i="12"/>
  <c r="Q530" i="9"/>
  <c r="M530" i="12" s="1"/>
  <c r="L531" i="12"/>
  <c r="Q531" i="9"/>
  <c r="M531" i="12" s="1"/>
  <c r="L532" i="12"/>
  <c r="Q532" i="9"/>
  <c r="M532" i="12" s="1"/>
  <c r="L533" i="12"/>
  <c r="Q533" i="9"/>
  <c r="M533" i="12" s="1"/>
  <c r="L534" i="12"/>
  <c r="Q534" i="9"/>
  <c r="M534" i="12" s="1"/>
  <c r="L535" i="12"/>
  <c r="Q535" i="9"/>
  <c r="M535" i="12" s="1"/>
  <c r="L536" i="12"/>
  <c r="Q536" i="9"/>
  <c r="M536" i="12" s="1"/>
  <c r="L537" i="12"/>
  <c r="Q537" i="9"/>
  <c r="M537" i="12" s="1"/>
  <c r="L538" i="12"/>
  <c r="Q538" i="9"/>
  <c r="M538" i="12" s="1"/>
  <c r="L539" i="12"/>
  <c r="Q539" i="9"/>
  <c r="M539" i="12" s="1"/>
  <c r="L540" i="12"/>
  <c r="Q540" i="9"/>
  <c r="M540" i="12" s="1"/>
  <c r="L541" i="12"/>
  <c r="Q541" i="9"/>
  <c r="M541" i="12" s="1"/>
  <c r="L542" i="12"/>
  <c r="Q542" i="9"/>
  <c r="M542" i="12" s="1"/>
  <c r="L543" i="12"/>
  <c r="Q543" i="9"/>
  <c r="M543" i="12" s="1"/>
  <c r="L544" i="12"/>
  <c r="Q544" i="9"/>
  <c r="M544" i="12" s="1"/>
  <c r="L545" i="12"/>
  <c r="Q545" i="9"/>
  <c r="M545" i="12" s="1"/>
  <c r="L546" i="12"/>
  <c r="Q546" i="9"/>
  <c r="M546" i="12" s="1"/>
  <c r="K491" i="12"/>
  <c r="L492" i="12"/>
  <c r="Q492" i="9"/>
  <c r="K488" i="12"/>
  <c r="K489" i="12"/>
  <c r="Q490" i="9"/>
  <c r="L490" i="12"/>
  <c r="K486" i="12"/>
  <c r="Q487" i="9"/>
  <c r="L487" i="12"/>
  <c r="K478" i="12"/>
  <c r="K479" i="12"/>
  <c r="Q480" i="9"/>
  <c r="L480" i="12"/>
  <c r="K476" i="12"/>
  <c r="Q477" i="9"/>
  <c r="L477" i="12"/>
  <c r="K469" i="12"/>
  <c r="K470" i="12"/>
  <c r="Q471" i="9"/>
  <c r="L471" i="12"/>
  <c r="O466" i="9"/>
  <c r="N477" i="15" s="1"/>
  <c r="R477" i="15" s="1"/>
  <c r="K467" i="12"/>
  <c r="Q468" i="9"/>
  <c r="L468" i="12"/>
  <c r="K464" i="12"/>
  <c r="Q465" i="9"/>
  <c r="L465" i="12"/>
  <c r="Q461" i="9"/>
  <c r="M461" i="12" s="1"/>
  <c r="L461" i="12"/>
  <c r="K459" i="12"/>
  <c r="Q460" i="9"/>
  <c r="L460" i="12"/>
  <c r="Q457" i="9"/>
  <c r="M457" i="12" s="1"/>
  <c r="L457" i="12"/>
  <c r="Q454" i="9"/>
  <c r="M454" i="12" s="1"/>
  <c r="L454" i="12"/>
  <c r="Q452" i="9"/>
  <c r="M452" i="12" s="1"/>
  <c r="L452" i="12"/>
  <c r="K448" i="12"/>
  <c r="Q449" i="9"/>
  <c r="M449" i="12" s="1"/>
  <c r="L449" i="12"/>
  <c r="Q432" i="9"/>
  <c r="M432" i="12" s="1"/>
  <c r="L432" i="12"/>
  <c r="Q433" i="9"/>
  <c r="M433" i="12" s="1"/>
  <c r="L433" i="12"/>
  <c r="Q434" i="9"/>
  <c r="M434" i="12" s="1"/>
  <c r="L434" i="12"/>
  <c r="Q435" i="9"/>
  <c r="M435" i="12" s="1"/>
  <c r="L435" i="12"/>
  <c r="Q436" i="9"/>
  <c r="M436" i="12" s="1"/>
  <c r="L436" i="12"/>
  <c r="Q437" i="9"/>
  <c r="M437" i="12" s="1"/>
  <c r="L437" i="12"/>
  <c r="Q438" i="9"/>
  <c r="M438" i="12" s="1"/>
  <c r="L438" i="12"/>
  <c r="Q439" i="9"/>
  <c r="M439" i="12" s="1"/>
  <c r="L439" i="12"/>
  <c r="Q440" i="9"/>
  <c r="M440" i="12" s="1"/>
  <c r="L440" i="12"/>
  <c r="Q441" i="9"/>
  <c r="M441" i="12" s="1"/>
  <c r="L441" i="12"/>
  <c r="L442" i="12"/>
  <c r="Q442" i="9"/>
  <c r="M442" i="12" s="1"/>
  <c r="Q445" i="9"/>
  <c r="M445" i="12" s="1"/>
  <c r="L445" i="12"/>
  <c r="Q446" i="9"/>
  <c r="M446" i="12" s="1"/>
  <c r="L446" i="12"/>
  <c r="Q447" i="9"/>
  <c r="M447" i="12" s="1"/>
  <c r="L447" i="12"/>
  <c r="G55" i="7"/>
  <c r="G55" i="5" s="1"/>
  <c r="K420" i="12"/>
  <c r="Q426" i="9"/>
  <c r="M426" i="12" s="1"/>
  <c r="L426" i="12"/>
  <c r="Q418" i="9"/>
  <c r="M418" i="12" s="1"/>
  <c r="L418" i="12"/>
  <c r="Q416" i="9"/>
  <c r="M416" i="12" s="1"/>
  <c r="L416" i="12"/>
  <c r="G54" i="7"/>
  <c r="G54" i="5" s="1"/>
  <c r="K407" i="12"/>
  <c r="Q412" i="9"/>
  <c r="M412" i="12" s="1"/>
  <c r="L412" i="12"/>
  <c r="Q405" i="9"/>
  <c r="M405" i="12" s="1"/>
  <c r="L405" i="12"/>
  <c r="Q401" i="9"/>
  <c r="M401" i="12" s="1"/>
  <c r="L401" i="12"/>
  <c r="G53" i="7"/>
  <c r="G53" i="5" s="1"/>
  <c r="K399" i="12"/>
  <c r="Q400" i="9"/>
  <c r="M400" i="12" s="1"/>
  <c r="L400" i="12"/>
  <c r="Q398" i="9"/>
  <c r="M398" i="12" s="1"/>
  <c r="L398" i="12"/>
  <c r="Q393" i="9"/>
  <c r="M393" i="12" s="1"/>
  <c r="L393" i="12"/>
  <c r="G52" i="7"/>
  <c r="G52" i="5" s="1"/>
  <c r="K388" i="12"/>
  <c r="Q390" i="9"/>
  <c r="M390" i="12" s="1"/>
  <c r="L390" i="12"/>
  <c r="Q386" i="9"/>
  <c r="M386" i="12" s="1"/>
  <c r="L386" i="12"/>
  <c r="Q366" i="9"/>
  <c r="M366" i="12" s="1"/>
  <c r="L366" i="12"/>
  <c r="G51" i="7"/>
  <c r="G51" i="5" s="1"/>
  <c r="K362" i="12"/>
  <c r="G50" i="7"/>
  <c r="G50" i="5" s="1"/>
  <c r="K357" i="12"/>
  <c r="Q361" i="9"/>
  <c r="M361" i="12" s="1"/>
  <c r="L361" i="12"/>
  <c r="G47" i="5"/>
  <c r="K336" i="12"/>
  <c r="L341" i="12"/>
  <c r="Q341" i="9"/>
  <c r="M341" i="12" s="1"/>
  <c r="G46" i="5"/>
  <c r="K327" i="12"/>
  <c r="Q326" i="9"/>
  <c r="M326" i="12" s="1"/>
  <c r="L326" i="12"/>
  <c r="G44" i="7"/>
  <c r="G44" i="5" s="1"/>
  <c r="K317" i="12"/>
  <c r="Q321" i="9"/>
  <c r="M321" i="12" s="1"/>
  <c r="L321" i="12"/>
  <c r="Q315" i="9"/>
  <c r="M315" i="12" s="1"/>
  <c r="L315" i="12"/>
  <c r="Q309" i="9"/>
  <c r="M309" i="12" s="1"/>
  <c r="L309" i="12"/>
  <c r="Q305" i="9"/>
  <c r="M305" i="12" s="1"/>
  <c r="L305" i="12"/>
  <c r="G40" i="5"/>
  <c r="K288" i="12"/>
  <c r="Q289" i="9"/>
  <c r="M289" i="12" s="1"/>
  <c r="L289" i="12"/>
  <c r="Q290" i="9"/>
  <c r="M290" i="12" s="1"/>
  <c r="L290" i="12"/>
  <c r="Q291" i="9"/>
  <c r="M291" i="12" s="1"/>
  <c r="L291" i="12"/>
  <c r="Q292" i="9"/>
  <c r="M292" i="12" s="1"/>
  <c r="L292" i="12"/>
  <c r="Q293" i="9"/>
  <c r="M293" i="12" s="1"/>
  <c r="L293" i="12"/>
  <c r="Q280" i="9"/>
  <c r="M280" i="12" s="1"/>
  <c r="L280" i="12"/>
  <c r="T280" i="9"/>
  <c r="Q281" i="9"/>
  <c r="M281" i="12" s="1"/>
  <c r="L281" i="12"/>
  <c r="T281" i="9"/>
  <c r="L282" i="12"/>
  <c r="T282" i="9"/>
  <c r="Q282" i="9"/>
  <c r="M282" i="12" s="1"/>
  <c r="Q283" i="9"/>
  <c r="M283" i="12" s="1"/>
  <c r="L283" i="12"/>
  <c r="T283" i="9"/>
  <c r="Q284" i="9"/>
  <c r="M284" i="12" s="1"/>
  <c r="L284" i="12"/>
  <c r="T284" i="9"/>
  <c r="G38" i="7"/>
  <c r="G38" i="5" s="1"/>
  <c r="K277" i="12"/>
  <c r="J146" i="8"/>
  <c r="K275" i="12"/>
  <c r="K296" i="12"/>
  <c r="Q276" i="9"/>
  <c r="L276" i="12"/>
  <c r="T276" i="9"/>
  <c r="Q272" i="9"/>
  <c r="M272" i="12" s="1"/>
  <c r="L272" i="12"/>
  <c r="T272" i="9"/>
  <c r="J144" i="8"/>
  <c r="K270" i="12"/>
  <c r="Q271" i="9"/>
  <c r="M271" i="12" s="1"/>
  <c r="L271" i="12"/>
  <c r="T271" i="9"/>
  <c r="J143" i="8"/>
  <c r="K268" i="12"/>
  <c r="Q269" i="9"/>
  <c r="L269" i="12"/>
  <c r="T269" i="9"/>
  <c r="J142" i="8"/>
  <c r="K266" i="12"/>
  <c r="T266" i="9"/>
  <c r="Q267" i="9"/>
  <c r="L267" i="12"/>
  <c r="T267" i="9"/>
  <c r="J141" i="8"/>
  <c r="K264" i="12"/>
  <c r="Q265" i="9"/>
  <c r="L265" i="12"/>
  <c r="T265" i="9"/>
  <c r="K259" i="12"/>
  <c r="T259" i="9"/>
  <c r="Q260" i="9"/>
  <c r="M260" i="12" s="1"/>
  <c r="L260" i="12"/>
  <c r="T260" i="9"/>
  <c r="Q261" i="9"/>
  <c r="M261" i="12" s="1"/>
  <c r="L261" i="12"/>
  <c r="T261" i="9"/>
  <c r="Q262" i="9"/>
  <c r="M262" i="12" s="1"/>
  <c r="L262" i="12"/>
  <c r="T262" i="9"/>
  <c r="J136" i="8"/>
  <c r="K255" i="12"/>
  <c r="T255" i="9"/>
  <c r="Q258" i="9"/>
  <c r="M258" i="12" s="1"/>
  <c r="L258" i="12"/>
  <c r="T258" i="9"/>
  <c r="Q249" i="9"/>
  <c r="M249" i="12" s="1"/>
  <c r="L249" i="12"/>
  <c r="T249" i="9"/>
  <c r="Q247" i="9"/>
  <c r="M247" i="12" s="1"/>
  <c r="L247" i="12"/>
  <c r="T247" i="9"/>
  <c r="K243" i="12"/>
  <c r="Q244" i="9"/>
  <c r="L244" i="12"/>
  <c r="T244" i="9"/>
  <c r="P243" i="9"/>
  <c r="P229" i="9"/>
  <c r="L229" i="12" s="1"/>
  <c r="L230" i="12"/>
  <c r="Q232" i="9"/>
  <c r="M232" i="12" s="1"/>
  <c r="L232" i="12"/>
  <c r="Q233" i="9"/>
  <c r="M233" i="12" s="1"/>
  <c r="L233" i="12"/>
  <c r="Q234" i="9"/>
  <c r="M234" i="12" s="1"/>
  <c r="L234" i="12"/>
  <c r="Q235" i="9"/>
  <c r="M235" i="12" s="1"/>
  <c r="L235" i="12"/>
  <c r="Q236" i="9"/>
  <c r="M236" i="12" s="1"/>
  <c r="L236" i="12"/>
  <c r="Q215" i="9"/>
  <c r="M215" i="12" s="1"/>
  <c r="L215" i="12"/>
  <c r="Q198" i="9"/>
  <c r="L198" i="12"/>
  <c r="Q192" i="9"/>
  <c r="M192" i="12" s="1"/>
  <c r="L192" i="12"/>
  <c r="Q193" i="9"/>
  <c r="M193" i="12" s="1"/>
  <c r="L193" i="12"/>
  <c r="Q194" i="9"/>
  <c r="M194" i="12" s="1"/>
  <c r="L194" i="12"/>
  <c r="J125" i="8"/>
  <c r="K188" i="12"/>
  <c r="Q190" i="9"/>
  <c r="M190" i="12" s="1"/>
  <c r="L190" i="12"/>
  <c r="J124" i="8"/>
  <c r="K185" i="12"/>
  <c r="Q187" i="9"/>
  <c r="L187" i="12"/>
  <c r="G32" i="7"/>
  <c r="G32" i="5" s="1"/>
  <c r="K178" i="12"/>
  <c r="Q181" i="9"/>
  <c r="L181" i="12"/>
  <c r="Q182" i="9"/>
  <c r="M182" i="12" s="1"/>
  <c r="L182" i="12"/>
  <c r="Q183" i="9"/>
  <c r="M183" i="12" s="1"/>
  <c r="L183" i="12"/>
  <c r="Q184" i="9"/>
  <c r="M184" i="12" s="1"/>
  <c r="L184" i="12"/>
  <c r="Q173" i="9"/>
  <c r="L173" i="12"/>
  <c r="J118" i="8"/>
  <c r="K168" i="12"/>
  <c r="Q169" i="9"/>
  <c r="L169" i="12"/>
  <c r="K154" i="12"/>
  <c r="K155" i="12"/>
  <c r="Q156" i="9"/>
  <c r="K152" i="12"/>
  <c r="Q153" i="9"/>
  <c r="L153" i="12"/>
  <c r="P152" i="9"/>
  <c r="Q148" i="9"/>
  <c r="M148" i="12" s="1"/>
  <c r="L148" i="12"/>
  <c r="Q149" i="9"/>
  <c r="M149" i="12" s="1"/>
  <c r="L149" i="12"/>
  <c r="Q141" i="9"/>
  <c r="M141" i="12" s="1"/>
  <c r="L141" i="12"/>
  <c r="P137" i="9"/>
  <c r="L137" i="12" s="1"/>
  <c r="L138" i="12"/>
  <c r="Q139" i="9"/>
  <c r="L139" i="12"/>
  <c r="Q136" i="9"/>
  <c r="M136" i="12" s="1"/>
  <c r="L136" i="12"/>
  <c r="K132" i="12"/>
  <c r="K133" i="12"/>
  <c r="Q134" i="9"/>
  <c r="M134" i="12" s="1"/>
  <c r="L134" i="12"/>
  <c r="J92" i="8"/>
  <c r="K125" i="12"/>
  <c r="P125" i="9"/>
  <c r="L125" i="12" s="1"/>
  <c r="L126" i="12"/>
  <c r="Q127" i="9"/>
  <c r="L127" i="12"/>
  <c r="Q122" i="9"/>
  <c r="M122" i="12" s="1"/>
  <c r="L122" i="12"/>
  <c r="G26" i="7"/>
  <c r="G26" i="5" s="1"/>
  <c r="K115" i="12"/>
  <c r="Q117" i="9"/>
  <c r="M117" i="12" s="1"/>
  <c r="L117" i="12"/>
  <c r="Q118" i="9"/>
  <c r="M118" i="12" s="1"/>
  <c r="L118" i="12"/>
  <c r="Q119" i="9"/>
  <c r="M119" i="12" s="1"/>
  <c r="L119" i="12"/>
  <c r="Q120" i="9"/>
  <c r="M120" i="12" s="1"/>
  <c r="L120" i="12"/>
  <c r="J82" i="8"/>
  <c r="K111" i="12"/>
  <c r="Q112" i="9"/>
  <c r="M112" i="12" s="1"/>
  <c r="L112" i="12"/>
  <c r="Q113" i="9"/>
  <c r="M113" i="12" s="1"/>
  <c r="L113" i="12"/>
  <c r="Q114" i="9"/>
  <c r="M114" i="12" s="1"/>
  <c r="L114" i="12"/>
  <c r="Q108" i="9"/>
  <c r="M108" i="12" s="1"/>
  <c r="L108" i="12"/>
  <c r="Q92" i="9"/>
  <c r="M92" i="12" s="1"/>
  <c r="L92" i="12"/>
  <c r="Q93" i="9"/>
  <c r="M93" i="12" s="1"/>
  <c r="L93" i="12"/>
  <c r="Q94" i="9"/>
  <c r="M94" i="12" s="1"/>
  <c r="L94" i="12"/>
  <c r="Q95" i="9"/>
  <c r="M95" i="12" s="1"/>
  <c r="L95" i="12"/>
  <c r="Q96" i="9"/>
  <c r="M96" i="12" s="1"/>
  <c r="L96" i="12"/>
  <c r="Q97" i="9"/>
  <c r="M97" i="12" s="1"/>
  <c r="L97" i="12"/>
  <c r="Q98" i="9"/>
  <c r="M98" i="12" s="1"/>
  <c r="L98" i="12"/>
  <c r="Q99" i="9"/>
  <c r="M99" i="12" s="1"/>
  <c r="L99" i="12"/>
  <c r="Q100" i="9"/>
  <c r="M100" i="12" s="1"/>
  <c r="L100" i="12"/>
  <c r="Q101" i="9"/>
  <c r="M101" i="12" s="1"/>
  <c r="L101" i="12"/>
  <c r="Q102" i="9"/>
  <c r="M102" i="12" s="1"/>
  <c r="L102" i="12"/>
  <c r="Q103" i="9"/>
  <c r="M103" i="12" s="1"/>
  <c r="L103" i="12"/>
  <c r="Q104" i="9"/>
  <c r="M104" i="12" s="1"/>
  <c r="L104" i="12"/>
  <c r="Q105" i="9"/>
  <c r="M105" i="12" s="1"/>
  <c r="L105" i="12"/>
  <c r="K89" i="12"/>
  <c r="Q90" i="9"/>
  <c r="L90" i="12"/>
  <c r="Q84" i="9"/>
  <c r="M84" i="12" s="1"/>
  <c r="L84" i="12"/>
  <c r="Q85" i="9"/>
  <c r="M85" i="12" s="1"/>
  <c r="L85" i="12"/>
  <c r="Q86" i="9"/>
  <c r="M86" i="12" s="1"/>
  <c r="L86" i="12"/>
  <c r="Q87" i="9"/>
  <c r="M87" i="12" s="1"/>
  <c r="L87" i="12"/>
  <c r="Q88" i="9"/>
  <c r="M88" i="12" s="1"/>
  <c r="L88" i="12"/>
  <c r="Q77" i="9"/>
  <c r="M77" i="12" s="1"/>
  <c r="L77" i="12"/>
  <c r="Q78" i="9"/>
  <c r="M78" i="12" s="1"/>
  <c r="L78" i="12"/>
  <c r="Q79" i="9"/>
  <c r="M79" i="12" s="1"/>
  <c r="L79" i="12"/>
  <c r="Q48" i="9"/>
  <c r="L48" i="12"/>
  <c r="P47" i="9"/>
  <c r="O42" i="9"/>
  <c r="G21" i="7" s="1"/>
  <c r="G21" i="5" s="1"/>
  <c r="K43" i="12"/>
  <c r="P42" i="9"/>
  <c r="L42" i="12" s="1"/>
  <c r="L43" i="12"/>
  <c r="Q44" i="9"/>
  <c r="L44" i="12"/>
  <c r="Q28" i="9"/>
  <c r="M28" i="12" s="1"/>
  <c r="Q25" i="9"/>
  <c r="M25" i="12" s="1"/>
  <c r="P24" i="9"/>
  <c r="L24" i="12" s="1"/>
  <c r="O18" i="8"/>
  <c r="K8" i="12"/>
  <c r="Q22" i="9"/>
  <c r="M22" i="12" s="1"/>
  <c r="L22" i="12"/>
  <c r="Q7" i="9"/>
  <c r="L7" i="12"/>
  <c r="P6" i="9"/>
  <c r="P8" i="9"/>
  <c r="L8" i="12" s="1"/>
  <c r="P106" i="9"/>
  <c r="L106" i="12" s="1"/>
  <c r="P143" i="9"/>
  <c r="P308" i="9"/>
  <c r="S308" i="9" s="1"/>
  <c r="J177" i="8"/>
  <c r="P316" i="9"/>
  <c r="S316" i="9" s="1"/>
  <c r="J185" i="8"/>
  <c r="P333" i="9"/>
  <c r="S333" i="9" s="1"/>
  <c r="J203" i="8"/>
  <c r="Q357" i="9"/>
  <c r="M357" i="12" s="1"/>
  <c r="P371" i="9"/>
  <c r="S371" i="9" s="1"/>
  <c r="P407" i="9"/>
  <c r="R407" i="9"/>
  <c r="S407" i="13" s="1"/>
  <c r="R444" i="9"/>
  <c r="S444" i="13" s="1"/>
  <c r="J286" i="8"/>
  <c r="P448" i="9"/>
  <c r="R448" i="9"/>
  <c r="P486" i="9"/>
  <c r="S486" i="9" s="1"/>
  <c r="P504" i="9"/>
  <c r="J328" i="8"/>
  <c r="R501" i="9"/>
  <c r="S501" i="13" s="1"/>
  <c r="J341" i="8"/>
  <c r="P595" i="9"/>
  <c r="S595" i="9" s="1"/>
  <c r="J359" i="8"/>
  <c r="Q691" i="9"/>
  <c r="M691" i="12" s="1"/>
  <c r="P689" i="9"/>
  <c r="S689" i="9" s="1"/>
  <c r="P915" i="9"/>
  <c r="L915" i="12" s="1"/>
  <c r="J112" i="8"/>
  <c r="R150" i="9"/>
  <c r="S150" i="13" s="1"/>
  <c r="R259" i="9"/>
  <c r="S259" i="13" s="1"/>
  <c r="P372" i="9"/>
  <c r="S372" i="9" s="1"/>
  <c r="R435" i="9"/>
  <c r="S435" i="13" s="1"/>
  <c r="J276" i="8"/>
  <c r="R443" i="9"/>
  <c r="S443" i="13" s="1"/>
  <c r="J285" i="8"/>
  <c r="P505" i="9"/>
  <c r="S505" i="9" s="1"/>
  <c r="J329" i="8"/>
  <c r="G65" i="7"/>
  <c r="G65" i="5" s="1"/>
  <c r="J332" i="8"/>
  <c r="J350" i="8"/>
  <c r="R727" i="9"/>
  <c r="J377" i="8"/>
  <c r="P782" i="9"/>
  <c r="S782" i="9" s="1"/>
  <c r="P815" i="9"/>
  <c r="S815" i="9" s="1"/>
  <c r="J387" i="8"/>
  <c r="R823" i="9"/>
  <c r="G81" i="7"/>
  <c r="G81" i="5" s="1"/>
  <c r="J394" i="8"/>
  <c r="P905" i="9"/>
  <c r="L905" i="12" s="1"/>
  <c r="K942" i="13"/>
  <c r="K967" i="13"/>
  <c r="R967" i="9"/>
  <c r="S967" i="13" s="1"/>
  <c r="G110" i="7"/>
  <c r="G110" i="5" s="1"/>
  <c r="J488" i="8"/>
  <c r="K488" i="8" s="1"/>
  <c r="J370" i="8"/>
  <c r="G80" i="7"/>
  <c r="J392" i="8"/>
  <c r="R889" i="9"/>
  <c r="S889" i="13" s="1"/>
  <c r="O124" i="9"/>
  <c r="N124" i="13" s="1"/>
  <c r="G27" i="7"/>
  <c r="G27" i="5" s="1"/>
  <c r="R270" i="9"/>
  <c r="S270" i="13" s="1"/>
  <c r="P275" i="9"/>
  <c r="R278" i="9"/>
  <c r="Q595" i="9"/>
  <c r="G8" i="7"/>
  <c r="G8" i="5" s="1"/>
  <c r="P129" i="9"/>
  <c r="P133" i="9"/>
  <c r="P168" i="9"/>
  <c r="L168" i="12" s="1"/>
  <c r="R399" i="9"/>
  <c r="S399" i="13" s="1"/>
  <c r="R488" i="9"/>
  <c r="S488" i="13" s="1"/>
  <c r="Q723" i="9"/>
  <c r="M723" i="12" s="1"/>
  <c r="P721" i="9"/>
  <c r="S721" i="9" s="1"/>
  <c r="R773" i="9"/>
  <c r="S773" i="13" s="1"/>
  <c r="G67" i="7"/>
  <c r="G67" i="5" s="1"/>
  <c r="G68" i="7"/>
  <c r="G68" i="5" s="1"/>
  <c r="G79" i="7"/>
  <c r="G79" i="5" s="1"/>
  <c r="P1012" i="9"/>
  <c r="L1012" i="12" s="1"/>
  <c r="R942" i="9"/>
  <c r="Q945" i="9"/>
  <c r="L238" i="9"/>
  <c r="K238" i="13" s="1"/>
  <c r="Q32" i="9"/>
  <c r="Q224" i="9"/>
  <c r="M224" i="12" s="1"/>
  <c r="P170" i="9"/>
  <c r="L170" i="12" s="1"/>
  <c r="P172" i="9"/>
  <c r="L172" i="12" s="1"/>
  <c r="P176" i="9"/>
  <c r="P180" i="9"/>
  <c r="P186" i="9"/>
  <c r="P189" i="9"/>
  <c r="P197" i="9"/>
  <c r="L197" i="12" s="1"/>
  <c r="P209" i="9"/>
  <c r="L209" i="12" s="1"/>
  <c r="P213" i="9"/>
  <c r="L213" i="12" s="1"/>
  <c r="P218" i="9"/>
  <c r="L218" i="12" s="1"/>
  <c r="P220" i="9"/>
  <c r="L220" i="12" s="1"/>
  <c r="P222" i="9"/>
  <c r="L222" i="12" s="1"/>
  <c r="P224" i="9"/>
  <c r="L224" i="12" s="1"/>
  <c r="P227" i="9"/>
  <c r="L227" i="12" s="1"/>
  <c r="P32" i="9"/>
  <c r="P37" i="9"/>
  <c r="P53" i="9"/>
  <c r="L53" i="12" s="1"/>
  <c r="P68" i="9"/>
  <c r="L68" i="12" s="1"/>
  <c r="P70" i="9"/>
  <c r="L70" i="12" s="1"/>
  <c r="P72" i="9"/>
  <c r="L72" i="12" s="1"/>
  <c r="P76" i="9"/>
  <c r="L76" i="12" s="1"/>
  <c r="P89" i="9"/>
  <c r="L89" i="12" s="1"/>
  <c r="P91" i="9"/>
  <c r="L91" i="12" s="1"/>
  <c r="P296" i="9"/>
  <c r="Q322" i="9"/>
  <c r="M322" i="12" s="1"/>
  <c r="Q351" i="9"/>
  <c r="P264" i="9"/>
  <c r="P268" i="9"/>
  <c r="P317" i="9"/>
  <c r="P322" i="9"/>
  <c r="S322" i="9" s="1"/>
  <c r="P351" i="9"/>
  <c r="S351" i="9" s="1"/>
  <c r="P357" i="9"/>
  <c r="P388" i="9"/>
  <c r="P399" i="9"/>
  <c r="P428" i="9"/>
  <c r="L428" i="12" s="1"/>
  <c r="P443" i="9"/>
  <c r="S443" i="9" s="1"/>
  <c r="P444" i="9"/>
  <c r="S444" i="9" s="1"/>
  <c r="P479" i="9"/>
  <c r="S479" i="9" s="1"/>
  <c r="P489" i="9"/>
  <c r="S489" i="9" s="1"/>
  <c r="P494" i="9"/>
  <c r="L494" i="12" s="1"/>
  <c r="P496" i="9"/>
  <c r="L496" i="12" s="1"/>
  <c r="P499" i="9"/>
  <c r="S499" i="9" s="1"/>
  <c r="P728" i="9"/>
  <c r="L728" i="12" s="1"/>
  <c r="P730" i="9"/>
  <c r="L730" i="12" s="1"/>
  <c r="P732" i="9"/>
  <c r="L732" i="12" s="1"/>
  <c r="P734" i="9"/>
  <c r="L734" i="12" s="1"/>
  <c r="P736" i="9"/>
  <c r="L736" i="12" s="1"/>
  <c r="P738" i="9"/>
  <c r="L738" i="12" s="1"/>
  <c r="P740" i="9"/>
  <c r="L740" i="12" s="1"/>
  <c r="P742" i="9"/>
  <c r="L742" i="12" s="1"/>
  <c r="P881" i="9"/>
  <c r="P891" i="9"/>
  <c r="P894" i="9"/>
  <c r="P897" i="9"/>
  <c r="P900" i="9"/>
  <c r="P903" i="9"/>
  <c r="P928" i="9"/>
  <c r="Q933" i="9"/>
  <c r="P932" i="9"/>
  <c r="P270" i="9"/>
  <c r="P273" i="9"/>
  <c r="P278" i="9"/>
  <c r="S278" i="9" s="1"/>
  <c r="P464" i="9"/>
  <c r="S464" i="9" s="1"/>
  <c r="P470" i="9"/>
  <c r="S470" i="9" s="1"/>
  <c r="P945" i="9"/>
  <c r="P969" i="9"/>
  <c r="P972" i="9"/>
  <c r="L972" i="12" s="1"/>
  <c r="P974" i="9"/>
  <c r="L974" i="12" s="1"/>
  <c r="P994" i="9"/>
  <c r="L994" i="12" s="1"/>
  <c r="P1003" i="9"/>
  <c r="L1003" i="12" s="1"/>
  <c r="P1013" i="9"/>
  <c r="L1013" i="12" s="1"/>
  <c r="P1015" i="9"/>
  <c r="L1015" i="12" s="1"/>
  <c r="P1017" i="9"/>
  <c r="L1017" i="12" s="1"/>
  <c r="P1021" i="9"/>
  <c r="L1021" i="12" s="1"/>
  <c r="P1023" i="9"/>
  <c r="L1023" i="12" s="1"/>
  <c r="P1027" i="9"/>
  <c r="N287" i="13" l="1"/>
  <c r="L156" i="8" s="1"/>
  <c r="N298" i="15"/>
  <c r="R298" i="15" s="1"/>
  <c r="S298" i="15" s="1"/>
  <c r="K859" i="12"/>
  <c r="G82" i="7"/>
  <c r="P774" i="9"/>
  <c r="Q317" i="9"/>
  <c r="M317" i="12" s="1"/>
  <c r="R915" i="9"/>
  <c r="S915" i="13" s="1"/>
  <c r="P717" i="9"/>
  <c r="L717" i="12" s="1"/>
  <c r="S775" i="9"/>
  <c r="S828" i="9"/>
  <c r="P481" i="9"/>
  <c r="L481" i="12" s="1"/>
  <c r="R124" i="9"/>
  <c r="S124" i="13" s="1"/>
  <c r="P859" i="9"/>
  <c r="L859" i="12" s="1"/>
  <c r="P301" i="9"/>
  <c r="S301" i="9" s="1"/>
  <c r="R879" i="9"/>
  <c r="S879" i="13" s="1"/>
  <c r="Q815" i="9"/>
  <c r="Q713" i="9"/>
  <c r="Q407" i="9"/>
  <c r="M407" i="12" s="1"/>
  <c r="Q209" i="9"/>
  <c r="M209" i="12" s="1"/>
  <c r="R570" i="9"/>
  <c r="S570" i="13" s="1"/>
  <c r="P837" i="9"/>
  <c r="L837" i="12" s="1"/>
  <c r="P834" i="9"/>
  <c r="L834" i="12" s="1"/>
  <c r="Q782" i="9"/>
  <c r="M782" i="12" s="1"/>
  <c r="Q548" i="9"/>
  <c r="Q547" i="9" s="1"/>
  <c r="M547" i="12" s="1"/>
  <c r="L835" i="12"/>
  <c r="S794" i="9"/>
  <c r="P327" i="9"/>
  <c r="Q689" i="9"/>
  <c r="O905" i="9"/>
  <c r="P712" i="9"/>
  <c r="L712" i="12" s="1"/>
  <c r="N745" i="13"/>
  <c r="S857" i="9"/>
  <c r="Q230" i="9"/>
  <c r="Q316" i="9"/>
  <c r="K909" i="12"/>
  <c r="K938" i="13"/>
  <c r="K893" i="12"/>
  <c r="N893" i="13"/>
  <c r="L803" i="12"/>
  <c r="S803" i="9"/>
  <c r="O773" i="9"/>
  <c r="S777" i="9"/>
  <c r="N777" i="13"/>
  <c r="L935" i="9"/>
  <c r="K935" i="13" s="1"/>
  <c r="K925" i="13"/>
  <c r="R160" i="9"/>
  <c r="S160" i="13" s="1"/>
  <c r="S161" i="13"/>
  <c r="R780" i="9"/>
  <c r="S780" i="13" s="1"/>
  <c r="S781" i="13"/>
  <c r="S736" i="9"/>
  <c r="R45" i="9"/>
  <c r="S45" i="13" s="1"/>
  <c r="S46" i="13"/>
  <c r="S855" i="9"/>
  <c r="S496" i="9"/>
  <c r="L805" i="12"/>
  <c r="S805" i="9"/>
  <c r="S734" i="9"/>
  <c r="K902" i="12"/>
  <c r="N902" i="13"/>
  <c r="S732" i="9"/>
  <c r="S738" i="9"/>
  <c r="K896" i="12"/>
  <c r="N896" i="13"/>
  <c r="K886" i="12"/>
  <c r="N886" i="13"/>
  <c r="S482" i="9"/>
  <c r="S860" i="9"/>
  <c r="L798" i="12"/>
  <c r="S798" i="9"/>
  <c r="R51" i="9"/>
  <c r="S51" i="13" s="1"/>
  <c r="S52" i="13"/>
  <c r="R23" i="9"/>
  <c r="S24" i="13"/>
  <c r="N498" i="13"/>
  <c r="R726" i="9"/>
  <c r="S726" i="13" s="1"/>
  <c r="S727" i="13"/>
  <c r="O889" i="9"/>
  <c r="N889" i="13" s="1"/>
  <c r="S728" i="9"/>
  <c r="N837" i="13"/>
  <c r="O484" i="9"/>
  <c r="N495" i="15" s="1"/>
  <c r="R495" i="15" s="1"/>
  <c r="N493" i="13"/>
  <c r="L838" i="12"/>
  <c r="S838" i="9"/>
  <c r="S730" i="9"/>
  <c r="S740" i="9"/>
  <c r="R74" i="9"/>
  <c r="S74" i="13" s="1"/>
  <c r="S75" i="13"/>
  <c r="R753" i="9"/>
  <c r="S753" i="13" s="1"/>
  <c r="S754" i="13"/>
  <c r="R1025" i="9"/>
  <c r="S1025" i="13" s="1"/>
  <c r="S1026" i="13"/>
  <c r="S853" i="9"/>
  <c r="R174" i="9"/>
  <c r="S174" i="13" s="1"/>
  <c r="S175" i="13"/>
  <c r="R664" i="9"/>
  <c r="S664" i="13" s="1"/>
  <c r="S665" i="13"/>
  <c r="R938" i="9"/>
  <c r="S942" i="13"/>
  <c r="R822" i="9"/>
  <c r="S822" i="13" s="1"/>
  <c r="S823" i="13"/>
  <c r="O711" i="9"/>
  <c r="N711" i="13" s="1"/>
  <c r="S717" i="9"/>
  <c r="N717" i="13"/>
  <c r="R195" i="9"/>
  <c r="S195" i="13" s="1"/>
  <c r="S196" i="13"/>
  <c r="O780" i="9"/>
  <c r="N780" i="13" s="1"/>
  <c r="N781" i="13"/>
  <c r="S467" i="9"/>
  <c r="S872" i="9"/>
  <c r="R1019" i="9"/>
  <c r="S1019" i="13" s="1"/>
  <c r="S1020" i="13"/>
  <c r="R905" i="9"/>
  <c r="S905" i="13" s="1"/>
  <c r="S906" i="13"/>
  <c r="L807" i="12"/>
  <c r="S807" i="9"/>
  <c r="L812" i="12"/>
  <c r="S812" i="9"/>
  <c r="R744" i="9"/>
  <c r="S744" i="13" s="1"/>
  <c r="S745" i="13"/>
  <c r="R1009" i="9"/>
  <c r="S1010" i="13"/>
  <c r="S494" i="9"/>
  <c r="K905" i="13"/>
  <c r="T905" i="13" s="1"/>
  <c r="K879" i="13"/>
  <c r="K889" i="13"/>
  <c r="S870" i="9"/>
  <c r="S868" i="9"/>
  <c r="S866" i="9"/>
  <c r="S864" i="9"/>
  <c r="L826" i="12"/>
  <c r="S826" i="9"/>
  <c r="L769" i="12"/>
  <c r="S769" i="9"/>
  <c r="L765" i="12"/>
  <c r="S765" i="9"/>
  <c r="L761" i="12"/>
  <c r="S761" i="9"/>
  <c r="L757" i="12"/>
  <c r="S757" i="9"/>
  <c r="L713" i="12"/>
  <c r="L525" i="12"/>
  <c r="S481" i="9"/>
  <c r="N481" i="13"/>
  <c r="S472" i="9"/>
  <c r="N472" i="13"/>
  <c r="S473" i="9"/>
  <c r="R472" i="9"/>
  <c r="S472" i="13" s="1"/>
  <c r="S473" i="13"/>
  <c r="P466" i="9"/>
  <c r="L466" i="12" s="1"/>
  <c r="S428" i="9"/>
  <c r="Q388" i="9"/>
  <c r="M388" i="12" s="1"/>
  <c r="P311" i="9"/>
  <c r="L311" i="12" s="1"/>
  <c r="K229" i="12"/>
  <c r="N229" i="13"/>
  <c r="P154" i="9"/>
  <c r="L154" i="12" s="1"/>
  <c r="K42" i="12"/>
  <c r="N42" i="13"/>
  <c r="K23" i="12"/>
  <c r="N23" i="13"/>
  <c r="M22" i="8"/>
  <c r="K1026" i="12"/>
  <c r="N1026" i="13"/>
  <c r="O1025" i="9"/>
  <c r="O822" i="9"/>
  <c r="G80" i="5"/>
  <c r="C16" i="14"/>
  <c r="C20" i="14" s="1"/>
  <c r="N823" i="13"/>
  <c r="L832" i="12"/>
  <c r="S832" i="9"/>
  <c r="S830" i="9"/>
  <c r="L750" i="12"/>
  <c r="S750" i="9"/>
  <c r="L751" i="12"/>
  <c r="S751" i="9"/>
  <c r="N744" i="13"/>
  <c r="O726" i="9"/>
  <c r="N727" i="13"/>
  <c r="S742" i="9"/>
  <c r="L724" i="12"/>
  <c r="S724" i="9"/>
  <c r="R720" i="9"/>
  <c r="S721" i="13"/>
  <c r="S712" i="9"/>
  <c r="L665" i="12"/>
  <c r="S665" i="9"/>
  <c r="P641" i="9"/>
  <c r="S641" i="9" s="1"/>
  <c r="S642" i="9"/>
  <c r="L619" i="12"/>
  <c r="S619" i="9"/>
  <c r="L571" i="12"/>
  <c r="S571" i="9"/>
  <c r="L548" i="12"/>
  <c r="S548" i="9"/>
  <c r="Q504" i="9"/>
  <c r="M504" i="12" s="1"/>
  <c r="S504" i="9"/>
  <c r="L491" i="12"/>
  <c r="S491" i="9"/>
  <c r="R485" i="9"/>
  <c r="S485" i="13" s="1"/>
  <c r="S486" i="13"/>
  <c r="R478" i="9"/>
  <c r="S478" i="13" s="1"/>
  <c r="S479" i="13"/>
  <c r="L475" i="12"/>
  <c r="S475" i="9"/>
  <c r="R475" i="9"/>
  <c r="S475" i="13" s="1"/>
  <c r="S476" i="13"/>
  <c r="L476" i="12"/>
  <c r="S476" i="9"/>
  <c r="R469" i="9"/>
  <c r="S469" i="13" s="1"/>
  <c r="S470" i="13"/>
  <c r="O462" i="9"/>
  <c r="N466" i="13"/>
  <c r="R466" i="9"/>
  <c r="S466" i="13" s="1"/>
  <c r="S467" i="13"/>
  <c r="R463" i="9"/>
  <c r="S464" i="13"/>
  <c r="G60" i="7"/>
  <c r="G60" i="5" s="1"/>
  <c r="S459" i="13"/>
  <c r="L459" i="12"/>
  <c r="S459" i="9"/>
  <c r="G59" i="7"/>
  <c r="G59" i="5" s="1"/>
  <c r="S448" i="13"/>
  <c r="L448" i="12"/>
  <c r="S448" i="9"/>
  <c r="L420" i="12"/>
  <c r="L407" i="12"/>
  <c r="S407" i="9"/>
  <c r="Q399" i="9"/>
  <c r="M399" i="12" s="1"/>
  <c r="L399" i="12"/>
  <c r="S399" i="9"/>
  <c r="L388" i="12"/>
  <c r="S388" i="9"/>
  <c r="L357" i="12"/>
  <c r="S357" i="9"/>
  <c r="M345" i="12"/>
  <c r="Q342" i="9"/>
  <c r="M342" i="12" s="1"/>
  <c r="L336" i="12"/>
  <c r="S336" i="9"/>
  <c r="L327" i="12"/>
  <c r="S327" i="9"/>
  <c r="L317" i="12"/>
  <c r="S317" i="9"/>
  <c r="L296" i="12"/>
  <c r="S296" i="9"/>
  <c r="S862" i="9"/>
  <c r="G82" i="5"/>
  <c r="C25" i="14"/>
  <c r="C27" i="14" s="1"/>
  <c r="N859" i="13"/>
  <c r="S859" i="9"/>
  <c r="L288" i="12"/>
  <c r="S288" i="9"/>
  <c r="R277" i="9"/>
  <c r="S277" i="13" s="1"/>
  <c r="S278" i="13"/>
  <c r="L275" i="12"/>
  <c r="S275" i="9"/>
  <c r="L255" i="12"/>
  <c r="S255" i="9"/>
  <c r="L273" i="12"/>
  <c r="S273" i="9"/>
  <c r="L270" i="12"/>
  <c r="S270" i="9"/>
  <c r="Q270" i="9"/>
  <c r="M270" i="12" s="1"/>
  <c r="L268" i="12"/>
  <c r="S268" i="9"/>
  <c r="L266" i="12"/>
  <c r="S266" i="9"/>
  <c r="L264" i="12"/>
  <c r="S264" i="9"/>
  <c r="Q259" i="9"/>
  <c r="M259" i="12" s="1"/>
  <c r="L259" i="12"/>
  <c r="S259" i="9"/>
  <c r="K128" i="12"/>
  <c r="N128" i="13"/>
  <c r="Q129" i="9"/>
  <c r="M129" i="12" s="1"/>
  <c r="K5" i="12"/>
  <c r="N5" i="13"/>
  <c r="O1009" i="9"/>
  <c r="N1010" i="13"/>
  <c r="L642" i="12"/>
  <c r="P618" i="9"/>
  <c r="P617" i="9" s="1"/>
  <c r="P547" i="9"/>
  <c r="Q106" i="9"/>
  <c r="M106" i="12" s="1"/>
  <c r="Q111" i="9"/>
  <c r="M111" i="12" s="1"/>
  <c r="Q143" i="9"/>
  <c r="Q8" i="9"/>
  <c r="M8" i="12" s="1"/>
  <c r="R238" i="9"/>
  <c r="S238" i="13" s="1"/>
  <c r="Q133" i="9"/>
  <c r="Q288" i="9"/>
  <c r="M288" i="12" s="1"/>
  <c r="K1020" i="12"/>
  <c r="O1019" i="9"/>
  <c r="K52" i="12"/>
  <c r="O51" i="9"/>
  <c r="G23" i="7" s="1"/>
  <c r="G23" i="5" s="1"/>
  <c r="Q189" i="9"/>
  <c r="Q188" i="9" s="1"/>
  <c r="M188" i="12" s="1"/>
  <c r="R287" i="9"/>
  <c r="S287" i="13" s="1"/>
  <c r="Q115" i="9"/>
  <c r="M115" i="12" s="1"/>
  <c r="O879" i="9"/>
  <c r="N879" i="13" s="1"/>
  <c r="Q448" i="9"/>
  <c r="M448" i="12" s="1"/>
  <c r="Q278" i="9"/>
  <c r="M278" i="12" s="1"/>
  <c r="P362" i="9"/>
  <c r="O938" i="9"/>
  <c r="K942" i="12"/>
  <c r="O45" i="9"/>
  <c r="N45" i="13" s="1"/>
  <c r="K46" i="12"/>
  <c r="R431" i="9"/>
  <c r="S431" i="13" s="1"/>
  <c r="R242" i="9"/>
  <c r="P503" i="9"/>
  <c r="L503" i="12" s="1"/>
  <c r="Q91" i="9"/>
  <c r="M91" i="12" s="1"/>
  <c r="Q76" i="9"/>
  <c r="M76" i="12" s="1"/>
  <c r="K75" i="12"/>
  <c r="O74" i="9"/>
  <c r="M421" i="12"/>
  <c r="Q420" i="9"/>
  <c r="M420" i="12" s="1"/>
  <c r="O4" i="9"/>
  <c r="N4" i="15" s="1"/>
  <c r="P1026" i="9"/>
  <c r="L1027" i="12"/>
  <c r="P968" i="9"/>
  <c r="L968" i="12" s="1"/>
  <c r="L969" i="12"/>
  <c r="P931" i="9"/>
  <c r="L931" i="12" s="1"/>
  <c r="L932" i="12"/>
  <c r="Q932" i="9"/>
  <c r="M933" i="12"/>
  <c r="P927" i="9"/>
  <c r="L927" i="12" s="1"/>
  <c r="L928" i="12"/>
  <c r="P902" i="9"/>
  <c r="L902" i="12" s="1"/>
  <c r="L903" i="12"/>
  <c r="P896" i="9"/>
  <c r="L896" i="12" s="1"/>
  <c r="L897" i="12"/>
  <c r="P893" i="9"/>
  <c r="L893" i="12" s="1"/>
  <c r="L894" i="12"/>
  <c r="P890" i="9"/>
  <c r="L890" i="12" s="1"/>
  <c r="L891" i="12"/>
  <c r="P880" i="9"/>
  <c r="L881" i="12"/>
  <c r="P498" i="9"/>
  <c r="S498" i="9" s="1"/>
  <c r="L499" i="12"/>
  <c r="P36" i="9"/>
  <c r="L36" i="12" s="1"/>
  <c r="L37" i="12"/>
  <c r="P23" i="9"/>
  <c r="L23" i="12" s="1"/>
  <c r="L32" i="12"/>
  <c r="P175" i="9"/>
  <c r="L176" i="12"/>
  <c r="M32" i="12"/>
  <c r="P128" i="9"/>
  <c r="L128" i="12" s="1"/>
  <c r="L129" i="12"/>
  <c r="Q1027" i="9"/>
  <c r="M1028" i="12"/>
  <c r="Q1023" i="9"/>
  <c r="M1023" i="12" s="1"/>
  <c r="M1024" i="12"/>
  <c r="Q1021" i="9"/>
  <c r="M1022" i="12"/>
  <c r="Q1017" i="9"/>
  <c r="M1017" i="12" s="1"/>
  <c r="M1018" i="12"/>
  <c r="Q1003" i="9"/>
  <c r="M1003" i="12" s="1"/>
  <c r="M1004" i="12"/>
  <c r="Q994" i="9"/>
  <c r="M994" i="12" s="1"/>
  <c r="M995" i="12"/>
  <c r="Q974" i="9"/>
  <c r="M974" i="12" s="1"/>
  <c r="M975" i="12"/>
  <c r="Q972" i="9"/>
  <c r="M972" i="12" s="1"/>
  <c r="M973" i="12"/>
  <c r="Q969" i="9"/>
  <c r="M970" i="12"/>
  <c r="Q965" i="9"/>
  <c r="M965" i="12" s="1"/>
  <c r="M966" i="12"/>
  <c r="Q943" i="9"/>
  <c r="M943" i="12" s="1"/>
  <c r="M944" i="12"/>
  <c r="Q940" i="9"/>
  <c r="M941" i="12"/>
  <c r="K939" i="12"/>
  <c r="O930" i="9"/>
  <c r="K931" i="12"/>
  <c r="Q928" i="9"/>
  <c r="M929" i="12"/>
  <c r="Q920" i="9"/>
  <c r="M921" i="12"/>
  <c r="Q917" i="9"/>
  <c r="M918" i="12"/>
  <c r="O915" i="9"/>
  <c r="K916" i="12"/>
  <c r="Q910" i="9"/>
  <c r="M911" i="12"/>
  <c r="Q903" i="9"/>
  <c r="M904" i="12"/>
  <c r="Q897" i="9"/>
  <c r="M898" i="12"/>
  <c r="Q894" i="9"/>
  <c r="M895" i="12"/>
  <c r="Q891" i="9"/>
  <c r="M892" i="12"/>
  <c r="Q887" i="9"/>
  <c r="M888" i="12"/>
  <c r="Q881" i="9"/>
  <c r="M882" i="12"/>
  <c r="K880" i="12"/>
  <c r="Q872" i="9"/>
  <c r="M872" i="12" s="1"/>
  <c r="M873" i="12"/>
  <c r="Q870" i="9"/>
  <c r="M870" i="12" s="1"/>
  <c r="M871" i="12"/>
  <c r="Q868" i="9"/>
  <c r="M868" i="12" s="1"/>
  <c r="M869" i="12"/>
  <c r="Q866" i="9"/>
  <c r="M866" i="12" s="1"/>
  <c r="M867" i="12"/>
  <c r="Q857" i="9"/>
  <c r="M857" i="12" s="1"/>
  <c r="M858" i="12"/>
  <c r="Q855" i="9"/>
  <c r="M855" i="12" s="1"/>
  <c r="M856" i="12"/>
  <c r="Q853" i="9"/>
  <c r="M853" i="12" s="1"/>
  <c r="M854" i="12"/>
  <c r="Q830" i="9"/>
  <c r="M830" i="12" s="1"/>
  <c r="M831" i="12"/>
  <c r="Q828" i="9"/>
  <c r="M828" i="12" s="1"/>
  <c r="M829" i="12"/>
  <c r="Q809" i="9"/>
  <c r="M809" i="12" s="1"/>
  <c r="M810" i="12"/>
  <c r="Q794" i="9"/>
  <c r="M794" i="12" s="1"/>
  <c r="M795" i="12"/>
  <c r="Q778" i="9"/>
  <c r="M779" i="12"/>
  <c r="K777" i="12"/>
  <c r="Q775" i="9"/>
  <c r="M776" i="12"/>
  <c r="Q765" i="9"/>
  <c r="M765" i="12" s="1"/>
  <c r="M766" i="12"/>
  <c r="Q761" i="9"/>
  <c r="M761" i="12" s="1"/>
  <c r="M762" i="12"/>
  <c r="Q757" i="9"/>
  <c r="M757" i="12" s="1"/>
  <c r="M758" i="12"/>
  <c r="Q748" i="9"/>
  <c r="M748" i="12" s="1"/>
  <c r="M749" i="12"/>
  <c r="Q740" i="9"/>
  <c r="M740" i="12" s="1"/>
  <c r="M741" i="12"/>
  <c r="Q738" i="9"/>
  <c r="M738" i="12" s="1"/>
  <c r="M739" i="12"/>
  <c r="Q736" i="9"/>
  <c r="M736" i="12" s="1"/>
  <c r="M737" i="12"/>
  <c r="Q734" i="9"/>
  <c r="M734" i="12" s="1"/>
  <c r="M735" i="12"/>
  <c r="Q732" i="9"/>
  <c r="M732" i="12" s="1"/>
  <c r="M733" i="12"/>
  <c r="Q730" i="9"/>
  <c r="M730" i="12" s="1"/>
  <c r="M731" i="12"/>
  <c r="Q728" i="9"/>
  <c r="M728" i="12" s="1"/>
  <c r="M729" i="12"/>
  <c r="Q718" i="9"/>
  <c r="M719" i="12"/>
  <c r="K717" i="12"/>
  <c r="Q499" i="9"/>
  <c r="M500" i="12"/>
  <c r="Q496" i="9"/>
  <c r="M496" i="12" s="1"/>
  <c r="M497" i="12"/>
  <c r="Q494" i="9"/>
  <c r="M495" i="12"/>
  <c r="K493" i="12"/>
  <c r="Q482" i="9"/>
  <c r="M483" i="12"/>
  <c r="K481" i="12"/>
  <c r="Q473" i="9"/>
  <c r="M474" i="12"/>
  <c r="K472" i="12"/>
  <c r="Q428" i="9"/>
  <c r="M428" i="12" s="1"/>
  <c r="M429" i="12"/>
  <c r="Q227" i="9"/>
  <c r="M227" i="12" s="1"/>
  <c r="M228" i="12"/>
  <c r="Q222" i="9"/>
  <c r="M222" i="12" s="1"/>
  <c r="M223" i="12"/>
  <c r="Q220" i="9"/>
  <c r="M220" i="12" s="1"/>
  <c r="M221" i="12"/>
  <c r="Q218" i="9"/>
  <c r="M218" i="12" s="1"/>
  <c r="M219" i="12"/>
  <c r="O195" i="9"/>
  <c r="K196" i="12"/>
  <c r="Q176" i="9"/>
  <c r="M177" i="12"/>
  <c r="Q170" i="9"/>
  <c r="M170" i="12" s="1"/>
  <c r="M171" i="12"/>
  <c r="Q166" i="9"/>
  <c r="M166" i="12" s="1"/>
  <c r="M167" i="12"/>
  <c r="Q164" i="9"/>
  <c r="M164" i="12" s="1"/>
  <c r="M165" i="12"/>
  <c r="Q158" i="9"/>
  <c r="M159" i="12"/>
  <c r="Q72" i="9"/>
  <c r="M72" i="12" s="1"/>
  <c r="M73" i="12"/>
  <c r="Q70" i="9"/>
  <c r="M70" i="12" s="1"/>
  <c r="M71" i="12"/>
  <c r="Q68" i="9"/>
  <c r="M68" i="12" s="1"/>
  <c r="M69" i="12"/>
  <c r="Q53" i="9"/>
  <c r="M54" i="12"/>
  <c r="Q49" i="9"/>
  <c r="M49" i="12" s="1"/>
  <c r="M50" i="12"/>
  <c r="Q37" i="9"/>
  <c r="M38" i="12"/>
  <c r="Q29" i="9"/>
  <c r="M30" i="12"/>
  <c r="G103" i="7"/>
  <c r="G103" i="5" s="1"/>
  <c r="K967" i="12"/>
  <c r="Q976" i="9"/>
  <c r="Q955" i="9"/>
  <c r="M955" i="12" s="1"/>
  <c r="P942" i="9"/>
  <c r="L945" i="12"/>
  <c r="M945" i="12"/>
  <c r="P899" i="9"/>
  <c r="L899" i="12" s="1"/>
  <c r="L900" i="12"/>
  <c r="Q900" i="9"/>
  <c r="M901" i="12"/>
  <c r="Q884" i="9"/>
  <c r="M885" i="12"/>
  <c r="Q814" i="9"/>
  <c r="M814" i="12" s="1"/>
  <c r="M815" i="12"/>
  <c r="P814" i="9"/>
  <c r="S814" i="9" s="1"/>
  <c r="L815" i="12"/>
  <c r="Q812" i="9"/>
  <c r="M812" i="12" s="1"/>
  <c r="M813" i="12"/>
  <c r="Q807" i="9"/>
  <c r="M807" i="12" s="1"/>
  <c r="M808" i="12"/>
  <c r="Q805" i="9"/>
  <c r="M805" i="12" s="1"/>
  <c r="M806" i="12"/>
  <c r="Q803" i="9"/>
  <c r="M803" i="12" s="1"/>
  <c r="M804" i="12"/>
  <c r="Q798" i="9"/>
  <c r="P781" i="9"/>
  <c r="S781" i="9" s="1"/>
  <c r="L782" i="12"/>
  <c r="K780" i="12"/>
  <c r="L342" i="12"/>
  <c r="L351" i="12"/>
  <c r="M351" i="12"/>
  <c r="G48" i="5"/>
  <c r="K342" i="12"/>
  <c r="Q273" i="9"/>
  <c r="M273" i="12" s="1"/>
  <c r="M274" i="12"/>
  <c r="T273" i="9"/>
  <c r="Q1015" i="9"/>
  <c r="M1015" i="12" s="1"/>
  <c r="M1016" i="12"/>
  <c r="Q1013" i="9"/>
  <c r="M1013" i="12" s="1"/>
  <c r="M1014" i="12"/>
  <c r="K1011" i="12"/>
  <c r="Q913" i="9"/>
  <c r="M914" i="12"/>
  <c r="Q907" i="9"/>
  <c r="M908" i="12"/>
  <c r="Q864" i="9"/>
  <c r="M864" i="12" s="1"/>
  <c r="M865" i="12"/>
  <c r="Q862" i="9"/>
  <c r="M862" i="12" s="1"/>
  <c r="M863" i="12"/>
  <c r="Q860" i="9"/>
  <c r="M861" i="12"/>
  <c r="Q838" i="9"/>
  <c r="K837" i="12"/>
  <c r="Q835" i="9"/>
  <c r="M836" i="12"/>
  <c r="K834" i="12"/>
  <c r="Q832" i="9"/>
  <c r="M832" i="12" s="1"/>
  <c r="M833" i="12"/>
  <c r="Q826" i="9"/>
  <c r="M826" i="12" s="1"/>
  <c r="M827" i="12"/>
  <c r="K823" i="12"/>
  <c r="P823" i="9"/>
  <c r="S823" i="9" s="1"/>
  <c r="L824" i="12"/>
  <c r="M825" i="12"/>
  <c r="Q824" i="9"/>
  <c r="K773" i="12"/>
  <c r="Q769" i="9"/>
  <c r="M769" i="12" s="1"/>
  <c r="M770" i="12"/>
  <c r="Q755" i="9"/>
  <c r="M756" i="12"/>
  <c r="G72" i="7"/>
  <c r="K744" i="12"/>
  <c r="Q751" i="9"/>
  <c r="M752" i="12"/>
  <c r="K750" i="12"/>
  <c r="Q746" i="9"/>
  <c r="M747" i="12"/>
  <c r="L745" i="12"/>
  <c r="P744" i="9"/>
  <c r="S744" i="9" s="1"/>
  <c r="Q742" i="9"/>
  <c r="M743" i="12"/>
  <c r="Q724" i="9"/>
  <c r="M724" i="12" s="1"/>
  <c r="M725" i="12"/>
  <c r="P720" i="9"/>
  <c r="S720" i="9" s="1"/>
  <c r="L721" i="12"/>
  <c r="Q721" i="9"/>
  <c r="K720" i="12"/>
  <c r="G69" i="7"/>
  <c r="G69" i="5" s="1"/>
  <c r="K711" i="12"/>
  <c r="Q712" i="9"/>
  <c r="M713" i="12"/>
  <c r="J367" i="8"/>
  <c r="K712" i="12"/>
  <c r="Q688" i="9"/>
  <c r="M688" i="12" s="1"/>
  <c r="M689" i="12"/>
  <c r="P688" i="9"/>
  <c r="S688" i="9" s="1"/>
  <c r="L689" i="12"/>
  <c r="K664" i="12"/>
  <c r="Q666" i="9"/>
  <c r="M667" i="12"/>
  <c r="Q642" i="9"/>
  <c r="M643" i="12"/>
  <c r="K641" i="12"/>
  <c r="K617" i="12"/>
  <c r="Q619" i="9"/>
  <c r="M620" i="12"/>
  <c r="K618" i="12"/>
  <c r="Q594" i="9"/>
  <c r="M594" i="12" s="1"/>
  <c r="M595" i="12"/>
  <c r="P594" i="9"/>
  <c r="S594" i="9" s="1"/>
  <c r="L595" i="12"/>
  <c r="K570" i="12"/>
  <c r="Q572" i="9"/>
  <c r="M573" i="12"/>
  <c r="G66" i="7"/>
  <c r="G66" i="5" s="1"/>
  <c r="K547" i="12"/>
  <c r="K503" i="12"/>
  <c r="Q505" i="9"/>
  <c r="M505" i="12" s="1"/>
  <c r="L505" i="12"/>
  <c r="L504" i="12"/>
  <c r="Q525" i="9"/>
  <c r="M525" i="12" s="1"/>
  <c r="M526" i="12"/>
  <c r="Q491" i="9"/>
  <c r="M491" i="12" s="1"/>
  <c r="M492" i="12"/>
  <c r="P488" i="9"/>
  <c r="S488" i="9" s="1"/>
  <c r="L489" i="12"/>
  <c r="Q489" i="9"/>
  <c r="M490" i="12"/>
  <c r="P485" i="9"/>
  <c r="L486" i="12"/>
  <c r="Q486" i="9"/>
  <c r="M487" i="12"/>
  <c r="K485" i="12"/>
  <c r="P478" i="9"/>
  <c r="S478" i="9" s="1"/>
  <c r="L479" i="12"/>
  <c r="Q479" i="9"/>
  <c r="M480" i="12"/>
  <c r="Q476" i="9"/>
  <c r="M477" i="12"/>
  <c r="K475" i="12"/>
  <c r="P469" i="9"/>
  <c r="S469" i="9" s="1"/>
  <c r="L470" i="12"/>
  <c r="Q470" i="9"/>
  <c r="M471" i="12"/>
  <c r="Q467" i="9"/>
  <c r="M468" i="12"/>
  <c r="K466" i="12"/>
  <c r="P463" i="9"/>
  <c r="S463" i="9" s="1"/>
  <c r="L464" i="12"/>
  <c r="Q464" i="9"/>
  <c r="M465" i="12"/>
  <c r="K463" i="12"/>
  <c r="Q459" i="9"/>
  <c r="M459" i="12" s="1"/>
  <c r="M460" i="12"/>
  <c r="Q444" i="9"/>
  <c r="M444" i="12" s="1"/>
  <c r="L444" i="12"/>
  <c r="Q443" i="9"/>
  <c r="M443" i="12" s="1"/>
  <c r="L443" i="12"/>
  <c r="O286" i="9"/>
  <c r="K431" i="12"/>
  <c r="Q372" i="9"/>
  <c r="M372" i="12" s="1"/>
  <c r="L372" i="12"/>
  <c r="Q371" i="9"/>
  <c r="L371" i="12"/>
  <c r="Q336" i="9"/>
  <c r="M336" i="12" s="1"/>
  <c r="Q333" i="9"/>
  <c r="L333" i="12"/>
  <c r="L322" i="12"/>
  <c r="G43" i="7"/>
  <c r="G43" i="5" s="1"/>
  <c r="K311" i="12"/>
  <c r="Q311" i="9"/>
  <c r="M311" i="12" s="1"/>
  <c r="M316" i="12"/>
  <c r="L316" i="12"/>
  <c r="Q308" i="9"/>
  <c r="L308" i="12"/>
  <c r="L301" i="12"/>
  <c r="P277" i="9"/>
  <c r="S277" i="9" s="1"/>
  <c r="L278" i="12"/>
  <c r="T278" i="9"/>
  <c r="Q277" i="9"/>
  <c r="M277" i="12" s="1"/>
  <c r="K295" i="12"/>
  <c r="Q275" i="9"/>
  <c r="M275" i="12" s="1"/>
  <c r="M276" i="12"/>
  <c r="T275" i="9"/>
  <c r="T270" i="9"/>
  <c r="Q268" i="9"/>
  <c r="M268" i="12" s="1"/>
  <c r="M269" i="12"/>
  <c r="T268" i="9"/>
  <c r="Q266" i="9"/>
  <c r="M266" i="12" s="1"/>
  <c r="M267" i="12"/>
  <c r="Q264" i="9"/>
  <c r="M264" i="12" s="1"/>
  <c r="M265" i="12"/>
  <c r="T264" i="9"/>
  <c r="Q255" i="9"/>
  <c r="M255" i="12" s="1"/>
  <c r="K242" i="12"/>
  <c r="P242" i="9"/>
  <c r="L243" i="12"/>
  <c r="M244" i="12"/>
  <c r="Q243" i="9"/>
  <c r="T243" i="9"/>
  <c r="Q229" i="9"/>
  <c r="M229" i="12" s="1"/>
  <c r="M230" i="12"/>
  <c r="Q213" i="9"/>
  <c r="M213" i="12" s="1"/>
  <c r="Q197" i="9"/>
  <c r="M198" i="12"/>
  <c r="P188" i="9"/>
  <c r="L188" i="12" s="1"/>
  <c r="L189" i="12"/>
  <c r="P185" i="9"/>
  <c r="L185" i="12" s="1"/>
  <c r="L186" i="12"/>
  <c r="Q186" i="9"/>
  <c r="M187" i="12"/>
  <c r="P179" i="9"/>
  <c r="L179" i="12" s="1"/>
  <c r="L180" i="12"/>
  <c r="Q180" i="9"/>
  <c r="M181" i="12"/>
  <c r="Q172" i="9"/>
  <c r="M172" i="12" s="1"/>
  <c r="M173" i="12"/>
  <c r="Q168" i="9"/>
  <c r="M168" i="12" s="1"/>
  <c r="M169" i="12"/>
  <c r="Q155" i="9"/>
  <c r="M156" i="12"/>
  <c r="G29" i="7"/>
  <c r="G29" i="5" s="1"/>
  <c r="K150" i="12"/>
  <c r="P151" i="9"/>
  <c r="L152" i="12"/>
  <c r="M153" i="12"/>
  <c r="Q152" i="9"/>
  <c r="J111" i="8"/>
  <c r="K151" i="12"/>
  <c r="Q142" i="9"/>
  <c r="M142" i="12" s="1"/>
  <c r="M143" i="12"/>
  <c r="P142" i="9"/>
  <c r="L142" i="12" s="1"/>
  <c r="L143" i="12"/>
  <c r="Q138" i="9"/>
  <c r="M139" i="12"/>
  <c r="Q132" i="9"/>
  <c r="M132" i="12" s="1"/>
  <c r="M133" i="12"/>
  <c r="P132" i="9"/>
  <c r="L132" i="12" s="1"/>
  <c r="L133" i="12"/>
  <c r="G28" i="7"/>
  <c r="G28" i="5" s="1"/>
  <c r="K124" i="12"/>
  <c r="Q126" i="9"/>
  <c r="M127" i="12"/>
  <c r="Q89" i="9"/>
  <c r="M89" i="12" s="1"/>
  <c r="M90" i="12"/>
  <c r="P46" i="9"/>
  <c r="L47" i="12"/>
  <c r="M48" i="12"/>
  <c r="Q47" i="9"/>
  <c r="Q43" i="9"/>
  <c r="M44" i="12"/>
  <c r="P5" i="9"/>
  <c r="L6" i="12"/>
  <c r="M7" i="12"/>
  <c r="Q6" i="9"/>
  <c r="G37" i="7"/>
  <c r="G37" i="5" s="1"/>
  <c r="G41" i="7"/>
  <c r="G41" i="5" s="1"/>
  <c r="Q1012" i="9"/>
  <c r="P1011" i="9"/>
  <c r="L1011" i="12" s="1"/>
  <c r="G88" i="5"/>
  <c r="G64" i="7"/>
  <c r="G64" i="5" s="1"/>
  <c r="R430" i="9"/>
  <c r="P971" i="9"/>
  <c r="L971" i="12" s="1"/>
  <c r="P727" i="9"/>
  <c r="S727" i="9" s="1"/>
  <c r="P431" i="9"/>
  <c r="S431" i="9" s="1"/>
  <c r="P75" i="9"/>
  <c r="P52" i="9"/>
  <c r="P1020" i="9"/>
  <c r="P493" i="9"/>
  <c r="S493" i="9" s="1"/>
  <c r="Q296" i="9"/>
  <c r="P295" i="9"/>
  <c r="S295" i="9" s="1"/>
  <c r="P196" i="9"/>
  <c r="H495" i="8"/>
  <c r="H494" i="8"/>
  <c r="H493" i="8"/>
  <c r="H491" i="8"/>
  <c r="H490" i="8"/>
  <c r="H489" i="8"/>
  <c r="H488" i="8"/>
  <c r="H484" i="8"/>
  <c r="H483" i="8"/>
  <c r="H482" i="8"/>
  <c r="H481" i="8"/>
  <c r="H480" i="8"/>
  <c r="H479" i="8"/>
  <c r="H478" i="8"/>
  <c r="H477" i="8"/>
  <c r="H475" i="8"/>
  <c r="H473" i="8"/>
  <c r="H472" i="8"/>
  <c r="H471" i="8"/>
  <c r="H470" i="8"/>
  <c r="H469" i="8"/>
  <c r="H468" i="8"/>
  <c r="H467" i="8"/>
  <c r="H466" i="8"/>
  <c r="H464" i="8"/>
  <c r="H462" i="8"/>
  <c r="H461" i="8"/>
  <c r="H458" i="8"/>
  <c r="H457" i="8"/>
  <c r="H455" i="8"/>
  <c r="H453" i="8"/>
  <c r="H452" i="8"/>
  <c r="H451" i="8"/>
  <c r="H450" i="8"/>
  <c r="H449" i="8"/>
  <c r="H448" i="8"/>
  <c r="H447" i="8"/>
  <c r="H446" i="8"/>
  <c r="H444" i="8"/>
  <c r="H442" i="8"/>
  <c r="H441" i="8"/>
  <c r="H440" i="8"/>
  <c r="H439" i="8"/>
  <c r="H438" i="8"/>
  <c r="H437" i="8"/>
  <c r="H436" i="8"/>
  <c r="H434" i="8"/>
  <c r="H432" i="8"/>
  <c r="H430" i="8"/>
  <c r="H428" i="8"/>
  <c r="H426" i="8"/>
  <c r="H425" i="8"/>
  <c r="H423" i="8"/>
  <c r="H422" i="8"/>
  <c r="H420" i="8"/>
  <c r="H419" i="8"/>
  <c r="H418" i="8"/>
  <c r="H416" i="8"/>
  <c r="H415" i="8"/>
  <c r="H414" i="8"/>
  <c r="H413" i="8"/>
  <c r="H412" i="8"/>
  <c r="H410" i="8"/>
  <c r="H409" i="8"/>
  <c r="H408" i="8"/>
  <c r="H405" i="8"/>
  <c r="H404" i="8"/>
  <c r="H403" i="8"/>
  <c r="H402" i="8"/>
  <c r="H401" i="8"/>
  <c r="H400" i="8"/>
  <c r="H399" i="8"/>
  <c r="H397" i="8"/>
  <c r="H396" i="8"/>
  <c r="H395" i="8"/>
  <c r="H394" i="8"/>
  <c r="H392" i="8"/>
  <c r="H391" i="8"/>
  <c r="H390" i="8"/>
  <c r="H389" i="8"/>
  <c r="H388" i="8"/>
  <c r="H387" i="8"/>
  <c r="H384" i="8"/>
  <c r="H383" i="8"/>
  <c r="H381" i="8"/>
  <c r="H380" i="8"/>
  <c r="H378" i="8"/>
  <c r="N378" i="8" s="1"/>
  <c r="H377" i="8"/>
  <c r="H376" i="8"/>
  <c r="H374" i="8"/>
  <c r="H373" i="8"/>
  <c r="H371" i="8"/>
  <c r="H370" i="8"/>
  <c r="H368" i="8"/>
  <c r="H367" i="8"/>
  <c r="H365" i="8"/>
  <c r="H364" i="8"/>
  <c r="H363" i="8"/>
  <c r="H361" i="8"/>
  <c r="H360" i="8"/>
  <c r="H359" i="8"/>
  <c r="H356" i="8"/>
  <c r="H355" i="8"/>
  <c r="H354" i="8"/>
  <c r="H352" i="8"/>
  <c r="H351" i="8"/>
  <c r="H350" i="8"/>
  <c r="H347" i="8"/>
  <c r="H346" i="8"/>
  <c r="H345" i="8"/>
  <c r="H343" i="8"/>
  <c r="H342" i="8"/>
  <c r="H341" i="8"/>
  <c r="H338" i="8"/>
  <c r="H337" i="8"/>
  <c r="H336" i="8"/>
  <c r="H334" i="8"/>
  <c r="H333" i="8"/>
  <c r="H332" i="8"/>
  <c r="H330" i="8"/>
  <c r="H329" i="8"/>
  <c r="H328" i="8"/>
  <c r="H323" i="8"/>
  <c r="H322" i="8"/>
  <c r="H321" i="8"/>
  <c r="H319" i="8"/>
  <c r="H318" i="8"/>
  <c r="H316" i="8"/>
  <c r="H314" i="8"/>
  <c r="H313" i="8"/>
  <c r="H312" i="8"/>
  <c r="H311" i="8"/>
  <c r="H310" i="8"/>
  <c r="H309" i="8"/>
  <c r="H308" i="8"/>
  <c r="H306" i="8"/>
  <c r="H305" i="8"/>
  <c r="H303" i="8"/>
  <c r="H302" i="8"/>
  <c r="H301" i="8"/>
  <c r="H299" i="8"/>
  <c r="H298" i="8"/>
  <c r="H297" i="8"/>
  <c r="H296" i="8"/>
  <c r="H295" i="8"/>
  <c r="H293" i="8"/>
  <c r="H292" i="8"/>
  <c r="H290" i="8"/>
  <c r="H289" i="8"/>
  <c r="H288" i="8"/>
  <c r="H286" i="8"/>
  <c r="H285" i="8"/>
  <c r="H283" i="8"/>
  <c r="H282" i="8"/>
  <c r="H281" i="8"/>
  <c r="H280" i="8"/>
  <c r="H279" i="8"/>
  <c r="H278" i="8"/>
  <c r="H277" i="8"/>
  <c r="H276" i="8"/>
  <c r="H275" i="8"/>
  <c r="I275" i="8" s="1"/>
  <c r="H274" i="8"/>
  <c r="H271" i="8"/>
  <c r="H270" i="8"/>
  <c r="H269" i="8"/>
  <c r="H268" i="8"/>
  <c r="H267" i="8"/>
  <c r="H266" i="8"/>
  <c r="H264" i="8"/>
  <c r="H263" i="8"/>
  <c r="H262" i="8"/>
  <c r="H260" i="8"/>
  <c r="H259" i="8"/>
  <c r="H258" i="8"/>
  <c r="H257" i="8"/>
  <c r="H256" i="8"/>
  <c r="H255" i="8"/>
  <c r="H253" i="8"/>
  <c r="H252" i="8"/>
  <c r="H250" i="8"/>
  <c r="H249" i="8"/>
  <c r="H248" i="8"/>
  <c r="H247" i="8"/>
  <c r="H246" i="8"/>
  <c r="H245" i="8"/>
  <c r="H243" i="8"/>
  <c r="H242" i="8"/>
  <c r="H241" i="8"/>
  <c r="H240" i="8"/>
  <c r="H239" i="8"/>
  <c r="H238" i="8"/>
  <c r="H237" i="8"/>
  <c r="H235" i="8"/>
  <c r="H234" i="8"/>
  <c r="H233" i="8"/>
  <c r="H232" i="8"/>
  <c r="H231" i="8"/>
  <c r="H229" i="8"/>
  <c r="H228" i="8"/>
  <c r="H227" i="8"/>
  <c r="H226" i="8"/>
  <c r="H224" i="8"/>
  <c r="H223" i="8"/>
  <c r="H222" i="8"/>
  <c r="H221" i="8"/>
  <c r="H220" i="8"/>
  <c r="H218" i="8"/>
  <c r="H217" i="8"/>
  <c r="H216" i="8"/>
  <c r="H215" i="8"/>
  <c r="H214" i="8"/>
  <c r="H213" i="8"/>
  <c r="H211" i="8"/>
  <c r="I211" i="8" s="1"/>
  <c r="H210" i="8"/>
  <c r="H209" i="8"/>
  <c r="H208" i="8"/>
  <c r="H207" i="8"/>
  <c r="H205" i="8"/>
  <c r="H204" i="8"/>
  <c r="H203" i="8"/>
  <c r="H202" i="8"/>
  <c r="H201" i="8"/>
  <c r="H199" i="8"/>
  <c r="H198" i="8"/>
  <c r="H197" i="8"/>
  <c r="H195" i="8"/>
  <c r="H194" i="8"/>
  <c r="H193" i="8"/>
  <c r="H192" i="8"/>
  <c r="H190" i="8"/>
  <c r="H189" i="8"/>
  <c r="H188" i="8"/>
  <c r="H187" i="8"/>
  <c r="H185" i="8"/>
  <c r="H184" i="8"/>
  <c r="H183" i="8"/>
  <c r="H182" i="8"/>
  <c r="H181" i="8"/>
  <c r="H179" i="8"/>
  <c r="H178" i="8"/>
  <c r="H177" i="8"/>
  <c r="H176" i="8"/>
  <c r="H175" i="8"/>
  <c r="H173" i="8"/>
  <c r="H172" i="8"/>
  <c r="H171" i="8"/>
  <c r="H170" i="8"/>
  <c r="H168" i="8"/>
  <c r="H167" i="8"/>
  <c r="H166" i="8"/>
  <c r="H164" i="8"/>
  <c r="H163" i="8"/>
  <c r="H162" i="8"/>
  <c r="H161" i="8"/>
  <c r="H160" i="8"/>
  <c r="H159" i="8"/>
  <c r="H154" i="8"/>
  <c r="H153" i="8"/>
  <c r="H152" i="8"/>
  <c r="H151" i="8"/>
  <c r="H150" i="8"/>
  <c r="H149" i="8"/>
  <c r="H148" i="8"/>
  <c r="H146" i="8"/>
  <c r="H145" i="8"/>
  <c r="H144" i="8"/>
  <c r="H143" i="8"/>
  <c r="H142" i="8"/>
  <c r="H141" i="8"/>
  <c r="H140" i="8"/>
  <c r="H139" i="8"/>
  <c r="H138" i="8"/>
  <c r="H136" i="8"/>
  <c r="H135" i="8"/>
  <c r="H134" i="8"/>
  <c r="H132" i="8"/>
  <c r="H131" i="8"/>
  <c r="H130" i="8"/>
  <c r="H125" i="8"/>
  <c r="H124" i="8"/>
  <c r="H123" i="8"/>
  <c r="H121" i="8"/>
  <c r="H120" i="8"/>
  <c r="H119" i="8"/>
  <c r="H117" i="8"/>
  <c r="H116" i="8"/>
  <c r="I116" i="8" s="1"/>
  <c r="H115" i="8"/>
  <c r="H113" i="8"/>
  <c r="H112" i="8"/>
  <c r="H111" i="8"/>
  <c r="H109" i="8"/>
  <c r="H108" i="8"/>
  <c r="H107" i="8"/>
  <c r="H106" i="8"/>
  <c r="H103" i="8"/>
  <c r="H102" i="8"/>
  <c r="H101" i="8"/>
  <c r="H99" i="8"/>
  <c r="H98" i="8"/>
  <c r="H97" i="8"/>
  <c r="H95" i="8"/>
  <c r="H94" i="8"/>
  <c r="H92" i="8"/>
  <c r="H90" i="8"/>
  <c r="H89" i="8"/>
  <c r="H88" i="8"/>
  <c r="H87" i="8"/>
  <c r="H86" i="8"/>
  <c r="H85" i="8"/>
  <c r="H84" i="8"/>
  <c r="H82" i="8"/>
  <c r="H81" i="8"/>
  <c r="H80" i="8"/>
  <c r="H79" i="8"/>
  <c r="H78" i="8"/>
  <c r="H76" i="8"/>
  <c r="H75" i="8"/>
  <c r="H74" i="8"/>
  <c r="H72" i="8"/>
  <c r="H71" i="8"/>
  <c r="H70" i="8"/>
  <c r="H69" i="8"/>
  <c r="H68" i="8"/>
  <c r="H67" i="8"/>
  <c r="H66" i="8"/>
  <c r="H65" i="8"/>
  <c r="H64" i="8"/>
  <c r="H63" i="8"/>
  <c r="H62" i="8"/>
  <c r="H60" i="8"/>
  <c r="H59" i="8"/>
  <c r="H58" i="8"/>
  <c r="H57" i="8"/>
  <c r="H56" i="8"/>
  <c r="H55" i="8"/>
  <c r="H54" i="8"/>
  <c r="H53" i="8"/>
  <c r="H52" i="8"/>
  <c r="H51" i="8"/>
  <c r="H47" i="8"/>
  <c r="H46" i="8"/>
  <c r="H45" i="8"/>
  <c r="H44" i="8"/>
  <c r="H42" i="8"/>
  <c r="H41" i="8"/>
  <c r="H39" i="8"/>
  <c r="H38" i="8"/>
  <c r="H37" i="8"/>
  <c r="H36" i="8"/>
  <c r="H35" i="8"/>
  <c r="H33" i="8"/>
  <c r="H32" i="8"/>
  <c r="H31" i="8"/>
  <c r="H29" i="8"/>
  <c r="H28" i="8"/>
  <c r="H26" i="8"/>
  <c r="H25" i="8"/>
  <c r="H24" i="8"/>
  <c r="H23" i="8"/>
  <c r="H20" i="8"/>
  <c r="H19" i="8"/>
  <c r="K162" i="8"/>
  <c r="K211" i="8"/>
  <c r="K217" i="8"/>
  <c r="K275" i="8"/>
  <c r="K490" i="8"/>
  <c r="I490" i="8"/>
  <c r="I217" i="8"/>
  <c r="I162" i="8"/>
  <c r="K495" i="8"/>
  <c r="I495" i="8"/>
  <c r="K494" i="8"/>
  <c r="I494" i="8"/>
  <c r="K493" i="8"/>
  <c r="I493" i="8"/>
  <c r="I492" i="8" s="1"/>
  <c r="K492" i="8"/>
  <c r="J492" i="8"/>
  <c r="H492" i="8"/>
  <c r="K491" i="8"/>
  <c r="I491" i="8"/>
  <c r="K489" i="8"/>
  <c r="I489" i="8"/>
  <c r="I488" i="8"/>
  <c r="J487" i="8"/>
  <c r="H487" i="8"/>
  <c r="K484" i="8"/>
  <c r="I484" i="8"/>
  <c r="K483" i="8"/>
  <c r="I483" i="8"/>
  <c r="K482" i="8"/>
  <c r="I482" i="8"/>
  <c r="K481" i="8"/>
  <c r="I481" i="8"/>
  <c r="K480" i="8"/>
  <c r="I480" i="8"/>
  <c r="K479" i="8"/>
  <c r="I479" i="8"/>
  <c r="K478" i="8"/>
  <c r="I478" i="8"/>
  <c r="K477" i="8"/>
  <c r="I477" i="8"/>
  <c r="I476" i="8" s="1"/>
  <c r="K476" i="8"/>
  <c r="J476" i="8"/>
  <c r="H476" i="8"/>
  <c r="K475" i="8"/>
  <c r="I475" i="8"/>
  <c r="I474" i="8" s="1"/>
  <c r="J474" i="8"/>
  <c r="H474" i="8"/>
  <c r="K473" i="8"/>
  <c r="I473" i="8"/>
  <c r="K472" i="8"/>
  <c r="I472" i="8"/>
  <c r="K471" i="8"/>
  <c r="I471" i="8"/>
  <c r="K470" i="8"/>
  <c r="I470" i="8"/>
  <c r="K469" i="8"/>
  <c r="I469" i="8"/>
  <c r="K468" i="8"/>
  <c r="I468" i="8"/>
  <c r="K467" i="8"/>
  <c r="I467" i="8"/>
  <c r="K466" i="8"/>
  <c r="I466" i="8"/>
  <c r="I465" i="8" s="1"/>
  <c r="K465" i="8"/>
  <c r="J465" i="8"/>
  <c r="H465" i="8"/>
  <c r="K464" i="8"/>
  <c r="I464" i="8"/>
  <c r="J463" i="8"/>
  <c r="H463" i="8"/>
  <c r="K462" i="8"/>
  <c r="I462" i="8"/>
  <c r="K461" i="8"/>
  <c r="I461" i="8"/>
  <c r="I460" i="8" s="1"/>
  <c r="K460" i="8"/>
  <c r="J460" i="8"/>
  <c r="H460" i="8"/>
  <c r="J459" i="8"/>
  <c r="J456" i="8" s="1"/>
  <c r="J454" i="8" s="1"/>
  <c r="H459" i="8"/>
  <c r="H456" i="8" s="1"/>
  <c r="H454" i="8" s="1"/>
  <c r="K458" i="8"/>
  <c r="I458" i="8"/>
  <c r="K457" i="8"/>
  <c r="I457" i="8"/>
  <c r="K455" i="8"/>
  <c r="I455" i="8"/>
  <c r="K453" i="8"/>
  <c r="I453" i="8"/>
  <c r="K452" i="8"/>
  <c r="I452" i="8"/>
  <c r="K451" i="8"/>
  <c r="I451" i="8"/>
  <c r="K450" i="8"/>
  <c r="I450" i="8"/>
  <c r="K449" i="8"/>
  <c r="I449" i="8"/>
  <c r="K448" i="8"/>
  <c r="I448" i="8"/>
  <c r="K447" i="8"/>
  <c r="I447" i="8"/>
  <c r="K446" i="8"/>
  <c r="I446" i="8"/>
  <c r="I445" i="8" s="1"/>
  <c r="K445" i="8"/>
  <c r="J445" i="8"/>
  <c r="H445" i="8"/>
  <c r="K444" i="8"/>
  <c r="I444" i="8"/>
  <c r="J443" i="8"/>
  <c r="H443" i="8"/>
  <c r="K442" i="8"/>
  <c r="I442" i="8"/>
  <c r="K441" i="8"/>
  <c r="I441" i="8"/>
  <c r="K440" i="8"/>
  <c r="I440" i="8"/>
  <c r="K439" i="8"/>
  <c r="I439" i="8"/>
  <c r="K438" i="8"/>
  <c r="I438" i="8"/>
  <c r="K437" i="8"/>
  <c r="I437" i="8"/>
  <c r="K436" i="8"/>
  <c r="I436" i="8"/>
  <c r="I435" i="8" s="1"/>
  <c r="K435" i="8"/>
  <c r="J435" i="8"/>
  <c r="H435" i="8"/>
  <c r="K434" i="8"/>
  <c r="I434" i="8"/>
  <c r="I433" i="8" s="1"/>
  <c r="J433" i="8"/>
  <c r="J431" i="8" s="1"/>
  <c r="J429" i="8" s="1"/>
  <c r="H433" i="8"/>
  <c r="H431" i="8" s="1"/>
  <c r="H429" i="8" s="1"/>
  <c r="K432" i="8"/>
  <c r="I432" i="8"/>
  <c r="K430" i="8"/>
  <c r="I430" i="8"/>
  <c r="K428" i="8"/>
  <c r="I428" i="8"/>
  <c r="J427" i="8"/>
  <c r="H427" i="8"/>
  <c r="K426" i="8"/>
  <c r="I426" i="8"/>
  <c r="K425" i="8"/>
  <c r="K427" i="8" s="1"/>
  <c r="I425" i="8"/>
  <c r="I427" i="8" s="1"/>
  <c r="K423" i="8"/>
  <c r="I423" i="8"/>
  <c r="K422" i="8"/>
  <c r="K421" i="8" s="1"/>
  <c r="I422" i="8"/>
  <c r="I421" i="8" s="1"/>
  <c r="J421" i="8"/>
  <c r="H421" i="8"/>
  <c r="K420" i="8"/>
  <c r="I420" i="8"/>
  <c r="K419" i="8"/>
  <c r="I419" i="8"/>
  <c r="K418" i="8"/>
  <c r="I418" i="8"/>
  <c r="I417" i="8" s="1"/>
  <c r="J417" i="8"/>
  <c r="H417" i="8"/>
  <c r="K416" i="8"/>
  <c r="I416" i="8"/>
  <c r="K415" i="8"/>
  <c r="I415" i="8"/>
  <c r="K414" i="8"/>
  <c r="I414" i="8"/>
  <c r="K413" i="8"/>
  <c r="I413" i="8"/>
  <c r="K412" i="8"/>
  <c r="I412" i="8"/>
  <c r="I411" i="8" s="1"/>
  <c r="K411" i="8"/>
  <c r="J411" i="8"/>
  <c r="H411" i="8"/>
  <c r="K410" i="8"/>
  <c r="I410" i="8"/>
  <c r="K409" i="8"/>
  <c r="I409" i="8"/>
  <c r="K408" i="8"/>
  <c r="I408" i="8"/>
  <c r="I407" i="8" s="1"/>
  <c r="K407" i="8"/>
  <c r="J407" i="8"/>
  <c r="H407" i="8"/>
  <c r="K405" i="8"/>
  <c r="I405" i="8"/>
  <c r="K404" i="8"/>
  <c r="I404" i="8"/>
  <c r="K403" i="8"/>
  <c r="I403" i="8"/>
  <c r="K402" i="8"/>
  <c r="I402" i="8"/>
  <c r="K401" i="8"/>
  <c r="I401" i="8"/>
  <c r="K400" i="8"/>
  <c r="I400" i="8"/>
  <c r="K399" i="8"/>
  <c r="I399" i="8"/>
  <c r="I398" i="8" s="1"/>
  <c r="J398" i="8"/>
  <c r="H398" i="8"/>
  <c r="K397" i="8"/>
  <c r="I397" i="8"/>
  <c r="K396" i="8"/>
  <c r="I396" i="8"/>
  <c r="K395" i="8"/>
  <c r="I395" i="8"/>
  <c r="K394" i="8"/>
  <c r="K393" i="8" s="1"/>
  <c r="I394" i="8"/>
  <c r="I393" i="8" s="1"/>
  <c r="J393" i="8"/>
  <c r="H393" i="8"/>
  <c r="K392" i="8"/>
  <c r="I392" i="8"/>
  <c r="K391" i="8"/>
  <c r="I391" i="8"/>
  <c r="K390" i="8"/>
  <c r="I390" i="8"/>
  <c r="K389" i="8"/>
  <c r="I389" i="8"/>
  <c r="K388" i="8"/>
  <c r="I388" i="8"/>
  <c r="K387" i="8"/>
  <c r="I387" i="8"/>
  <c r="I386" i="8" s="1"/>
  <c r="J386" i="8"/>
  <c r="H386" i="8"/>
  <c r="K384" i="8"/>
  <c r="I384" i="8"/>
  <c r="K383" i="8"/>
  <c r="I383" i="8"/>
  <c r="I382" i="8" s="1"/>
  <c r="K382" i="8"/>
  <c r="J382" i="8"/>
  <c r="H382" i="8"/>
  <c r="K381" i="8"/>
  <c r="I381" i="8"/>
  <c r="K380" i="8"/>
  <c r="I380" i="8"/>
  <c r="I379" i="8" s="1"/>
  <c r="K379" i="8"/>
  <c r="J379" i="8"/>
  <c r="H379" i="8"/>
  <c r="I378" i="8"/>
  <c r="K377" i="8"/>
  <c r="I377" i="8"/>
  <c r="K376" i="8"/>
  <c r="I376" i="8"/>
  <c r="I375" i="8" s="1"/>
  <c r="J375" i="8"/>
  <c r="H375" i="8"/>
  <c r="I374" i="8"/>
  <c r="I373" i="8"/>
  <c r="I372" i="8" s="1"/>
  <c r="H372" i="8"/>
  <c r="I371" i="8"/>
  <c r="K370" i="8"/>
  <c r="K369" i="8" s="1"/>
  <c r="I370" i="8"/>
  <c r="I369" i="8" s="1"/>
  <c r="J369" i="8"/>
  <c r="J366" i="8" s="1"/>
  <c r="H369" i="8"/>
  <c r="K368" i="8"/>
  <c r="I368" i="8"/>
  <c r="K367" i="8"/>
  <c r="I367" i="8"/>
  <c r="H366" i="8"/>
  <c r="K365" i="8"/>
  <c r="I365" i="8"/>
  <c r="K364" i="8"/>
  <c r="I364" i="8"/>
  <c r="K363" i="8"/>
  <c r="K362" i="8" s="1"/>
  <c r="I363" i="8"/>
  <c r="J362" i="8"/>
  <c r="I362" i="8"/>
  <c r="H362" i="8"/>
  <c r="K361" i="8"/>
  <c r="I361" i="8"/>
  <c r="K360" i="8"/>
  <c r="I360" i="8"/>
  <c r="K359" i="8"/>
  <c r="K358" i="8" s="1"/>
  <c r="I359" i="8"/>
  <c r="J358" i="8"/>
  <c r="I358" i="8"/>
  <c r="H358" i="8"/>
  <c r="K356" i="8"/>
  <c r="I356" i="8"/>
  <c r="K355" i="8"/>
  <c r="I355" i="8"/>
  <c r="K354" i="8"/>
  <c r="I354" i="8"/>
  <c r="J353" i="8"/>
  <c r="I353" i="8"/>
  <c r="H353" i="8"/>
  <c r="K352" i="8"/>
  <c r="I352" i="8"/>
  <c r="K351" i="8"/>
  <c r="I351" i="8"/>
  <c r="K350" i="8"/>
  <c r="K349" i="8" s="1"/>
  <c r="I350" i="8"/>
  <c r="J349" i="8"/>
  <c r="I349" i="8"/>
  <c r="H349" i="8"/>
  <c r="K347" i="8"/>
  <c r="I347" i="8"/>
  <c r="K346" i="8"/>
  <c r="I346" i="8"/>
  <c r="K345" i="8"/>
  <c r="K344" i="8" s="1"/>
  <c r="I345" i="8"/>
  <c r="J344" i="8"/>
  <c r="I344" i="8"/>
  <c r="H344" i="8"/>
  <c r="K343" i="8"/>
  <c r="I343" i="8"/>
  <c r="K342" i="8"/>
  <c r="I342" i="8"/>
  <c r="K341" i="8"/>
  <c r="K340" i="8" s="1"/>
  <c r="I341" i="8"/>
  <c r="J340" i="8"/>
  <c r="I340" i="8"/>
  <c r="H340" i="8"/>
  <c r="I339" i="8"/>
  <c r="K338" i="8"/>
  <c r="I338" i="8"/>
  <c r="I337" i="8"/>
  <c r="K336" i="8"/>
  <c r="K335" i="8" s="1"/>
  <c r="I336" i="8"/>
  <c r="J335" i="8"/>
  <c r="I335" i="8"/>
  <c r="H335" i="8"/>
  <c r="K334" i="8"/>
  <c r="I334" i="8"/>
  <c r="K333" i="8"/>
  <c r="I333" i="8"/>
  <c r="K332" i="8"/>
  <c r="K331" i="8" s="1"/>
  <c r="I332" i="8"/>
  <c r="J331" i="8"/>
  <c r="I331" i="8"/>
  <c r="H331" i="8"/>
  <c r="K330" i="8"/>
  <c r="I330" i="8"/>
  <c r="K329" i="8"/>
  <c r="I329" i="8"/>
  <c r="K328" i="8"/>
  <c r="I328" i="8"/>
  <c r="J327" i="8"/>
  <c r="I327" i="8"/>
  <c r="H327" i="8"/>
  <c r="I326" i="8"/>
  <c r="I325" i="8" s="1"/>
  <c r="K323" i="8"/>
  <c r="I323" i="8"/>
  <c r="K322" i="8"/>
  <c r="I322" i="8"/>
  <c r="K321" i="8"/>
  <c r="I321" i="8"/>
  <c r="I320" i="8" s="1"/>
  <c r="K320" i="8"/>
  <c r="J320" i="8"/>
  <c r="H320" i="8"/>
  <c r="K319" i="8"/>
  <c r="I319" i="8"/>
  <c r="K318" i="8"/>
  <c r="I318" i="8"/>
  <c r="J317" i="8"/>
  <c r="J315" i="8" s="1"/>
  <c r="I317" i="8"/>
  <c r="H317" i="8"/>
  <c r="K316" i="8"/>
  <c r="I316" i="8"/>
  <c r="H315" i="8"/>
  <c r="K314" i="8"/>
  <c r="I314" i="8"/>
  <c r="K313" i="8"/>
  <c r="I313" i="8"/>
  <c r="K312" i="8"/>
  <c r="I312" i="8"/>
  <c r="K311" i="8"/>
  <c r="I311" i="8"/>
  <c r="K310" i="8"/>
  <c r="I310" i="8"/>
  <c r="K309" i="8"/>
  <c r="I309" i="8"/>
  <c r="K308" i="8"/>
  <c r="I308" i="8"/>
  <c r="J307" i="8"/>
  <c r="I307" i="8"/>
  <c r="H307" i="8"/>
  <c r="I306" i="8"/>
  <c r="K305" i="8"/>
  <c r="I305" i="8"/>
  <c r="I304" i="8" s="1"/>
  <c r="J304" i="8"/>
  <c r="H304" i="8"/>
  <c r="K303" i="8"/>
  <c r="I303" i="8"/>
  <c r="K302" i="8"/>
  <c r="I302" i="8"/>
  <c r="K301" i="8"/>
  <c r="I301" i="8"/>
  <c r="J300" i="8"/>
  <c r="I300" i="8"/>
  <c r="H300" i="8"/>
  <c r="K299" i="8"/>
  <c r="I299" i="8"/>
  <c r="K298" i="8"/>
  <c r="I298" i="8"/>
  <c r="K297" i="8"/>
  <c r="I297" i="8"/>
  <c r="K296" i="8"/>
  <c r="I296" i="8"/>
  <c r="K295" i="8"/>
  <c r="I295" i="8"/>
  <c r="J294" i="8"/>
  <c r="I294" i="8"/>
  <c r="H294" i="8"/>
  <c r="H291" i="8" s="1"/>
  <c r="K293" i="8"/>
  <c r="I293" i="8"/>
  <c r="K292" i="8"/>
  <c r="I292" i="8"/>
  <c r="K290" i="8"/>
  <c r="I290" i="8"/>
  <c r="K289" i="8"/>
  <c r="I289" i="8"/>
  <c r="K288" i="8"/>
  <c r="I288" i="8"/>
  <c r="J287" i="8"/>
  <c r="I287" i="8"/>
  <c r="H287" i="8"/>
  <c r="K286" i="8"/>
  <c r="I286" i="8"/>
  <c r="K285" i="8"/>
  <c r="I285" i="8"/>
  <c r="I284" i="8" s="1"/>
  <c r="J284" i="8"/>
  <c r="H284" i="8"/>
  <c r="K283" i="8"/>
  <c r="I283" i="8"/>
  <c r="K282" i="8"/>
  <c r="I282" i="8"/>
  <c r="K281" i="8"/>
  <c r="I281" i="8"/>
  <c r="K280" i="8"/>
  <c r="I280" i="8"/>
  <c r="K279" i="8"/>
  <c r="I279" i="8"/>
  <c r="K278" i="8"/>
  <c r="I278" i="8"/>
  <c r="K277" i="8"/>
  <c r="I277" i="8"/>
  <c r="K276" i="8"/>
  <c r="I276" i="8"/>
  <c r="K274" i="8"/>
  <c r="I274" i="8"/>
  <c r="H273" i="8"/>
  <c r="K271" i="8"/>
  <c r="I271" i="8"/>
  <c r="K270" i="8"/>
  <c r="I270" i="8"/>
  <c r="K269" i="8"/>
  <c r="I269" i="8"/>
  <c r="K268" i="8"/>
  <c r="I268" i="8"/>
  <c r="K267" i="8"/>
  <c r="I267" i="8"/>
  <c r="K266" i="8"/>
  <c r="I266" i="8"/>
  <c r="J265" i="8"/>
  <c r="I265" i="8"/>
  <c r="H265" i="8"/>
  <c r="K264" i="8"/>
  <c r="I264" i="8"/>
  <c r="K263" i="8"/>
  <c r="I263" i="8"/>
  <c r="K262" i="8"/>
  <c r="I262" i="8"/>
  <c r="J261" i="8"/>
  <c r="I261" i="8"/>
  <c r="H261" i="8"/>
  <c r="K260" i="8"/>
  <c r="I260" i="8"/>
  <c r="K259" i="8"/>
  <c r="I259" i="8"/>
  <c r="K258" i="8"/>
  <c r="I258" i="8"/>
  <c r="K257" i="8"/>
  <c r="I257" i="8"/>
  <c r="K256" i="8"/>
  <c r="I256" i="8"/>
  <c r="K255" i="8"/>
  <c r="I255" i="8"/>
  <c r="I254" i="8" s="1"/>
  <c r="J254" i="8"/>
  <c r="H254" i="8"/>
  <c r="H251" i="8" s="1"/>
  <c r="K253" i="8"/>
  <c r="I253" i="8"/>
  <c r="K252" i="8"/>
  <c r="I252" i="8"/>
  <c r="K250" i="8"/>
  <c r="I250" i="8"/>
  <c r="K249" i="8"/>
  <c r="I249" i="8"/>
  <c r="K248" i="8"/>
  <c r="I248" i="8"/>
  <c r="K247" i="8"/>
  <c r="I247" i="8"/>
  <c r="K246" i="8"/>
  <c r="I246" i="8"/>
  <c r="K245" i="8"/>
  <c r="I245" i="8"/>
  <c r="I244" i="8" s="1"/>
  <c r="J244" i="8"/>
  <c r="H244" i="8"/>
  <c r="K243" i="8"/>
  <c r="I243" i="8"/>
  <c r="K242" i="8"/>
  <c r="I242" i="8"/>
  <c r="K241" i="8"/>
  <c r="I241" i="8"/>
  <c r="K240" i="8"/>
  <c r="I240" i="8"/>
  <c r="K239" i="8"/>
  <c r="I239" i="8"/>
  <c r="K238" i="8"/>
  <c r="I238" i="8"/>
  <c r="K237" i="8"/>
  <c r="I237" i="8"/>
  <c r="I236" i="8" s="1"/>
  <c r="J236" i="8"/>
  <c r="H236" i="8"/>
  <c r="K235" i="8"/>
  <c r="I235" i="8"/>
  <c r="I234" i="8"/>
  <c r="K233" i="8"/>
  <c r="I233" i="8"/>
  <c r="K232" i="8"/>
  <c r="I232" i="8"/>
  <c r="K231" i="8"/>
  <c r="I231" i="8"/>
  <c r="J230" i="8"/>
  <c r="I230" i="8"/>
  <c r="H230" i="8"/>
  <c r="K229" i="8"/>
  <c r="I229" i="8"/>
  <c r="K228" i="8"/>
  <c r="I228" i="8"/>
  <c r="K227" i="8"/>
  <c r="I227" i="8"/>
  <c r="K226" i="8"/>
  <c r="I226" i="8"/>
  <c r="I225" i="8" s="1"/>
  <c r="J225" i="8"/>
  <c r="H225" i="8"/>
  <c r="K224" i="8"/>
  <c r="I224" i="8"/>
  <c r="K223" i="8"/>
  <c r="I223" i="8"/>
  <c r="K222" i="8"/>
  <c r="I222" i="8"/>
  <c r="K221" i="8"/>
  <c r="I221" i="8"/>
  <c r="K220" i="8"/>
  <c r="I220" i="8"/>
  <c r="J219" i="8"/>
  <c r="I219" i="8"/>
  <c r="H219" i="8"/>
  <c r="K218" i="8"/>
  <c r="I218" i="8"/>
  <c r="I216" i="8"/>
  <c r="K215" i="8"/>
  <c r="I215" i="8"/>
  <c r="K214" i="8"/>
  <c r="I214" i="8"/>
  <c r="K213" i="8"/>
  <c r="I213" i="8"/>
  <c r="J212" i="8"/>
  <c r="H212" i="8"/>
  <c r="K210" i="8"/>
  <c r="I210" i="8"/>
  <c r="K209" i="8"/>
  <c r="I209" i="8"/>
  <c r="K208" i="8"/>
  <c r="I208" i="8"/>
  <c r="K207" i="8"/>
  <c r="I207" i="8"/>
  <c r="J206" i="8"/>
  <c r="H206" i="8"/>
  <c r="K205" i="8"/>
  <c r="I205" i="8"/>
  <c r="K204" i="8"/>
  <c r="I204" i="8"/>
  <c r="K203" i="8"/>
  <c r="I203" i="8"/>
  <c r="K202" i="8"/>
  <c r="I202" i="8"/>
  <c r="K201" i="8"/>
  <c r="I201" i="8"/>
  <c r="I200" i="8" s="1"/>
  <c r="J200" i="8"/>
  <c r="J196" i="8" s="1"/>
  <c r="H200" i="8"/>
  <c r="K199" i="8"/>
  <c r="I199" i="8"/>
  <c r="K198" i="8"/>
  <c r="I198" i="8"/>
  <c r="K197" i="8"/>
  <c r="I197" i="8"/>
  <c r="H196" i="8"/>
  <c r="K195" i="8"/>
  <c r="I195" i="8"/>
  <c r="K194" i="8"/>
  <c r="I194" i="8"/>
  <c r="K193" i="8"/>
  <c r="I193" i="8"/>
  <c r="K192" i="8"/>
  <c r="I192" i="8"/>
  <c r="I191" i="8" s="1"/>
  <c r="J191" i="8"/>
  <c r="H191" i="8"/>
  <c r="K190" i="8"/>
  <c r="I190" i="8"/>
  <c r="K189" i="8"/>
  <c r="I189" i="8"/>
  <c r="K188" i="8"/>
  <c r="I188" i="8"/>
  <c r="K187" i="8"/>
  <c r="I187" i="8"/>
  <c r="I186" i="8" s="1"/>
  <c r="J186" i="8"/>
  <c r="H186" i="8"/>
  <c r="K185" i="8"/>
  <c r="I185" i="8"/>
  <c r="K184" i="8"/>
  <c r="I184" i="8"/>
  <c r="K183" i="8"/>
  <c r="I183" i="8"/>
  <c r="K182" i="8"/>
  <c r="I182" i="8"/>
  <c r="K181" i="8"/>
  <c r="I181" i="8"/>
  <c r="J180" i="8"/>
  <c r="I180" i="8"/>
  <c r="H180" i="8"/>
  <c r="K179" i="8"/>
  <c r="I179" i="8"/>
  <c r="I178" i="8"/>
  <c r="K177" i="8"/>
  <c r="I177" i="8"/>
  <c r="K176" i="8"/>
  <c r="I176" i="8"/>
  <c r="K175" i="8"/>
  <c r="I175" i="8"/>
  <c r="I174" i="8" s="1"/>
  <c r="J174" i="8"/>
  <c r="J169" i="8" s="1"/>
  <c r="H174" i="8"/>
  <c r="H169" i="8" s="1"/>
  <c r="K173" i="8"/>
  <c r="I173" i="8"/>
  <c r="K172" i="8"/>
  <c r="I172" i="8"/>
  <c r="K171" i="8"/>
  <c r="I171" i="8"/>
  <c r="K170" i="8"/>
  <c r="I170" i="8"/>
  <c r="K168" i="8"/>
  <c r="I168" i="8"/>
  <c r="K167" i="8"/>
  <c r="I167" i="8"/>
  <c r="K166" i="8"/>
  <c r="I166" i="8"/>
  <c r="J165" i="8"/>
  <c r="I165" i="8"/>
  <c r="H165" i="8"/>
  <c r="K164" i="8"/>
  <c r="I164" i="8"/>
  <c r="K163" i="8"/>
  <c r="I163" i="8"/>
  <c r="K161" i="8"/>
  <c r="I161" i="8"/>
  <c r="K160" i="8"/>
  <c r="I160" i="8"/>
  <c r="K159" i="8"/>
  <c r="I159" i="8"/>
  <c r="I158" i="8" s="1"/>
  <c r="I157" i="8" s="1"/>
  <c r="J158" i="8"/>
  <c r="J157" i="8" s="1"/>
  <c r="H158" i="8"/>
  <c r="H157" i="8" s="1"/>
  <c r="K154" i="8"/>
  <c r="I154" i="8"/>
  <c r="K153" i="8"/>
  <c r="I153" i="8"/>
  <c r="K152" i="8"/>
  <c r="I152" i="8"/>
  <c r="K151" i="8"/>
  <c r="I151" i="8"/>
  <c r="K150" i="8"/>
  <c r="I150" i="8"/>
  <c r="K149" i="8"/>
  <c r="I149" i="8"/>
  <c r="K148" i="8"/>
  <c r="I148" i="8"/>
  <c r="J147" i="8"/>
  <c r="H147" i="8"/>
  <c r="K146" i="8"/>
  <c r="I146" i="8"/>
  <c r="I145" i="8"/>
  <c r="K144" i="8"/>
  <c r="I144" i="8"/>
  <c r="K143" i="8"/>
  <c r="I143" i="8"/>
  <c r="K142" i="8"/>
  <c r="I142" i="8"/>
  <c r="K141" i="8"/>
  <c r="I141" i="8"/>
  <c r="K140" i="8"/>
  <c r="I140" i="8"/>
  <c r="I139" i="8"/>
  <c r="K138" i="8"/>
  <c r="I138" i="8"/>
  <c r="I137" i="8" s="1"/>
  <c r="J137" i="8"/>
  <c r="H137" i="8"/>
  <c r="K136" i="8"/>
  <c r="I136" i="8"/>
  <c r="K135" i="8"/>
  <c r="I135" i="8"/>
  <c r="K134" i="8"/>
  <c r="I134" i="8"/>
  <c r="J133" i="8"/>
  <c r="H133" i="8"/>
  <c r="K132" i="8"/>
  <c r="I132" i="8"/>
  <c r="K131" i="8"/>
  <c r="K129" i="8" s="1"/>
  <c r="I131" i="8"/>
  <c r="I130" i="8"/>
  <c r="I129" i="8" s="1"/>
  <c r="J129" i="8"/>
  <c r="H129" i="8"/>
  <c r="K125" i="8"/>
  <c r="I125" i="8"/>
  <c r="K124" i="8"/>
  <c r="I124" i="8"/>
  <c r="K123" i="8"/>
  <c r="I123" i="8"/>
  <c r="I122" i="8" s="1"/>
  <c r="J122" i="8"/>
  <c r="H122" i="8"/>
  <c r="K121" i="8"/>
  <c r="I121" i="8"/>
  <c r="K120" i="8"/>
  <c r="I120" i="8"/>
  <c r="K119" i="8"/>
  <c r="I119" i="8"/>
  <c r="K118" i="8"/>
  <c r="K117" i="8"/>
  <c r="I117" i="8"/>
  <c r="K115" i="8"/>
  <c r="I115" i="8"/>
  <c r="K113" i="8"/>
  <c r="I113" i="8"/>
  <c r="K112" i="8"/>
  <c r="I112" i="8"/>
  <c r="K111" i="8"/>
  <c r="I111" i="8"/>
  <c r="J110" i="8"/>
  <c r="I110" i="8"/>
  <c r="H110" i="8"/>
  <c r="K109" i="8"/>
  <c r="I109" i="8"/>
  <c r="K108" i="8"/>
  <c r="I108" i="8"/>
  <c r="K107" i="8"/>
  <c r="I107" i="8"/>
  <c r="K106" i="8"/>
  <c r="I106" i="8"/>
  <c r="J105" i="8"/>
  <c r="J104" i="8" s="1"/>
  <c r="I105" i="8"/>
  <c r="I104" i="8" s="1"/>
  <c r="H105" i="8"/>
  <c r="H104" i="8"/>
  <c r="K103" i="8"/>
  <c r="I103" i="8"/>
  <c r="K102" i="8"/>
  <c r="I102" i="8"/>
  <c r="K101" i="8"/>
  <c r="I101" i="8"/>
  <c r="J100" i="8"/>
  <c r="I100" i="8"/>
  <c r="H100" i="8"/>
  <c r="K99" i="8"/>
  <c r="I99" i="8"/>
  <c r="K98" i="8"/>
  <c r="I98" i="8"/>
  <c r="K97" i="8"/>
  <c r="I97" i="8"/>
  <c r="I96" i="8" s="1"/>
  <c r="J96" i="8"/>
  <c r="H96" i="8"/>
  <c r="K95" i="8"/>
  <c r="I95" i="8"/>
  <c r="K94" i="8"/>
  <c r="I94" i="8"/>
  <c r="I93" i="8" s="1"/>
  <c r="J93" i="8"/>
  <c r="H93" i="8"/>
  <c r="K92" i="8"/>
  <c r="I92" i="8"/>
  <c r="H91" i="8"/>
  <c r="K90" i="8"/>
  <c r="I90" i="8"/>
  <c r="K89" i="8"/>
  <c r="I89" i="8"/>
  <c r="K88" i="8"/>
  <c r="I88" i="8"/>
  <c r="K87" i="8"/>
  <c r="I87" i="8"/>
  <c r="K86" i="8"/>
  <c r="I86" i="8"/>
  <c r="K85" i="8"/>
  <c r="I85" i="8"/>
  <c r="K84" i="8"/>
  <c r="I84" i="8"/>
  <c r="J83" i="8"/>
  <c r="H83" i="8"/>
  <c r="K82" i="8"/>
  <c r="I82" i="8"/>
  <c r="K81" i="8"/>
  <c r="I81" i="8"/>
  <c r="K80" i="8"/>
  <c r="I80" i="8"/>
  <c r="K79" i="8"/>
  <c r="I79" i="8"/>
  <c r="K78" i="8"/>
  <c r="I78" i="8"/>
  <c r="I77" i="8" s="1"/>
  <c r="K77" i="8"/>
  <c r="H77" i="8"/>
  <c r="K76" i="8"/>
  <c r="I76" i="8"/>
  <c r="K75" i="8"/>
  <c r="K73" i="8" s="1"/>
  <c r="I75" i="8"/>
  <c r="K74" i="8"/>
  <c r="I74" i="8"/>
  <c r="H73" i="8"/>
  <c r="K72" i="8"/>
  <c r="I72" i="8"/>
  <c r="K71" i="8"/>
  <c r="I71" i="8"/>
  <c r="K70" i="8"/>
  <c r="I70" i="8"/>
  <c r="K69" i="8"/>
  <c r="I69" i="8"/>
  <c r="K68" i="8"/>
  <c r="I68" i="8"/>
  <c r="K67" i="8"/>
  <c r="I67" i="8"/>
  <c r="K66" i="8"/>
  <c r="I66" i="8"/>
  <c r="K65" i="8"/>
  <c r="I65" i="8"/>
  <c r="K64" i="8"/>
  <c r="I64" i="8"/>
  <c r="K63" i="8"/>
  <c r="I63" i="8"/>
  <c r="K62" i="8"/>
  <c r="I62" i="8"/>
  <c r="H61" i="8"/>
  <c r="K60" i="8"/>
  <c r="I60" i="8"/>
  <c r="K59" i="8"/>
  <c r="I59" i="8"/>
  <c r="K58" i="8"/>
  <c r="I58" i="8"/>
  <c r="K57" i="8"/>
  <c r="I57" i="8"/>
  <c r="K56" i="8"/>
  <c r="I56" i="8"/>
  <c r="K55" i="8"/>
  <c r="I55" i="8"/>
  <c r="K54" i="8"/>
  <c r="I54" i="8"/>
  <c r="K53" i="8"/>
  <c r="I53" i="8"/>
  <c r="K52" i="8"/>
  <c r="I52" i="8"/>
  <c r="K51" i="8"/>
  <c r="I51" i="8"/>
  <c r="I50" i="8" s="1"/>
  <c r="H50" i="8"/>
  <c r="K47" i="8"/>
  <c r="I47" i="8"/>
  <c r="K46" i="8"/>
  <c r="I46" i="8"/>
  <c r="K45" i="8"/>
  <c r="I45" i="8"/>
  <c r="K44" i="8"/>
  <c r="I44" i="8"/>
  <c r="I43" i="8" s="1"/>
  <c r="H43" i="8"/>
  <c r="K42" i="8"/>
  <c r="I42" i="8"/>
  <c r="I41" i="8"/>
  <c r="I40" i="8" s="1"/>
  <c r="H40" i="8"/>
  <c r="K39" i="8"/>
  <c r="I39" i="8"/>
  <c r="K38" i="8"/>
  <c r="I38" i="8"/>
  <c r="K37" i="8"/>
  <c r="I37" i="8"/>
  <c r="K36" i="8"/>
  <c r="I36" i="8"/>
  <c r="K35" i="8"/>
  <c r="I35" i="8"/>
  <c r="I34" i="8" s="1"/>
  <c r="H34" i="8"/>
  <c r="K33" i="8"/>
  <c r="I33" i="8"/>
  <c r="K32" i="8"/>
  <c r="I32" i="8"/>
  <c r="K31" i="8"/>
  <c r="K30" i="8" s="1"/>
  <c r="I31" i="8"/>
  <c r="I30" i="8" s="1"/>
  <c r="H30" i="8"/>
  <c r="K29" i="8"/>
  <c r="I29" i="8"/>
  <c r="K28" i="8"/>
  <c r="I28" i="8"/>
  <c r="I27" i="8"/>
  <c r="H27" i="8"/>
  <c r="I26" i="8"/>
  <c r="K25" i="8"/>
  <c r="I25" i="8"/>
  <c r="K24" i="8"/>
  <c r="I24" i="8"/>
  <c r="K23" i="8"/>
  <c r="I23" i="8"/>
  <c r="I22" i="8" s="1"/>
  <c r="H22" i="8"/>
  <c r="K20" i="8"/>
  <c r="I20" i="8"/>
  <c r="K19" i="8"/>
  <c r="I19" i="8"/>
  <c r="I18" i="8" s="1"/>
  <c r="J18" i="8"/>
  <c r="H18" i="8"/>
  <c r="S311" i="9" l="1"/>
  <c r="N1009" i="13"/>
  <c r="N1020" i="15"/>
  <c r="N462" i="13"/>
  <c r="N473" i="15"/>
  <c r="R473" i="15" s="1"/>
  <c r="N484" i="13"/>
  <c r="N286" i="13"/>
  <c r="L155" i="8" s="1"/>
  <c r="N297" i="15"/>
  <c r="R297" i="15" s="1"/>
  <c r="S297" i="15" s="1"/>
  <c r="K27" i="8"/>
  <c r="K43" i="8"/>
  <c r="K34" i="8"/>
  <c r="N822" i="13"/>
  <c r="N833" i="15"/>
  <c r="R833" i="15" s="1"/>
  <c r="S833" i="15" s="1"/>
  <c r="N905" i="13"/>
  <c r="N916" i="15"/>
  <c r="Z916" i="15" s="1"/>
  <c r="L641" i="12"/>
  <c r="S774" i="9"/>
  <c r="P773" i="9"/>
  <c r="L773" i="12" s="1"/>
  <c r="L774" i="12"/>
  <c r="P780" i="9"/>
  <c r="L780" i="12" s="1"/>
  <c r="K879" i="12"/>
  <c r="K905" i="12"/>
  <c r="S837" i="9"/>
  <c r="K206" i="8"/>
  <c r="S834" i="9"/>
  <c r="K889" i="12"/>
  <c r="G88" i="7"/>
  <c r="P889" i="9"/>
  <c r="K822" i="12"/>
  <c r="M548" i="12"/>
  <c r="O28" i="8"/>
  <c r="O29" i="8"/>
  <c r="K100" i="8"/>
  <c r="S23" i="13"/>
  <c r="R4" i="9"/>
  <c r="S4" i="13" s="1"/>
  <c r="O937" i="9"/>
  <c r="N938" i="13"/>
  <c r="S773" i="9"/>
  <c r="N773" i="13"/>
  <c r="K1019" i="12"/>
  <c r="N1019" i="13"/>
  <c r="R484" i="9"/>
  <c r="S484" i="13" s="1"/>
  <c r="R878" i="9"/>
  <c r="J251" i="8"/>
  <c r="T407" i="13" s="1"/>
  <c r="U407" i="13" s="1"/>
  <c r="O925" i="9"/>
  <c r="N925" i="13" s="1"/>
  <c r="N930" i="13"/>
  <c r="R1008" i="9"/>
  <c r="S1009" i="13"/>
  <c r="R937" i="9"/>
  <c r="S938" i="13"/>
  <c r="K51" i="12"/>
  <c r="N51" i="13"/>
  <c r="L1006" i="9"/>
  <c r="K1006" i="13" s="1"/>
  <c r="K937" i="13"/>
  <c r="L923" i="9"/>
  <c r="K923" i="13" s="1"/>
  <c r="S466" i="9"/>
  <c r="K195" i="12"/>
  <c r="N195" i="13"/>
  <c r="K105" i="8"/>
  <c r="K104" i="8" s="1"/>
  <c r="K96" i="8"/>
  <c r="Q128" i="9"/>
  <c r="M128" i="12" s="1"/>
  <c r="K50" i="8"/>
  <c r="K1025" i="12"/>
  <c r="N1025" i="13"/>
  <c r="G72" i="5"/>
  <c r="C9" i="14"/>
  <c r="N726" i="13"/>
  <c r="J373" i="8"/>
  <c r="K726" i="12"/>
  <c r="G71" i="7"/>
  <c r="S720" i="13"/>
  <c r="R711" i="9"/>
  <c r="S711" i="13" s="1"/>
  <c r="L617" i="12"/>
  <c r="S617" i="9"/>
  <c r="L618" i="12"/>
  <c r="S618" i="9"/>
  <c r="L547" i="12"/>
  <c r="S547" i="9"/>
  <c r="P502" i="9"/>
  <c r="S502" i="9" s="1"/>
  <c r="S503" i="9"/>
  <c r="L485" i="12"/>
  <c r="S485" i="9"/>
  <c r="S463" i="13"/>
  <c r="R462" i="9"/>
  <c r="S462" i="13" s="1"/>
  <c r="G58" i="7"/>
  <c r="G58" i="5" s="1"/>
  <c r="R286" i="9"/>
  <c r="S286" i="13" s="1"/>
  <c r="S430" i="13"/>
  <c r="L362" i="12"/>
  <c r="S362" i="9"/>
  <c r="T362" i="9" s="1"/>
  <c r="K165" i="8"/>
  <c r="R241" i="9"/>
  <c r="S241" i="13" s="1"/>
  <c r="S242" i="13"/>
  <c r="M189" i="12"/>
  <c r="G89" i="7"/>
  <c r="G89" i="5" s="1"/>
  <c r="N915" i="13"/>
  <c r="K4" i="12"/>
  <c r="N4" i="13"/>
  <c r="I83" i="8"/>
  <c r="K174" i="8"/>
  <c r="K186" i="8"/>
  <c r="K191" i="8"/>
  <c r="I196" i="8"/>
  <c r="K200" i="8"/>
  <c r="K196" i="8" s="1"/>
  <c r="K417" i="8"/>
  <c r="K424" i="8" s="1"/>
  <c r="K74" i="12"/>
  <c r="N74" i="13"/>
  <c r="J273" i="8"/>
  <c r="T431" i="13" s="1"/>
  <c r="K122" i="8"/>
  <c r="P178" i="9"/>
  <c r="L178" i="12" s="1"/>
  <c r="P124" i="9"/>
  <c r="L124" i="12" s="1"/>
  <c r="K137" i="8"/>
  <c r="K128" i="8" s="1"/>
  <c r="Q75" i="9"/>
  <c r="Q74" i="9" s="1"/>
  <c r="M74" i="12" s="1"/>
  <c r="O1008" i="9"/>
  <c r="K225" i="8"/>
  <c r="K300" i="8"/>
  <c r="K304" i="8"/>
  <c r="P967" i="9"/>
  <c r="L967" i="12" s="1"/>
  <c r="P1010" i="9"/>
  <c r="L1010" i="12" s="1"/>
  <c r="K254" i="8"/>
  <c r="K386" i="8"/>
  <c r="K93" i="8"/>
  <c r="K375" i="8"/>
  <c r="K236" i="8"/>
  <c r="K265" i="8"/>
  <c r="K83" i="8"/>
  <c r="K110" i="8"/>
  <c r="K212" i="8"/>
  <c r="K284" i="8"/>
  <c r="J424" i="8"/>
  <c r="K353" i="8"/>
  <c r="K180" i="8"/>
  <c r="K294" i="8"/>
  <c r="K327" i="8"/>
  <c r="K326" i="8" s="1"/>
  <c r="K325" i="8" s="1"/>
  <c r="K317" i="8"/>
  <c r="K307" i="8"/>
  <c r="K287" i="8"/>
  <c r="K261" i="8"/>
  <c r="K230" i="8"/>
  <c r="K219" i="8"/>
  <c r="K398" i="8"/>
  <c r="J385" i="8"/>
  <c r="T822" i="13" s="1"/>
  <c r="K133" i="8"/>
  <c r="K147" i="8"/>
  <c r="K45" i="12"/>
  <c r="T311" i="13"/>
  <c r="U311" i="13" s="1"/>
  <c r="T311" i="9"/>
  <c r="T336" i="9"/>
  <c r="T336" i="13"/>
  <c r="U336" i="13" s="1"/>
  <c r="J496" i="8"/>
  <c r="T1008" i="13"/>
  <c r="T744" i="13"/>
  <c r="T711" i="13"/>
  <c r="T462" i="13"/>
  <c r="T459" i="13"/>
  <c r="T420" i="9"/>
  <c r="T420" i="13"/>
  <c r="U420" i="13" s="1"/>
  <c r="T407" i="9"/>
  <c r="T399" i="13"/>
  <c r="T362" i="13"/>
  <c r="U362" i="13" s="1"/>
  <c r="T351" i="9"/>
  <c r="T351" i="13"/>
  <c r="U351" i="13" s="1"/>
  <c r="T342" i="13"/>
  <c r="U342" i="13" s="1"/>
  <c r="T342" i="9"/>
  <c r="T327" i="13"/>
  <c r="U327" i="13" s="1"/>
  <c r="T327" i="9"/>
  <c r="T317" i="9"/>
  <c r="T317" i="13"/>
  <c r="U317" i="13" s="1"/>
  <c r="T301" i="13"/>
  <c r="U301" i="13" s="1"/>
  <c r="T301" i="9"/>
  <c r="T295" i="13"/>
  <c r="U295" i="13" s="1"/>
  <c r="T295" i="9"/>
  <c r="T288" i="9"/>
  <c r="T288" i="13"/>
  <c r="U288" i="13" s="1"/>
  <c r="T388" i="13"/>
  <c r="T357" i="9"/>
  <c r="T357" i="13"/>
  <c r="U357" i="13" s="1"/>
  <c r="T322" i="9"/>
  <c r="T322" i="13"/>
  <c r="U322" i="13" s="1"/>
  <c r="K22" i="8"/>
  <c r="K21" i="8" s="1"/>
  <c r="K244" i="8"/>
  <c r="K915" i="12"/>
  <c r="O878" i="9"/>
  <c r="N889" i="15" s="1"/>
  <c r="Q431" i="9"/>
  <c r="M431" i="12" s="1"/>
  <c r="Q942" i="9"/>
  <c r="P484" i="9"/>
  <c r="L493" i="12"/>
  <c r="P1019" i="9"/>
  <c r="L1019" i="12" s="1"/>
  <c r="L1020" i="12"/>
  <c r="P51" i="9"/>
  <c r="L51" i="12" s="1"/>
  <c r="L52" i="12"/>
  <c r="M29" i="12"/>
  <c r="Q24" i="9"/>
  <c r="Q36" i="9"/>
  <c r="M36" i="12" s="1"/>
  <c r="M37" i="12"/>
  <c r="Q52" i="9"/>
  <c r="M53" i="12"/>
  <c r="Q157" i="9"/>
  <c r="M157" i="12" s="1"/>
  <c r="M158" i="12"/>
  <c r="Q175" i="9"/>
  <c r="M176" i="12"/>
  <c r="Q472" i="9"/>
  <c r="M472" i="12" s="1"/>
  <c r="M473" i="12"/>
  <c r="Q481" i="9"/>
  <c r="M481" i="12" s="1"/>
  <c r="M482" i="12"/>
  <c r="Q493" i="9"/>
  <c r="M493" i="12" s="1"/>
  <c r="M494" i="12"/>
  <c r="Q498" i="9"/>
  <c r="M498" i="12" s="1"/>
  <c r="M499" i="12"/>
  <c r="Q717" i="9"/>
  <c r="M717" i="12" s="1"/>
  <c r="M718" i="12"/>
  <c r="Q774" i="9"/>
  <c r="M775" i="12"/>
  <c r="Q777" i="9"/>
  <c r="M777" i="12" s="1"/>
  <c r="M778" i="12"/>
  <c r="Q880" i="9"/>
  <c r="M880" i="12" s="1"/>
  <c r="M881" i="12"/>
  <c r="Q886" i="9"/>
  <c r="M886" i="12" s="1"/>
  <c r="M887" i="12"/>
  <c r="Q890" i="9"/>
  <c r="M890" i="12" s="1"/>
  <c r="M891" i="12"/>
  <c r="Q893" i="9"/>
  <c r="M893" i="12" s="1"/>
  <c r="M894" i="12"/>
  <c r="Q896" i="9"/>
  <c r="M896" i="12" s="1"/>
  <c r="M897" i="12"/>
  <c r="Q902" i="9"/>
  <c r="M902" i="12" s="1"/>
  <c r="M903" i="12"/>
  <c r="Q909" i="9"/>
  <c r="M909" i="12" s="1"/>
  <c r="M910" i="12"/>
  <c r="Q916" i="9"/>
  <c r="M917" i="12"/>
  <c r="Q919" i="9"/>
  <c r="M919" i="12" s="1"/>
  <c r="M920" i="12"/>
  <c r="Q927" i="9"/>
  <c r="M927" i="12" s="1"/>
  <c r="M928" i="12"/>
  <c r="K938" i="12"/>
  <c r="G100" i="7"/>
  <c r="G100" i="5" s="1"/>
  <c r="M940" i="12"/>
  <c r="Q939" i="9"/>
  <c r="M939" i="12" s="1"/>
  <c r="Q968" i="9"/>
  <c r="M968" i="12" s="1"/>
  <c r="M969" i="12"/>
  <c r="M1021" i="12"/>
  <c r="Q1020" i="9"/>
  <c r="Q1026" i="9"/>
  <c r="M1027" i="12"/>
  <c r="P174" i="9"/>
  <c r="L174" i="12" s="1"/>
  <c r="L175" i="12"/>
  <c r="L498" i="12"/>
  <c r="P879" i="9"/>
  <c r="L879" i="12" s="1"/>
  <c r="L880" i="12"/>
  <c r="Q931" i="9"/>
  <c r="M931" i="12" s="1"/>
  <c r="M932" i="12"/>
  <c r="P1025" i="9"/>
  <c r="L1025" i="12" s="1"/>
  <c r="L1026" i="12"/>
  <c r="M976" i="12"/>
  <c r="Q971" i="9"/>
  <c r="P938" i="9"/>
  <c r="L938" i="12" s="1"/>
  <c r="L942" i="12"/>
  <c r="L889" i="12"/>
  <c r="Q899" i="9"/>
  <c r="M900" i="12"/>
  <c r="Q883" i="9"/>
  <c r="M884" i="12"/>
  <c r="L814" i="12"/>
  <c r="M798" i="12"/>
  <c r="Q781" i="9"/>
  <c r="L781" i="12"/>
  <c r="Q1011" i="9"/>
  <c r="M1012" i="12"/>
  <c r="K1010" i="12"/>
  <c r="Q912" i="9"/>
  <c r="M912" i="12" s="1"/>
  <c r="M913" i="12"/>
  <c r="Q906" i="9"/>
  <c r="M907" i="12"/>
  <c r="M860" i="12"/>
  <c r="Q859" i="9"/>
  <c r="M859" i="12" s="1"/>
  <c r="M838" i="12"/>
  <c r="Q837" i="9"/>
  <c r="M837" i="12" s="1"/>
  <c r="Q834" i="9"/>
  <c r="M834" i="12" s="1"/>
  <c r="M835" i="12"/>
  <c r="Q823" i="9"/>
  <c r="M824" i="12"/>
  <c r="P822" i="9"/>
  <c r="S822" i="9" s="1"/>
  <c r="T822" i="9" s="1"/>
  <c r="L823" i="12"/>
  <c r="M755" i="12"/>
  <c r="Q750" i="9"/>
  <c r="M750" i="12" s="1"/>
  <c r="M751" i="12"/>
  <c r="L744" i="12"/>
  <c r="M746" i="12"/>
  <c r="Q745" i="9"/>
  <c r="P726" i="9"/>
  <c r="L727" i="12"/>
  <c r="M742" i="12"/>
  <c r="Q727" i="9"/>
  <c r="Q720" i="9"/>
  <c r="M720" i="12" s="1"/>
  <c r="M721" i="12"/>
  <c r="P711" i="9"/>
  <c r="S711" i="9" s="1"/>
  <c r="L720" i="12"/>
  <c r="M712" i="12"/>
  <c r="L688" i="12"/>
  <c r="P664" i="9"/>
  <c r="S664" i="9" s="1"/>
  <c r="Q665" i="9"/>
  <c r="M666" i="12"/>
  <c r="Q641" i="9"/>
  <c r="M641" i="12" s="1"/>
  <c r="M642" i="12"/>
  <c r="Q618" i="9"/>
  <c r="M619" i="12"/>
  <c r="L594" i="12"/>
  <c r="P570" i="9"/>
  <c r="S570" i="9" s="1"/>
  <c r="Q571" i="9"/>
  <c r="M572" i="12"/>
  <c r="K502" i="12"/>
  <c r="Q503" i="9"/>
  <c r="Q488" i="9"/>
  <c r="M488" i="12" s="1"/>
  <c r="M489" i="12"/>
  <c r="L488" i="12"/>
  <c r="G62" i="7"/>
  <c r="G62" i="5" s="1"/>
  <c r="K484" i="12"/>
  <c r="Q485" i="9"/>
  <c r="M486" i="12"/>
  <c r="Q478" i="9"/>
  <c r="M478" i="12" s="1"/>
  <c r="M479" i="12"/>
  <c r="L478" i="12"/>
  <c r="Q475" i="9"/>
  <c r="M475" i="12" s="1"/>
  <c r="M476" i="12"/>
  <c r="Q469" i="9"/>
  <c r="M469" i="12" s="1"/>
  <c r="M470" i="12"/>
  <c r="L469" i="12"/>
  <c r="Q466" i="9"/>
  <c r="M466" i="12" s="1"/>
  <c r="M467" i="12"/>
  <c r="G61" i="7"/>
  <c r="G61" i="5" s="1"/>
  <c r="K462" i="12"/>
  <c r="Q463" i="9"/>
  <c r="M464" i="12"/>
  <c r="P462" i="9"/>
  <c r="L463" i="12"/>
  <c r="P430" i="9"/>
  <c r="L431" i="12"/>
  <c r="K430" i="12"/>
  <c r="M371" i="12"/>
  <c r="Q362" i="9"/>
  <c r="M362" i="12" s="1"/>
  <c r="M333" i="12"/>
  <c r="Q327" i="9"/>
  <c r="M327" i="12" s="1"/>
  <c r="M308" i="12"/>
  <c r="Q301" i="9"/>
  <c r="M301" i="12" s="1"/>
  <c r="L277" i="12"/>
  <c r="T277" i="9"/>
  <c r="P287" i="9"/>
  <c r="S287" i="9" s="1"/>
  <c r="L295" i="12"/>
  <c r="Q295" i="9"/>
  <c r="M296" i="12"/>
  <c r="K287" i="12"/>
  <c r="K241" i="12"/>
  <c r="Q242" i="9"/>
  <c r="M243" i="12"/>
  <c r="P241" i="9"/>
  <c r="L242" i="12"/>
  <c r="T242" i="9"/>
  <c r="P195" i="9"/>
  <c r="L195" i="12" s="1"/>
  <c r="L196" i="12"/>
  <c r="M197" i="12"/>
  <c r="Q196" i="9"/>
  <c r="Q185" i="9"/>
  <c r="M185" i="12" s="1"/>
  <c r="M186" i="12"/>
  <c r="Q179" i="9"/>
  <c r="M180" i="12"/>
  <c r="Q154" i="9"/>
  <c r="M154" i="12" s="1"/>
  <c r="M155" i="12"/>
  <c r="Q151" i="9"/>
  <c r="M152" i="12"/>
  <c r="P150" i="9"/>
  <c r="L150" i="12" s="1"/>
  <c r="L151" i="12"/>
  <c r="Q137" i="9"/>
  <c r="M137" i="12" s="1"/>
  <c r="M138" i="12"/>
  <c r="Q125" i="9"/>
  <c r="M126" i="12"/>
  <c r="P74" i="9"/>
  <c r="L74" i="12" s="1"/>
  <c r="L75" i="12"/>
  <c r="M75" i="12"/>
  <c r="Q46" i="9"/>
  <c r="M47" i="12"/>
  <c r="P45" i="9"/>
  <c r="L45" i="12" s="1"/>
  <c r="L46" i="12"/>
  <c r="Q42" i="9"/>
  <c r="M42" i="12" s="1"/>
  <c r="M43" i="12"/>
  <c r="Q5" i="9"/>
  <c r="M6" i="12"/>
  <c r="P4" i="9"/>
  <c r="L5" i="12"/>
  <c r="K487" i="8"/>
  <c r="K496" i="8" s="1"/>
  <c r="J348" i="8"/>
  <c r="J339" i="8"/>
  <c r="K339" i="8"/>
  <c r="J326" i="8"/>
  <c r="J325" i="8" s="1"/>
  <c r="K315" i="8"/>
  <c r="J291" i="8"/>
  <c r="K169" i="8"/>
  <c r="K18" i="8"/>
  <c r="H49" i="8"/>
  <c r="H48" i="8" s="1"/>
  <c r="J91" i="8"/>
  <c r="J128" i="8"/>
  <c r="J127" i="8" s="1"/>
  <c r="R252" i="15" s="1"/>
  <c r="S252" i="15" s="1"/>
  <c r="J156" i="8"/>
  <c r="M156" i="8" s="1"/>
  <c r="H272" i="8"/>
  <c r="I291" i="8"/>
  <c r="H357" i="8"/>
  <c r="I357" i="8"/>
  <c r="I366" i="8"/>
  <c r="K366" i="8"/>
  <c r="K443" i="8"/>
  <c r="K463" i="8"/>
  <c r="I206" i="8"/>
  <c r="H385" i="8"/>
  <c r="K433" i="8"/>
  <c r="K474" i="8"/>
  <c r="K158" i="8"/>
  <c r="K157" i="8" s="1"/>
  <c r="I169" i="8"/>
  <c r="I133" i="8"/>
  <c r="H17" i="8"/>
  <c r="I91" i="8"/>
  <c r="I128" i="8"/>
  <c r="I251" i="8"/>
  <c r="I348" i="8"/>
  <c r="H348" i="8"/>
  <c r="I443" i="8"/>
  <c r="I463" i="8"/>
  <c r="H496" i="8"/>
  <c r="I487" i="8"/>
  <c r="I496" i="8" s="1"/>
  <c r="I73" i="8"/>
  <c r="I61" i="8" s="1"/>
  <c r="I49" i="8" s="1"/>
  <c r="I48" i="8" s="1"/>
  <c r="I147" i="8"/>
  <c r="I212" i="8"/>
  <c r="I156" i="8" s="1"/>
  <c r="K431" i="8"/>
  <c r="K429" i="8" s="1"/>
  <c r="K459" i="8"/>
  <c r="K456" i="8" s="1"/>
  <c r="K454" i="8" s="1"/>
  <c r="J17" i="8"/>
  <c r="R4" i="15" s="1"/>
  <c r="S4" i="15" s="1"/>
  <c r="K251" i="8"/>
  <c r="J357" i="8"/>
  <c r="K357" i="8"/>
  <c r="I385" i="8"/>
  <c r="I431" i="8"/>
  <c r="I429" i="8" s="1"/>
  <c r="I459" i="8"/>
  <c r="I456" i="8" s="1"/>
  <c r="I454" i="8" s="1"/>
  <c r="I17" i="8"/>
  <c r="I315" i="8"/>
  <c r="I324" i="8"/>
  <c r="H156" i="8"/>
  <c r="H155" i="8" s="1"/>
  <c r="H128" i="8"/>
  <c r="H127" i="8" s="1"/>
  <c r="I273" i="8"/>
  <c r="I272" i="8" s="1"/>
  <c r="H326" i="8"/>
  <c r="H325" i="8" s="1"/>
  <c r="H339" i="8"/>
  <c r="H324" i="8" s="1"/>
  <c r="K61" i="8"/>
  <c r="K49" i="8" s="1"/>
  <c r="K48" i="8" s="1"/>
  <c r="I424" i="8"/>
  <c r="H485" i="8"/>
  <c r="J485" i="8"/>
  <c r="H424" i="8"/>
  <c r="K485" i="8"/>
  <c r="K348" i="8"/>
  <c r="G495" i="8"/>
  <c r="G494" i="8"/>
  <c r="G493" i="8"/>
  <c r="F492" i="8"/>
  <c r="G491" i="8"/>
  <c r="G490" i="8"/>
  <c r="G489" i="8"/>
  <c r="G488" i="8"/>
  <c r="F487" i="8"/>
  <c r="G484" i="8"/>
  <c r="G483" i="8"/>
  <c r="G482" i="8"/>
  <c r="G481" i="8"/>
  <c r="G480" i="8"/>
  <c r="G479" i="8"/>
  <c r="G478" i="8"/>
  <c r="G477" i="8"/>
  <c r="F476" i="8"/>
  <c r="G475" i="8"/>
  <c r="G473" i="8"/>
  <c r="G472" i="8"/>
  <c r="G471" i="8"/>
  <c r="G470" i="8"/>
  <c r="G469" i="8"/>
  <c r="G468" i="8"/>
  <c r="G467" i="8"/>
  <c r="G466" i="8"/>
  <c r="F465" i="8"/>
  <c r="G464" i="8"/>
  <c r="F463" i="8"/>
  <c r="G462" i="8"/>
  <c r="G461" i="8"/>
  <c r="F460" i="8"/>
  <c r="G458" i="8"/>
  <c r="G457" i="8"/>
  <c r="G455" i="8"/>
  <c r="G453" i="8"/>
  <c r="G452" i="8"/>
  <c r="G451" i="8"/>
  <c r="G450" i="8"/>
  <c r="G449" i="8"/>
  <c r="G448" i="8"/>
  <c r="G447" i="8"/>
  <c r="G446" i="8"/>
  <c r="F445" i="8"/>
  <c r="G444" i="8"/>
  <c r="F443" i="8"/>
  <c r="G442" i="8"/>
  <c r="G441" i="8"/>
  <c r="G440" i="8"/>
  <c r="G439" i="8"/>
  <c r="G438" i="8"/>
  <c r="G437" i="8"/>
  <c r="G436" i="8"/>
  <c r="F435" i="8"/>
  <c r="G434" i="8"/>
  <c r="F433" i="8"/>
  <c r="G432" i="8"/>
  <c r="G430" i="8"/>
  <c r="G428" i="8"/>
  <c r="F427" i="8"/>
  <c r="G426" i="8"/>
  <c r="G425" i="8"/>
  <c r="G423" i="8"/>
  <c r="G422" i="8"/>
  <c r="F421" i="8"/>
  <c r="G420" i="8"/>
  <c r="G419" i="8"/>
  <c r="G418" i="8"/>
  <c r="F417" i="8"/>
  <c r="G416" i="8"/>
  <c r="G415" i="8"/>
  <c r="G414" i="8"/>
  <c r="G413" i="8"/>
  <c r="G412" i="8"/>
  <c r="F411" i="8"/>
  <c r="G410" i="8"/>
  <c r="G409" i="8"/>
  <c r="G408" i="8"/>
  <c r="F407" i="8"/>
  <c r="G405" i="8"/>
  <c r="G404" i="8"/>
  <c r="G403" i="8"/>
  <c r="G402" i="8"/>
  <c r="F401" i="8"/>
  <c r="G401" i="8" s="1"/>
  <c r="F400" i="8"/>
  <c r="G400" i="8" s="1"/>
  <c r="G399" i="8"/>
  <c r="G397" i="8"/>
  <c r="G396" i="8"/>
  <c r="G395" i="8"/>
  <c r="G394" i="8"/>
  <c r="F393" i="8"/>
  <c r="G392" i="8"/>
  <c r="G391" i="8"/>
  <c r="G390" i="8"/>
  <c r="G389" i="8"/>
  <c r="G388" i="8"/>
  <c r="G387" i="8"/>
  <c r="F386" i="8"/>
  <c r="G384" i="8"/>
  <c r="G383" i="8"/>
  <c r="F382" i="8"/>
  <c r="G381" i="8"/>
  <c r="G380" i="8"/>
  <c r="F379" i="8"/>
  <c r="G378" i="8"/>
  <c r="G377" i="8"/>
  <c r="G376" i="8"/>
  <c r="F375" i="8"/>
  <c r="G374" i="8"/>
  <c r="G373" i="8"/>
  <c r="F372" i="8"/>
  <c r="F118" i="8" s="1"/>
  <c r="H118" i="8" s="1"/>
  <c r="G371" i="8"/>
  <c r="G370" i="8"/>
  <c r="F369" i="8"/>
  <c r="G368" i="8"/>
  <c r="G367" i="8"/>
  <c r="G365" i="8"/>
  <c r="G364" i="8"/>
  <c r="G363" i="8"/>
  <c r="F362" i="8"/>
  <c r="G361" i="8"/>
  <c r="G360" i="8"/>
  <c r="G359" i="8"/>
  <c r="F358" i="8"/>
  <c r="G356" i="8"/>
  <c r="G355" i="8"/>
  <c r="G354" i="8"/>
  <c r="F353" i="8"/>
  <c r="G352" i="8"/>
  <c r="G351" i="8"/>
  <c r="G350" i="8"/>
  <c r="F349" i="8"/>
  <c r="G347" i="8"/>
  <c r="G346" i="8"/>
  <c r="G345" i="8"/>
  <c r="F344" i="8"/>
  <c r="G343" i="8"/>
  <c r="G342" i="8"/>
  <c r="G341" i="8"/>
  <c r="F340" i="8"/>
  <c r="G338" i="8"/>
  <c r="G337" i="8"/>
  <c r="G336" i="8"/>
  <c r="F335" i="8"/>
  <c r="G334" i="8"/>
  <c r="G333" i="8"/>
  <c r="G332" i="8"/>
  <c r="F331" i="8"/>
  <c r="G330" i="8"/>
  <c r="G329" i="8"/>
  <c r="G328" i="8"/>
  <c r="F327" i="8"/>
  <c r="G323" i="8"/>
  <c r="G322" i="8"/>
  <c r="G321" i="8"/>
  <c r="F320" i="8"/>
  <c r="G319" i="8"/>
  <c r="G318" i="8"/>
  <c r="F317" i="8"/>
  <c r="G316" i="8"/>
  <c r="G314" i="8"/>
  <c r="G313" i="8"/>
  <c r="G312" i="8"/>
  <c r="G311" i="8"/>
  <c r="G310" i="8"/>
  <c r="G309" i="8"/>
  <c r="G308" i="8"/>
  <c r="F307" i="8"/>
  <c r="G306" i="8"/>
  <c r="G305" i="8"/>
  <c r="F304" i="8"/>
  <c r="G303" i="8"/>
  <c r="G302" i="8"/>
  <c r="G301" i="8"/>
  <c r="F300" i="8"/>
  <c r="G299" i="8"/>
  <c r="G298" i="8"/>
  <c r="G297" i="8"/>
  <c r="G296" i="8"/>
  <c r="G295" i="8"/>
  <c r="F294" i="8"/>
  <c r="G293" i="8"/>
  <c r="G292" i="8"/>
  <c r="G290" i="8"/>
  <c r="G289" i="8"/>
  <c r="G288" i="8"/>
  <c r="F287" i="8"/>
  <c r="G286" i="8"/>
  <c r="G285" i="8"/>
  <c r="F284" i="8"/>
  <c r="G283" i="8"/>
  <c r="G282" i="8"/>
  <c r="G281" i="8"/>
  <c r="G280" i="8"/>
  <c r="G279" i="8"/>
  <c r="G278" i="8"/>
  <c r="G277" i="8"/>
  <c r="G276" i="8"/>
  <c r="G275" i="8"/>
  <c r="G274" i="8"/>
  <c r="G271" i="8"/>
  <c r="G270" i="8"/>
  <c r="G269" i="8"/>
  <c r="G268" i="8"/>
  <c r="G267" i="8"/>
  <c r="G266" i="8"/>
  <c r="F265" i="8"/>
  <c r="G264" i="8"/>
  <c r="G263" i="8"/>
  <c r="G262" i="8"/>
  <c r="F261" i="8"/>
  <c r="G260" i="8"/>
  <c r="G259" i="8"/>
  <c r="G258" i="8"/>
  <c r="G257" i="8"/>
  <c r="G256" i="8"/>
  <c r="G255" i="8"/>
  <c r="F254" i="8"/>
  <c r="G253" i="8"/>
  <c r="G252" i="8"/>
  <c r="G250" i="8"/>
  <c r="G249" i="8"/>
  <c r="G248" i="8"/>
  <c r="G247" i="8"/>
  <c r="G246" i="8"/>
  <c r="G245" i="8"/>
  <c r="F244" i="8"/>
  <c r="G243" i="8"/>
  <c r="G242" i="8"/>
  <c r="G241" i="8"/>
  <c r="G240" i="8"/>
  <c r="G239" i="8"/>
  <c r="G238" i="8"/>
  <c r="G237" i="8"/>
  <c r="F236" i="8"/>
  <c r="G235" i="8"/>
  <c r="G234" i="8"/>
  <c r="G233" i="8"/>
  <c r="G232" i="8"/>
  <c r="G231" i="8"/>
  <c r="F230" i="8"/>
  <c r="G229" i="8"/>
  <c r="G228" i="8"/>
  <c r="G227" i="8"/>
  <c r="G226" i="8"/>
  <c r="F225" i="8"/>
  <c r="G224" i="8"/>
  <c r="G223" i="8"/>
  <c r="G222" i="8"/>
  <c r="G221" i="8"/>
  <c r="G220" i="8"/>
  <c r="F219" i="8"/>
  <c r="G218" i="8"/>
  <c r="G217" i="8"/>
  <c r="G216" i="8"/>
  <c r="G215" i="8"/>
  <c r="G214" i="8"/>
  <c r="G213" i="8"/>
  <c r="F212" i="8"/>
  <c r="G211" i="8"/>
  <c r="G210" i="8"/>
  <c r="G209" i="8"/>
  <c r="G208" i="8"/>
  <c r="G207" i="8"/>
  <c r="F206" i="8"/>
  <c r="G205" i="8"/>
  <c r="G204" i="8"/>
  <c r="G203" i="8"/>
  <c r="G202" i="8"/>
  <c r="G201" i="8"/>
  <c r="F200" i="8"/>
  <c r="G199" i="8"/>
  <c r="G198" i="8"/>
  <c r="G197" i="8"/>
  <c r="F196" i="8"/>
  <c r="G195" i="8"/>
  <c r="G194" i="8"/>
  <c r="G193" i="8"/>
  <c r="G192" i="8"/>
  <c r="F191" i="8"/>
  <c r="G190" i="8"/>
  <c r="G189" i="8"/>
  <c r="G188" i="8"/>
  <c r="G187" i="8"/>
  <c r="F186" i="8"/>
  <c r="G185" i="8"/>
  <c r="G184" i="8"/>
  <c r="G183" i="8"/>
  <c r="G182" i="8"/>
  <c r="G181" i="8"/>
  <c r="F180" i="8"/>
  <c r="G179" i="8"/>
  <c r="G178" i="8"/>
  <c r="G177" i="8"/>
  <c r="G176" i="8"/>
  <c r="G175" i="8"/>
  <c r="F174" i="8"/>
  <c r="F169" i="8" s="1"/>
  <c r="G173" i="8"/>
  <c r="G172" i="8"/>
  <c r="G171" i="8"/>
  <c r="G170" i="8"/>
  <c r="G168" i="8"/>
  <c r="G167" i="8"/>
  <c r="G166" i="8"/>
  <c r="F165" i="8"/>
  <c r="G164" i="8"/>
  <c r="G163" i="8"/>
  <c r="G162" i="8"/>
  <c r="G161" i="8"/>
  <c r="G160" i="8"/>
  <c r="G159" i="8"/>
  <c r="G158" i="8" s="1"/>
  <c r="G157" i="8" s="1"/>
  <c r="F158" i="8"/>
  <c r="F157" i="8"/>
  <c r="G154" i="8"/>
  <c r="G153" i="8"/>
  <c r="G152" i="8"/>
  <c r="G151" i="8"/>
  <c r="G150" i="8"/>
  <c r="G149" i="8"/>
  <c r="G148" i="8"/>
  <c r="F147" i="8"/>
  <c r="G146" i="8"/>
  <c r="G145" i="8"/>
  <c r="G144" i="8"/>
  <c r="G143" i="8"/>
  <c r="G142" i="8"/>
  <c r="G141" i="8"/>
  <c r="G140" i="8"/>
  <c r="G139" i="8"/>
  <c r="G138" i="8"/>
  <c r="F137" i="8"/>
  <c r="G136" i="8"/>
  <c r="G135" i="8"/>
  <c r="G134" i="8"/>
  <c r="F133" i="8"/>
  <c r="G132" i="8"/>
  <c r="G131" i="8"/>
  <c r="G130" i="8"/>
  <c r="F129" i="8"/>
  <c r="G125" i="8"/>
  <c r="G124" i="8"/>
  <c r="G123" i="8"/>
  <c r="F122" i="8"/>
  <c r="G121" i="8"/>
  <c r="G120" i="8"/>
  <c r="G119" i="8"/>
  <c r="G117" i="8"/>
  <c r="G116" i="8"/>
  <c r="G115" i="8"/>
  <c r="G113" i="8"/>
  <c r="G112" i="8"/>
  <c r="G111" i="8"/>
  <c r="F110" i="8"/>
  <c r="G109" i="8"/>
  <c r="G108" i="8"/>
  <c r="G107" i="8"/>
  <c r="G106" i="8"/>
  <c r="F105" i="8"/>
  <c r="G103" i="8"/>
  <c r="G102" i="8"/>
  <c r="G101" i="8"/>
  <c r="G100" i="8" s="1"/>
  <c r="F100" i="8"/>
  <c r="G99" i="8"/>
  <c r="G98" i="8"/>
  <c r="G97" i="8"/>
  <c r="F96" i="8"/>
  <c r="G95" i="8"/>
  <c r="G94" i="8"/>
  <c r="F93" i="8"/>
  <c r="G92" i="8"/>
  <c r="G90" i="8"/>
  <c r="G89" i="8"/>
  <c r="G88" i="8"/>
  <c r="G87" i="8"/>
  <c r="G86" i="8"/>
  <c r="G85" i="8"/>
  <c r="G84" i="8"/>
  <c r="F83" i="8"/>
  <c r="G82" i="8"/>
  <c r="G81" i="8"/>
  <c r="G80" i="8"/>
  <c r="G79" i="8"/>
  <c r="G78" i="8"/>
  <c r="F77" i="8"/>
  <c r="G76" i="8"/>
  <c r="G75" i="8"/>
  <c r="G74" i="8"/>
  <c r="F73" i="8"/>
  <c r="G72" i="8"/>
  <c r="G71" i="8"/>
  <c r="G70" i="8"/>
  <c r="G69" i="8"/>
  <c r="G68" i="8"/>
  <c r="G67" i="8"/>
  <c r="G66" i="8"/>
  <c r="G65" i="8"/>
  <c r="G64" i="8"/>
  <c r="G63" i="8"/>
  <c r="G62" i="8"/>
  <c r="F61" i="8"/>
  <c r="G60" i="8"/>
  <c r="G59" i="8"/>
  <c r="G58" i="8"/>
  <c r="G57" i="8"/>
  <c r="G56" i="8"/>
  <c r="G55" i="8"/>
  <c r="G54" i="8"/>
  <c r="G53" i="8"/>
  <c r="G52" i="8"/>
  <c r="G51" i="8"/>
  <c r="F50" i="8"/>
  <c r="G47" i="8"/>
  <c r="G46" i="8"/>
  <c r="G45" i="8"/>
  <c r="G44" i="8"/>
  <c r="F43" i="8"/>
  <c r="G42" i="8"/>
  <c r="G41" i="8"/>
  <c r="F40" i="8"/>
  <c r="G39" i="8"/>
  <c r="G38" i="8"/>
  <c r="G37" i="8"/>
  <c r="G36" i="8"/>
  <c r="G35" i="8"/>
  <c r="F34" i="8"/>
  <c r="G33" i="8"/>
  <c r="G32" i="8"/>
  <c r="G31" i="8"/>
  <c r="F30" i="8"/>
  <c r="G29" i="8"/>
  <c r="G28" i="8"/>
  <c r="F27" i="8"/>
  <c r="G26" i="8"/>
  <c r="G25" i="8"/>
  <c r="G24" i="8"/>
  <c r="G23" i="8"/>
  <c r="F22" i="8"/>
  <c r="G20" i="8"/>
  <c r="G19" i="8"/>
  <c r="F18" i="8"/>
  <c r="D14" i="8"/>
  <c r="D12" i="8"/>
  <c r="L502" i="12" l="1"/>
  <c r="P501" i="9"/>
  <c r="L501" i="12" s="1"/>
  <c r="S1008" i="9"/>
  <c r="N1019" i="15"/>
  <c r="R1019" i="15" s="1"/>
  <c r="K273" i="8"/>
  <c r="J272" i="8"/>
  <c r="U822" i="13"/>
  <c r="K17" i="8"/>
  <c r="S780" i="9"/>
  <c r="K91" i="8"/>
  <c r="K291" i="8"/>
  <c r="P878" i="9"/>
  <c r="P923" i="9" s="1"/>
  <c r="L923" i="12" s="1"/>
  <c r="R1030" i="9"/>
  <c r="S1030" i="13" s="1"/>
  <c r="S1008" i="13"/>
  <c r="O1006" i="9"/>
  <c r="N937" i="13"/>
  <c r="K937" i="12"/>
  <c r="R923" i="9"/>
  <c r="S923" i="13" s="1"/>
  <c r="S878" i="13"/>
  <c r="S937" i="13"/>
  <c r="R1006" i="9"/>
  <c r="S1006" i="13" s="1"/>
  <c r="R930" i="9"/>
  <c r="K878" i="13"/>
  <c r="P1009" i="9"/>
  <c r="L1009" i="12" s="1"/>
  <c r="G71" i="5"/>
  <c r="C11" i="14"/>
  <c r="T726" i="13"/>
  <c r="K373" i="8"/>
  <c r="L484" i="12"/>
  <c r="S484" i="9"/>
  <c r="L462" i="12"/>
  <c r="S462" i="9"/>
  <c r="L430" i="12"/>
  <c r="S430" i="9"/>
  <c r="T430" i="9" s="1"/>
  <c r="K127" i="8"/>
  <c r="R240" i="9"/>
  <c r="R876" i="9" s="1"/>
  <c r="S876" i="13" s="1"/>
  <c r="O923" i="9"/>
  <c r="N878" i="13"/>
  <c r="O1030" i="9"/>
  <c r="N1008" i="13"/>
  <c r="K878" i="12"/>
  <c r="K385" i="8"/>
  <c r="Q711" i="9"/>
  <c r="M711" i="12" s="1"/>
  <c r="K324" i="8"/>
  <c r="Q430" i="9"/>
  <c r="M430" i="12" s="1"/>
  <c r="Q938" i="9"/>
  <c r="M938" i="12" s="1"/>
  <c r="K41" i="8"/>
  <c r="K40" i="8" s="1"/>
  <c r="M26" i="8"/>
  <c r="T664" i="13"/>
  <c r="T617" i="13"/>
  <c r="T570" i="13"/>
  <c r="T501" i="13"/>
  <c r="T448" i="9"/>
  <c r="T448" i="13"/>
  <c r="U448" i="13" s="1"/>
  <c r="T430" i="13"/>
  <c r="U430" i="13" s="1"/>
  <c r="S4" i="9"/>
  <c r="T4" i="9" s="1"/>
  <c r="T4" i="13"/>
  <c r="U4" i="13" s="1"/>
  <c r="T287" i="9"/>
  <c r="T287" i="13"/>
  <c r="U287" i="13" s="1"/>
  <c r="T241" i="13"/>
  <c r="U241" i="13" s="1"/>
  <c r="S241" i="9"/>
  <c r="T241" i="9" s="1"/>
  <c r="M942" i="12"/>
  <c r="Q1025" i="9"/>
  <c r="M1025" i="12" s="1"/>
  <c r="M1026" i="12"/>
  <c r="Q1019" i="9"/>
  <c r="M1019" i="12" s="1"/>
  <c r="M1020" i="12"/>
  <c r="M916" i="12"/>
  <c r="Q915" i="9"/>
  <c r="M915" i="12" s="1"/>
  <c r="Q773" i="9"/>
  <c r="M773" i="12" s="1"/>
  <c r="M774" i="12"/>
  <c r="Q174" i="9"/>
  <c r="M174" i="12" s="1"/>
  <c r="M175" i="12"/>
  <c r="Q51" i="9"/>
  <c r="M51" i="12" s="1"/>
  <c r="M52" i="12"/>
  <c r="M24" i="12"/>
  <c r="Q23" i="9"/>
  <c r="M23" i="12" s="1"/>
  <c r="M971" i="12"/>
  <c r="Q967" i="9"/>
  <c r="M967" i="12" s="1"/>
  <c r="K930" i="12"/>
  <c r="P937" i="9"/>
  <c r="M899" i="12"/>
  <c r="Q889" i="9"/>
  <c r="M889" i="12" s="1"/>
  <c r="M883" i="12"/>
  <c r="Q879" i="9"/>
  <c r="M879" i="12" s="1"/>
  <c r="Q780" i="9"/>
  <c r="M780" i="12" s="1"/>
  <c r="M781" i="12"/>
  <c r="K1009" i="12"/>
  <c r="Q1010" i="9"/>
  <c r="M1011" i="12"/>
  <c r="M906" i="12"/>
  <c r="Q905" i="9"/>
  <c r="L822" i="12"/>
  <c r="Q822" i="9"/>
  <c r="M822" i="12" s="1"/>
  <c r="M823" i="12"/>
  <c r="M745" i="12"/>
  <c r="Q744" i="9"/>
  <c r="M744" i="12" s="1"/>
  <c r="Q726" i="9"/>
  <c r="M726" i="12" s="1"/>
  <c r="M727" i="12"/>
  <c r="L726" i="12"/>
  <c r="L711" i="12"/>
  <c r="L664" i="12"/>
  <c r="M665" i="12"/>
  <c r="Q664" i="9"/>
  <c r="M664" i="12" s="1"/>
  <c r="M618" i="12"/>
  <c r="Q617" i="9"/>
  <c r="M617" i="12" s="1"/>
  <c r="L570" i="12"/>
  <c r="M571" i="12"/>
  <c r="Q570" i="9"/>
  <c r="M570" i="12" s="1"/>
  <c r="Q502" i="9"/>
  <c r="M503" i="12"/>
  <c r="K501" i="12"/>
  <c r="M485" i="12"/>
  <c r="Q484" i="9"/>
  <c r="M484" i="12" s="1"/>
  <c r="M463" i="12"/>
  <c r="Q462" i="9"/>
  <c r="M462" i="12" s="1"/>
  <c r="K286" i="12"/>
  <c r="Q287" i="9"/>
  <c r="M295" i="12"/>
  <c r="P286" i="9"/>
  <c r="L287" i="12"/>
  <c r="L241" i="12"/>
  <c r="Q241" i="9"/>
  <c r="M242" i="12"/>
  <c r="Q195" i="9"/>
  <c r="M195" i="12" s="1"/>
  <c r="M196" i="12"/>
  <c r="M179" i="12"/>
  <c r="Q178" i="9"/>
  <c r="M178" i="12" s="1"/>
  <c r="Q150" i="9"/>
  <c r="M150" i="12" s="1"/>
  <c r="M151" i="12"/>
  <c r="M125" i="12"/>
  <c r="Q124" i="9"/>
  <c r="M124" i="12" s="1"/>
  <c r="Q45" i="9"/>
  <c r="M45" i="12" s="1"/>
  <c r="M46" i="12"/>
  <c r="L4" i="12"/>
  <c r="M5" i="12"/>
  <c r="J324" i="8"/>
  <c r="J155" i="8"/>
  <c r="M155" i="8" s="1"/>
  <c r="K156" i="8"/>
  <c r="G165" i="8"/>
  <c r="G180" i="8"/>
  <c r="I127" i="8"/>
  <c r="H114" i="8"/>
  <c r="H126" i="8" s="1"/>
  <c r="I118" i="8"/>
  <c r="I114" i="8" s="1"/>
  <c r="H406" i="8"/>
  <c r="H486" i="8" s="1"/>
  <c r="H497" i="8" s="1"/>
  <c r="I485" i="8"/>
  <c r="I126" i="8"/>
  <c r="I155" i="8"/>
  <c r="I406" i="8" s="1"/>
  <c r="I486" i="8" s="1"/>
  <c r="I497" i="8" s="1"/>
  <c r="G122" i="8"/>
  <c r="G133" i="8"/>
  <c r="G147" i="8"/>
  <c r="G174" i="8"/>
  <c r="G191" i="8"/>
  <c r="G219" i="8"/>
  <c r="F17" i="8"/>
  <c r="F398" i="8"/>
  <c r="G435" i="8"/>
  <c r="G73" i="8"/>
  <c r="G320" i="8"/>
  <c r="G331" i="8"/>
  <c r="G340" i="8"/>
  <c r="G349" i="8"/>
  <c r="G358" i="8"/>
  <c r="G421" i="8"/>
  <c r="G34" i="8"/>
  <c r="G212" i="8"/>
  <c r="G236" i="8"/>
  <c r="G261" i="8"/>
  <c r="G265" i="8"/>
  <c r="G287" i="8"/>
  <c r="G294" i="8"/>
  <c r="G300" i="8"/>
  <c r="G304" i="8"/>
  <c r="F315" i="8"/>
  <c r="F326" i="8"/>
  <c r="G327" i="8"/>
  <c r="F339" i="8"/>
  <c r="F348" i="8"/>
  <c r="F357" i="8"/>
  <c r="F366" i="8"/>
  <c r="G369" i="8"/>
  <c r="G375" i="8"/>
  <c r="G379" i="8"/>
  <c r="G411" i="8"/>
  <c r="G417" i="8"/>
  <c r="G433" i="8"/>
  <c r="F459" i="8"/>
  <c r="G460" i="8"/>
  <c r="G22" i="8"/>
  <c r="G30" i="8"/>
  <c r="G43" i="8"/>
  <c r="F49" i="8"/>
  <c r="G61" i="8"/>
  <c r="G93" i="8"/>
  <c r="F104" i="8"/>
  <c r="G110" i="8"/>
  <c r="G118" i="8"/>
  <c r="G114" i="8" s="1"/>
  <c r="F128" i="8"/>
  <c r="G129" i="8"/>
  <c r="G200" i="8"/>
  <c r="G206" i="8"/>
  <c r="G230" i="8"/>
  <c r="G254" i="8"/>
  <c r="F273" i="8"/>
  <c r="F291" i="8"/>
  <c r="G372" i="8"/>
  <c r="F385" i="8"/>
  <c r="G393" i="8"/>
  <c r="G445" i="8"/>
  <c r="G465" i="8"/>
  <c r="G476" i="8"/>
  <c r="F496" i="8"/>
  <c r="G492" i="8"/>
  <c r="F251" i="8"/>
  <c r="G291" i="8"/>
  <c r="F325" i="8"/>
  <c r="F456" i="8"/>
  <c r="F474" i="8"/>
  <c r="G366" i="8"/>
  <c r="G18" i="8"/>
  <c r="G17" i="8" s="1"/>
  <c r="G27" i="8"/>
  <c r="G40" i="8"/>
  <c r="G50" i="8"/>
  <c r="G77" i="8"/>
  <c r="G83" i="8"/>
  <c r="F91" i="8"/>
  <c r="G96" i="8"/>
  <c r="G105" i="8"/>
  <c r="G104" i="8" s="1"/>
  <c r="G137" i="8"/>
  <c r="G169" i="8"/>
  <c r="G186" i="8"/>
  <c r="G196" i="8"/>
  <c r="G225" i="8"/>
  <c r="G244" i="8"/>
  <c r="G284" i="8"/>
  <c r="G273" i="8" s="1"/>
  <c r="G307" i="8"/>
  <c r="G317" i="8"/>
  <c r="G315" i="8" s="1"/>
  <c r="G335" i="8"/>
  <c r="G344" i="8"/>
  <c r="G339" i="8" s="1"/>
  <c r="G353" i="8"/>
  <c r="G348" i="8" s="1"/>
  <c r="G362" i="8"/>
  <c r="G357" i="8" s="1"/>
  <c r="G382" i="8"/>
  <c r="G386" i="8"/>
  <c r="G398" i="8"/>
  <c r="G407" i="8"/>
  <c r="G424" i="8" s="1"/>
  <c r="F424" i="8"/>
  <c r="G427" i="8"/>
  <c r="F431" i="8"/>
  <c r="G443" i="8"/>
  <c r="G431" i="8" s="1"/>
  <c r="G429" i="8" s="1"/>
  <c r="G463" i="8"/>
  <c r="G459" i="8" s="1"/>
  <c r="G456" i="8" s="1"/>
  <c r="G454" i="8" s="1"/>
  <c r="G487" i="8"/>
  <c r="G251" i="8"/>
  <c r="G474" i="8"/>
  <c r="F114" i="8"/>
  <c r="S501" i="9" l="1"/>
  <c r="S1030" i="9"/>
  <c r="N1041" i="15"/>
  <c r="R1041" i="15" s="1"/>
  <c r="K272" i="8"/>
  <c r="K155" i="8" s="1"/>
  <c r="S923" i="9"/>
  <c r="N934" i="15"/>
  <c r="R934" i="15" s="1"/>
  <c r="P1008" i="9"/>
  <c r="L1008" i="12" s="1"/>
  <c r="L878" i="12"/>
  <c r="N1006" i="13"/>
  <c r="K1006" i="12"/>
  <c r="R926" i="9"/>
  <c r="S930" i="13"/>
  <c r="S240" i="13"/>
  <c r="L286" i="12"/>
  <c r="S286" i="9"/>
  <c r="T286" i="9" s="1"/>
  <c r="K923" i="12"/>
  <c r="L424" i="8"/>
  <c r="M424" i="8" s="1"/>
  <c r="N923" i="13"/>
  <c r="N1030" i="13"/>
  <c r="L496" i="8"/>
  <c r="M496" i="8" s="1"/>
  <c r="T286" i="13"/>
  <c r="U286" i="13" s="1"/>
  <c r="Q4" i="9"/>
  <c r="M4" i="12" s="1"/>
  <c r="Q937" i="9"/>
  <c r="M937" i="12" s="1"/>
  <c r="L937" i="12"/>
  <c r="P1006" i="9"/>
  <c r="P930" i="9"/>
  <c r="K926" i="12"/>
  <c r="Q1009" i="9"/>
  <c r="M1010" i="12"/>
  <c r="K1030" i="12"/>
  <c r="K1008" i="12"/>
  <c r="M905" i="12"/>
  <c r="Q878" i="9"/>
  <c r="Q501" i="9"/>
  <c r="M501" i="12" s="1"/>
  <c r="M502" i="12"/>
  <c r="Q286" i="9"/>
  <c r="M286" i="12" s="1"/>
  <c r="M287" i="12"/>
  <c r="M241" i="12"/>
  <c r="G91" i="8"/>
  <c r="G496" i="8"/>
  <c r="G385" i="8"/>
  <c r="G272" i="8"/>
  <c r="G128" i="8"/>
  <c r="G127" i="8" s="1"/>
  <c r="G49" i="8"/>
  <c r="G48" i="8" s="1"/>
  <c r="G326" i="8"/>
  <c r="G325" i="8" s="1"/>
  <c r="G324" i="8" s="1"/>
  <c r="F429" i="8"/>
  <c r="F156" i="8"/>
  <c r="F48" i="8"/>
  <c r="G485" i="8"/>
  <c r="F454" i="8"/>
  <c r="F324" i="8"/>
  <c r="F272" i="8"/>
  <c r="F127" i="8"/>
  <c r="G156" i="8"/>
  <c r="G155" i="8" s="1"/>
  <c r="P1030" i="9" l="1"/>
  <c r="L1030" i="12" s="1"/>
  <c r="R925" i="9"/>
  <c r="S926" i="13"/>
  <c r="L1006" i="12"/>
  <c r="S1006" i="9"/>
  <c r="Q1006" i="9"/>
  <c r="M1006" i="12" s="1"/>
  <c r="Q930" i="9"/>
  <c r="Q926" i="9" s="1"/>
  <c r="O935" i="9"/>
  <c r="K925" i="12"/>
  <c r="P926" i="9"/>
  <c r="L930" i="12"/>
  <c r="Q1008" i="9"/>
  <c r="M1009" i="12"/>
  <c r="Q923" i="9"/>
  <c r="M923" i="12" s="1"/>
  <c r="M878" i="12"/>
  <c r="G126" i="8"/>
  <c r="G406" i="8"/>
  <c r="F485" i="8"/>
  <c r="F155" i="8"/>
  <c r="F126" i="8"/>
  <c r="I115" i="7"/>
  <c r="J115" i="7" s="1"/>
  <c r="J114" i="7"/>
  <c r="I114" i="7"/>
  <c r="J113" i="7"/>
  <c r="I113" i="7"/>
  <c r="G109" i="7"/>
  <c r="J102" i="7"/>
  <c r="I102" i="7"/>
  <c r="G101" i="7"/>
  <c r="G101" i="5" s="1"/>
  <c r="I101" i="5" s="1"/>
  <c r="J99" i="7"/>
  <c r="I99" i="7"/>
  <c r="G98" i="7"/>
  <c r="J95" i="7"/>
  <c r="G95" i="7"/>
  <c r="I95" i="7" s="1"/>
  <c r="J94" i="7"/>
  <c r="I94" i="7"/>
  <c r="I93" i="7"/>
  <c r="J93" i="7" s="1"/>
  <c r="G90" i="7"/>
  <c r="G90" i="5" s="1"/>
  <c r="I81" i="7"/>
  <c r="J81" i="7" s="1"/>
  <c r="G78" i="7"/>
  <c r="G78" i="5" s="1"/>
  <c r="G75" i="7"/>
  <c r="J74" i="7"/>
  <c r="I74" i="7"/>
  <c r="G63" i="7"/>
  <c r="G63" i="5" s="1"/>
  <c r="G57" i="7"/>
  <c r="G57" i="5" s="1"/>
  <c r="I56" i="7"/>
  <c r="J56" i="7" s="1"/>
  <c r="I49" i="7"/>
  <c r="J49" i="7" s="1"/>
  <c r="I48" i="7"/>
  <c r="J48" i="7" s="1"/>
  <c r="I45" i="7"/>
  <c r="J45" i="7" s="1"/>
  <c r="G39" i="7"/>
  <c r="G39" i="5" s="1"/>
  <c r="G36" i="7"/>
  <c r="G36" i="5" s="1"/>
  <c r="I32" i="7"/>
  <c r="I31" i="7"/>
  <c r="J31" i="7" s="1"/>
  <c r="I29" i="7"/>
  <c r="I28" i="7"/>
  <c r="G24" i="7"/>
  <c r="G24" i="5" s="1"/>
  <c r="I23" i="7"/>
  <c r="J23" i="7" s="1"/>
  <c r="I22" i="7"/>
  <c r="J22" i="7" s="1"/>
  <c r="J20" i="7"/>
  <c r="I20" i="7"/>
  <c r="J19" i="7"/>
  <c r="I19" i="7"/>
  <c r="J18" i="7"/>
  <c r="I18" i="7"/>
  <c r="J17" i="7"/>
  <c r="I17" i="7"/>
  <c r="G16" i="7"/>
  <c r="J15" i="7"/>
  <c r="I15" i="7"/>
  <c r="J14" i="7"/>
  <c r="I14" i="7"/>
  <c r="I12" i="7"/>
  <c r="J12" i="7" s="1"/>
  <c r="J11" i="7"/>
  <c r="I11" i="7"/>
  <c r="G9" i="7"/>
  <c r="G9" i="5" s="1"/>
  <c r="I9" i="5" s="1"/>
  <c r="J9" i="5" s="1"/>
  <c r="M171" i="6"/>
  <c r="L171" i="6"/>
  <c r="M170" i="6"/>
  <c r="L170" i="6"/>
  <c r="M168" i="6"/>
  <c r="L168" i="6"/>
  <c r="J163" i="6"/>
  <c r="M161" i="6"/>
  <c r="L161" i="6"/>
  <c r="I158" i="6"/>
  <c r="J156" i="6"/>
  <c r="M155" i="6"/>
  <c r="J155" i="6"/>
  <c r="L155" i="6" s="1"/>
  <c r="L154" i="6"/>
  <c r="C35" i="14" s="1"/>
  <c r="M151" i="6"/>
  <c r="J151" i="6"/>
  <c r="L151" i="6" s="1"/>
  <c r="J150" i="6"/>
  <c r="M149" i="6"/>
  <c r="J149" i="6"/>
  <c r="L149" i="6" s="1"/>
  <c r="M147" i="6"/>
  <c r="J147" i="6"/>
  <c r="L147" i="6" s="1"/>
  <c r="M146" i="6"/>
  <c r="L146" i="6"/>
  <c r="J146" i="6"/>
  <c r="M145" i="6"/>
  <c r="J145" i="6"/>
  <c r="L145" i="6" s="1"/>
  <c r="I144" i="6"/>
  <c r="J143" i="6"/>
  <c r="M141" i="6"/>
  <c r="L141" i="6"/>
  <c r="J141" i="6"/>
  <c r="M140" i="6"/>
  <c r="J140" i="6"/>
  <c r="M135" i="6"/>
  <c r="J135" i="6"/>
  <c r="J135" i="4" s="1"/>
  <c r="L135" i="4" s="1"/>
  <c r="L129" i="6"/>
  <c r="M129" i="6" s="1"/>
  <c r="M128" i="6"/>
  <c r="L128" i="6"/>
  <c r="L126" i="6"/>
  <c r="M126" i="6" s="1"/>
  <c r="M119" i="6"/>
  <c r="L119" i="6"/>
  <c r="J118" i="6"/>
  <c r="J118" i="4" s="1"/>
  <c r="L117" i="6"/>
  <c r="M117" i="6" s="1"/>
  <c r="M116" i="6"/>
  <c r="L116" i="6"/>
  <c r="L114" i="6"/>
  <c r="M114" i="6" s="1"/>
  <c r="M113" i="6"/>
  <c r="L113" i="6"/>
  <c r="M112" i="6"/>
  <c r="L112" i="6"/>
  <c r="M110" i="6"/>
  <c r="L110" i="6"/>
  <c r="J108" i="4"/>
  <c r="M99" i="6"/>
  <c r="L99" i="6"/>
  <c r="M98" i="6"/>
  <c r="L98" i="6"/>
  <c r="J97" i="4"/>
  <c r="M96" i="6"/>
  <c r="L96" i="6"/>
  <c r="M91" i="6"/>
  <c r="J91" i="6"/>
  <c r="L91" i="6" s="1"/>
  <c r="M90" i="6"/>
  <c r="L90" i="6"/>
  <c r="M89" i="6"/>
  <c r="L89" i="6"/>
  <c r="C58" i="14" s="1"/>
  <c r="L84" i="6"/>
  <c r="M84" i="6" s="1"/>
  <c r="J81" i="6"/>
  <c r="J81" i="4" s="1"/>
  <c r="M80" i="6"/>
  <c r="L80" i="6"/>
  <c r="M79" i="6"/>
  <c r="L79" i="6"/>
  <c r="J78" i="6"/>
  <c r="J77" i="6"/>
  <c r="L76" i="6"/>
  <c r="M76" i="6" s="1"/>
  <c r="J76" i="6"/>
  <c r="M75" i="6"/>
  <c r="J75" i="6"/>
  <c r="L75" i="6" s="1"/>
  <c r="I72" i="6"/>
  <c r="J71" i="6"/>
  <c r="J71" i="4" s="1"/>
  <c r="L71" i="4" s="1"/>
  <c r="M70" i="6"/>
  <c r="J70" i="6"/>
  <c r="L70" i="6" s="1"/>
  <c r="L69" i="6"/>
  <c r="C103" i="14" s="1"/>
  <c r="J68" i="6"/>
  <c r="L68" i="6" s="1"/>
  <c r="M68" i="6" s="1"/>
  <c r="I66" i="6"/>
  <c r="J65" i="6"/>
  <c r="L65" i="6" s="1"/>
  <c r="M65" i="6" s="1"/>
  <c r="L64" i="6"/>
  <c r="M64" i="6" s="1"/>
  <c r="M63" i="6"/>
  <c r="L63" i="6"/>
  <c r="M62" i="6"/>
  <c r="L62" i="6"/>
  <c r="J62" i="6"/>
  <c r="I60" i="6"/>
  <c r="H60" i="6"/>
  <c r="I59" i="6"/>
  <c r="H59" i="6"/>
  <c r="N58" i="6"/>
  <c r="I58" i="6"/>
  <c r="M57" i="6"/>
  <c r="L57" i="6"/>
  <c r="J57" i="6"/>
  <c r="M56" i="6"/>
  <c r="J56" i="6"/>
  <c r="L56" i="6" s="1"/>
  <c r="M55" i="6"/>
  <c r="L55" i="6"/>
  <c r="J55" i="6"/>
  <c r="M54" i="6"/>
  <c r="J54" i="6"/>
  <c r="L54" i="6" s="1"/>
  <c r="M53" i="6"/>
  <c r="L53" i="6"/>
  <c r="J53" i="6"/>
  <c r="M52" i="6"/>
  <c r="I52" i="6"/>
  <c r="H52" i="6"/>
  <c r="M51" i="6"/>
  <c r="J51" i="6"/>
  <c r="L51" i="6" s="1"/>
  <c r="M50" i="6"/>
  <c r="L50" i="6"/>
  <c r="J50" i="6"/>
  <c r="M49" i="6"/>
  <c r="H49" i="6"/>
  <c r="M48" i="6"/>
  <c r="I48" i="6"/>
  <c r="I47" i="6"/>
  <c r="I46" i="6"/>
  <c r="M44" i="6"/>
  <c r="L44" i="6"/>
  <c r="M43" i="6"/>
  <c r="L43" i="6"/>
  <c r="L42" i="6"/>
  <c r="L41" i="6"/>
  <c r="M36" i="6"/>
  <c r="L36" i="6"/>
  <c r="M35" i="6"/>
  <c r="L35" i="6"/>
  <c r="M34" i="6"/>
  <c r="J34" i="6"/>
  <c r="L34" i="6" s="1"/>
  <c r="M33" i="6"/>
  <c r="L33" i="6"/>
  <c r="J33" i="6"/>
  <c r="M32" i="6"/>
  <c r="J32" i="6"/>
  <c r="L32" i="6" s="1"/>
  <c r="M31" i="6"/>
  <c r="L31" i="6"/>
  <c r="J31" i="6"/>
  <c r="M30" i="6"/>
  <c r="J30" i="6"/>
  <c r="L30" i="6" s="1"/>
  <c r="M29" i="6"/>
  <c r="J29" i="6"/>
  <c r="L29" i="6" s="1"/>
  <c r="I29" i="6"/>
  <c r="H29" i="6"/>
  <c r="M28" i="6"/>
  <c r="J28" i="6"/>
  <c r="L28" i="6" s="1"/>
  <c r="I28" i="6"/>
  <c r="H28" i="6"/>
  <c r="P25" i="6"/>
  <c r="L25" i="6"/>
  <c r="C80" i="14" s="1"/>
  <c r="M24" i="6"/>
  <c r="L24" i="6"/>
  <c r="L23" i="6"/>
  <c r="C79" i="14" s="1"/>
  <c r="L22" i="6"/>
  <c r="C78" i="14" s="1"/>
  <c r="L21" i="6"/>
  <c r="C77" i="14" s="1"/>
  <c r="L20" i="6"/>
  <c r="C76" i="14" s="1"/>
  <c r="L19" i="6"/>
  <c r="L18" i="6"/>
  <c r="J17" i="6"/>
  <c r="L16" i="6"/>
  <c r="M15" i="6"/>
  <c r="L15" i="6"/>
  <c r="N13" i="6"/>
  <c r="L12" i="6"/>
  <c r="C66" i="14" s="1"/>
  <c r="C67" i="14" s="1"/>
  <c r="M11" i="6"/>
  <c r="L11" i="6"/>
  <c r="M10" i="6"/>
  <c r="L10" i="6"/>
  <c r="M9" i="6"/>
  <c r="L9" i="6"/>
  <c r="M8" i="6"/>
  <c r="L8" i="6"/>
  <c r="N7" i="6"/>
  <c r="I115" i="5"/>
  <c r="J115" i="5" s="1"/>
  <c r="J114" i="5"/>
  <c r="I114" i="5"/>
  <c r="J113" i="5"/>
  <c r="I113" i="5"/>
  <c r="J103" i="5"/>
  <c r="I103" i="5"/>
  <c r="J102" i="5"/>
  <c r="I102" i="5"/>
  <c r="J101" i="5"/>
  <c r="J100" i="5"/>
  <c r="I100" i="5"/>
  <c r="J99" i="5"/>
  <c r="I99" i="5"/>
  <c r="J104" i="5"/>
  <c r="J95" i="5"/>
  <c r="I95" i="5"/>
  <c r="J94" i="5"/>
  <c r="I94" i="5"/>
  <c r="J93" i="5"/>
  <c r="I93" i="5"/>
  <c r="J88" i="5"/>
  <c r="J81" i="5"/>
  <c r="I81" i="5"/>
  <c r="J77" i="5"/>
  <c r="I77" i="5"/>
  <c r="J76" i="5"/>
  <c r="I76" i="5"/>
  <c r="J75" i="5"/>
  <c r="I75" i="5"/>
  <c r="J74" i="5"/>
  <c r="I74" i="5"/>
  <c r="J56" i="5"/>
  <c r="I56" i="5"/>
  <c r="I45" i="5"/>
  <c r="J45" i="5" s="1"/>
  <c r="J31" i="5"/>
  <c r="I31" i="5"/>
  <c r="I23" i="5"/>
  <c r="J23" i="5" s="1"/>
  <c r="I22" i="5"/>
  <c r="J22" i="5" s="1"/>
  <c r="J20" i="5"/>
  <c r="I20" i="5"/>
  <c r="J19" i="5"/>
  <c r="I19" i="5"/>
  <c r="J18" i="5"/>
  <c r="I18" i="5"/>
  <c r="J17" i="5"/>
  <c r="I17" i="5"/>
  <c r="J16" i="5"/>
  <c r="J15" i="5"/>
  <c r="I15" i="5"/>
  <c r="J14" i="5"/>
  <c r="I14" i="5"/>
  <c r="I13" i="5"/>
  <c r="J13" i="5" s="1"/>
  <c r="J12" i="5"/>
  <c r="I12" i="5"/>
  <c r="J11" i="5"/>
  <c r="I11" i="5"/>
  <c r="I10" i="5"/>
  <c r="J10" i="5" s="1"/>
  <c r="I8" i="5"/>
  <c r="M171" i="4"/>
  <c r="L171" i="4"/>
  <c r="M170" i="4"/>
  <c r="L170" i="4"/>
  <c r="M168" i="4"/>
  <c r="L168" i="4"/>
  <c r="L163" i="4"/>
  <c r="M161" i="4"/>
  <c r="L161" i="4"/>
  <c r="L157" i="4"/>
  <c r="M155" i="4"/>
  <c r="L155" i="4"/>
  <c r="L154" i="4"/>
  <c r="L153" i="4"/>
  <c r="M151" i="4"/>
  <c r="L151" i="4"/>
  <c r="M149" i="4"/>
  <c r="L149" i="4"/>
  <c r="M147" i="4"/>
  <c r="L147" i="4"/>
  <c r="M146" i="4"/>
  <c r="L146" i="4"/>
  <c r="M145" i="4"/>
  <c r="L145" i="4"/>
  <c r="I144" i="4"/>
  <c r="I158" i="4" s="1"/>
  <c r="M141" i="4"/>
  <c r="L141" i="4"/>
  <c r="M140" i="4"/>
  <c r="L140" i="4"/>
  <c r="M135" i="4"/>
  <c r="L134" i="4"/>
  <c r="L130" i="4"/>
  <c r="L129" i="4"/>
  <c r="M129" i="4" s="1"/>
  <c r="M128" i="4"/>
  <c r="L128" i="4"/>
  <c r="L126" i="4"/>
  <c r="M126" i="4" s="1"/>
  <c r="M122" i="4"/>
  <c r="L122" i="4"/>
  <c r="L121" i="4"/>
  <c r="L120" i="4"/>
  <c r="M119" i="4"/>
  <c r="L119" i="4"/>
  <c r="L118" i="4"/>
  <c r="M118" i="4" s="1"/>
  <c r="L117" i="4"/>
  <c r="M117" i="4" s="1"/>
  <c r="M116" i="4"/>
  <c r="L114" i="4"/>
  <c r="M114" i="4" s="1"/>
  <c r="M113" i="4"/>
  <c r="L113" i="4"/>
  <c r="M112" i="4"/>
  <c r="L112" i="4"/>
  <c r="L111" i="4"/>
  <c r="M111" i="4" s="1"/>
  <c r="M110" i="4"/>
  <c r="L110" i="4"/>
  <c r="M99" i="4"/>
  <c r="L99" i="4"/>
  <c r="M98" i="4"/>
  <c r="L98" i="4"/>
  <c r="M96" i="4"/>
  <c r="L96" i="4"/>
  <c r="M91" i="4"/>
  <c r="L91" i="4"/>
  <c r="M90" i="4"/>
  <c r="L90" i="4"/>
  <c r="M89" i="4"/>
  <c r="L89" i="4"/>
  <c r="M84" i="4"/>
  <c r="L84" i="4"/>
  <c r="M80" i="4"/>
  <c r="L80" i="4"/>
  <c r="M79" i="4"/>
  <c r="L79" i="4"/>
  <c r="M78" i="4"/>
  <c r="L78" i="4"/>
  <c r="M76" i="4"/>
  <c r="L76" i="4"/>
  <c r="M75" i="4"/>
  <c r="L75" i="4"/>
  <c r="I72" i="4"/>
  <c r="M70" i="4"/>
  <c r="L70" i="4"/>
  <c r="M69" i="4"/>
  <c r="L69" i="4"/>
  <c r="M68" i="4"/>
  <c r="L68" i="4"/>
  <c r="I66" i="4"/>
  <c r="M65" i="4"/>
  <c r="L65" i="4"/>
  <c r="M63" i="4"/>
  <c r="L63" i="4"/>
  <c r="M62" i="4"/>
  <c r="L62" i="4"/>
  <c r="I60" i="4"/>
  <c r="I59" i="4"/>
  <c r="N58" i="4"/>
  <c r="I58" i="4"/>
  <c r="M57" i="4"/>
  <c r="L57" i="4"/>
  <c r="M56" i="4"/>
  <c r="L56" i="4"/>
  <c r="M55" i="4"/>
  <c r="L55" i="4"/>
  <c r="M54" i="4"/>
  <c r="L54" i="4"/>
  <c r="M53" i="4"/>
  <c r="L53" i="4"/>
  <c r="M52" i="4"/>
  <c r="L52" i="4"/>
  <c r="I52" i="4"/>
  <c r="M51" i="4"/>
  <c r="L51" i="4"/>
  <c r="M50" i="4"/>
  <c r="L50" i="4"/>
  <c r="M49" i="4"/>
  <c r="M48" i="4"/>
  <c r="I48" i="4"/>
  <c r="M47" i="4"/>
  <c r="I47" i="4"/>
  <c r="I46" i="4"/>
  <c r="M44" i="4"/>
  <c r="L44" i="4"/>
  <c r="M43" i="4"/>
  <c r="L43" i="4"/>
  <c r="L42" i="4"/>
  <c r="M36" i="4"/>
  <c r="L36" i="4"/>
  <c r="M35" i="4"/>
  <c r="L35" i="4"/>
  <c r="M34" i="4"/>
  <c r="L34" i="4"/>
  <c r="M33" i="4"/>
  <c r="L33" i="4"/>
  <c r="M32" i="4"/>
  <c r="L32" i="4"/>
  <c r="M31" i="4"/>
  <c r="L31" i="4"/>
  <c r="M30" i="4"/>
  <c r="L30" i="4"/>
  <c r="M29" i="4"/>
  <c r="L29" i="4"/>
  <c r="I29" i="4"/>
  <c r="H29" i="4"/>
  <c r="M28" i="4"/>
  <c r="L28" i="4"/>
  <c r="I28" i="4"/>
  <c r="H28" i="4"/>
  <c r="P25" i="4"/>
  <c r="L23" i="4"/>
  <c r="L22" i="4"/>
  <c r="L21" i="4"/>
  <c r="L20" i="4"/>
  <c r="L19" i="4"/>
  <c r="L18" i="4"/>
  <c r="M16" i="4"/>
  <c r="L16" i="4"/>
  <c r="L15" i="4"/>
  <c r="N13" i="4"/>
  <c r="M11" i="4"/>
  <c r="L11" i="4"/>
  <c r="M10" i="4"/>
  <c r="L10" i="4"/>
  <c r="M9" i="4"/>
  <c r="L9" i="4"/>
  <c r="M8" i="4"/>
  <c r="L8" i="4"/>
  <c r="N7" i="4"/>
  <c r="K935" i="12" l="1"/>
  <c r="N935" i="13"/>
  <c r="R935" i="9"/>
  <c r="S935" i="13" s="1"/>
  <c r="S925" i="13"/>
  <c r="R1033" i="9"/>
  <c r="S1033" i="13" s="1"/>
  <c r="L152" i="6"/>
  <c r="C34" i="14" s="1"/>
  <c r="J152" i="4"/>
  <c r="H152" i="4" s="1"/>
  <c r="L150" i="6"/>
  <c r="M150" i="6" s="1"/>
  <c r="J150" i="4"/>
  <c r="L143" i="6"/>
  <c r="C31" i="14" s="1"/>
  <c r="J143" i="4"/>
  <c r="L77" i="6"/>
  <c r="J77" i="4"/>
  <c r="L77" i="4" s="1"/>
  <c r="M77" i="4" s="1"/>
  <c r="L74" i="6"/>
  <c r="M74" i="6" s="1"/>
  <c r="J74" i="4"/>
  <c r="L74" i="4" s="1"/>
  <c r="M74" i="4" s="1"/>
  <c r="L17" i="6"/>
  <c r="C75" i="14" s="1"/>
  <c r="C81" i="14" s="1"/>
  <c r="C97" i="14" s="1"/>
  <c r="J17" i="4"/>
  <c r="L17" i="4" s="1"/>
  <c r="M17" i="4" s="1"/>
  <c r="M930" i="12"/>
  <c r="J14" i="6"/>
  <c r="J14" i="4" s="1"/>
  <c r="L14" i="4" s="1"/>
  <c r="M14" i="4" s="1"/>
  <c r="L135" i="6"/>
  <c r="J136" i="6"/>
  <c r="P925" i="9"/>
  <c r="L926" i="12"/>
  <c r="Q925" i="9"/>
  <c r="M926" i="12"/>
  <c r="Q1030" i="9"/>
  <c r="M1030" i="12" s="1"/>
  <c r="M1008" i="12"/>
  <c r="J172" i="6"/>
  <c r="J169" i="4"/>
  <c r="L97" i="6"/>
  <c r="M97" i="6" s="1"/>
  <c r="J100" i="6"/>
  <c r="J100" i="4" s="1"/>
  <c r="G104" i="7"/>
  <c r="G104" i="5" s="1"/>
  <c r="G98" i="5"/>
  <c r="I98" i="5" s="1"/>
  <c r="G116" i="7"/>
  <c r="G116" i="5" s="1"/>
  <c r="I116" i="5" s="1"/>
  <c r="J116" i="5" s="1"/>
  <c r="G109" i="5"/>
  <c r="I109" i="5" s="1"/>
  <c r="J109" i="5" s="1"/>
  <c r="G7" i="7"/>
  <c r="G7" i="5" s="1"/>
  <c r="I16" i="7"/>
  <c r="J16" i="7" s="1"/>
  <c r="G16" i="5"/>
  <c r="I16" i="5" s="1"/>
  <c r="L163" i="6"/>
  <c r="M163" i="6" s="1"/>
  <c r="L100" i="6"/>
  <c r="M100" i="6" s="1"/>
  <c r="G486" i="8"/>
  <c r="G497" i="8" s="1"/>
  <c r="F406" i="8"/>
  <c r="L41" i="4"/>
  <c r="N40" i="4"/>
  <c r="I21" i="5"/>
  <c r="J21" i="5" s="1"/>
  <c r="L116" i="4"/>
  <c r="L67" i="6"/>
  <c r="C101" i="14" s="1"/>
  <c r="C105" i="14" s="1"/>
  <c r="H66" i="6"/>
  <c r="H58" i="6" s="1"/>
  <c r="J73" i="6"/>
  <c r="H72" i="6"/>
  <c r="L12" i="4"/>
  <c r="M12" i="4" s="1"/>
  <c r="L81" i="4"/>
  <c r="M81" i="4" s="1"/>
  <c r="L82" i="4"/>
  <c r="M82" i="4" s="1"/>
  <c r="L83" i="4"/>
  <c r="M83" i="4" s="1"/>
  <c r="L85" i="4"/>
  <c r="M85" i="4" s="1"/>
  <c r="L100" i="4"/>
  <c r="M100" i="4" s="1"/>
  <c r="M120" i="4"/>
  <c r="M121" i="4"/>
  <c r="M130" i="4"/>
  <c r="M153" i="4"/>
  <c r="M154" i="4"/>
  <c r="L156" i="4"/>
  <c r="M156" i="4" s="1"/>
  <c r="M157" i="4"/>
  <c r="M163" i="4"/>
  <c r="I24" i="5"/>
  <c r="J24" i="5" s="1"/>
  <c r="I25" i="5"/>
  <c r="J25" i="5" s="1"/>
  <c r="I26" i="5"/>
  <c r="J26" i="5" s="1"/>
  <c r="I27" i="5"/>
  <c r="J27" i="5" s="1"/>
  <c r="I28" i="5"/>
  <c r="J28" i="5" s="1"/>
  <c r="I29" i="5"/>
  <c r="J29" i="5" s="1"/>
  <c r="I32" i="5"/>
  <c r="J32" i="5" s="1"/>
  <c r="I37" i="5"/>
  <c r="J37" i="5" s="1"/>
  <c r="I38" i="5"/>
  <c r="J38" i="5" s="1"/>
  <c r="I39" i="5"/>
  <c r="J39" i="5" s="1"/>
  <c r="I40" i="5"/>
  <c r="J40" i="5" s="1"/>
  <c r="I41" i="5"/>
  <c r="J41" i="5" s="1"/>
  <c r="I42" i="5"/>
  <c r="J42" i="5" s="1"/>
  <c r="I43" i="5"/>
  <c r="J43" i="5" s="1"/>
  <c r="I44" i="5"/>
  <c r="J44" i="5" s="1"/>
  <c r="I46" i="5"/>
  <c r="J46" i="5" s="1"/>
  <c r="I47" i="5"/>
  <c r="J47" i="5" s="1"/>
  <c r="I48" i="5"/>
  <c r="J48" i="5" s="1"/>
  <c r="I49" i="5"/>
  <c r="J49" i="5" s="1"/>
  <c r="I50" i="5"/>
  <c r="J50" i="5" s="1"/>
  <c r="I51" i="5"/>
  <c r="J51" i="5" s="1"/>
  <c r="I52" i="5"/>
  <c r="J52" i="5" s="1"/>
  <c r="I53" i="5"/>
  <c r="J53" i="5" s="1"/>
  <c r="I54" i="5"/>
  <c r="J54" i="5" s="1"/>
  <c r="I55" i="5"/>
  <c r="J55" i="5" s="1"/>
  <c r="I57" i="5"/>
  <c r="J57" i="5" s="1"/>
  <c r="I58" i="5"/>
  <c r="J58" i="5" s="1"/>
  <c r="I59" i="5"/>
  <c r="J59" i="5" s="1"/>
  <c r="I60" i="5"/>
  <c r="J60" i="5" s="1"/>
  <c r="I61" i="5"/>
  <c r="J61" i="5" s="1"/>
  <c r="I62" i="5"/>
  <c r="J62" i="5" s="1"/>
  <c r="I63" i="5"/>
  <c r="J63" i="5" s="1"/>
  <c r="I64" i="5"/>
  <c r="J64" i="5" s="1"/>
  <c r="I65" i="5"/>
  <c r="J65" i="5" s="1"/>
  <c r="I66" i="5"/>
  <c r="J66" i="5" s="1"/>
  <c r="I67" i="5"/>
  <c r="J67" i="5" s="1"/>
  <c r="I68" i="5"/>
  <c r="J68" i="5" s="1"/>
  <c r="I69" i="5"/>
  <c r="J69" i="5" s="1"/>
  <c r="I71" i="5"/>
  <c r="J71" i="5" s="1"/>
  <c r="I72" i="5"/>
  <c r="J72" i="5" s="1"/>
  <c r="I78" i="5"/>
  <c r="J78" i="5" s="1"/>
  <c r="I79" i="5"/>
  <c r="J79" i="5" s="1"/>
  <c r="I80" i="5"/>
  <c r="J80" i="5" s="1"/>
  <c r="I82" i="5"/>
  <c r="J82" i="5" s="1"/>
  <c r="I89" i="5"/>
  <c r="J89" i="5" s="1"/>
  <c r="I110" i="5"/>
  <c r="J110" i="5" s="1"/>
  <c r="I111" i="5"/>
  <c r="J111" i="5" s="1"/>
  <c r="I112" i="5"/>
  <c r="J112" i="5" s="1"/>
  <c r="J7" i="6"/>
  <c r="M12" i="6"/>
  <c r="M16" i="6"/>
  <c r="M18" i="6"/>
  <c r="M19" i="6"/>
  <c r="M20" i="6"/>
  <c r="M21" i="6"/>
  <c r="M22" i="6"/>
  <c r="M23" i="6"/>
  <c r="M25" i="6"/>
  <c r="L26" i="6"/>
  <c r="M26" i="6" s="1"/>
  <c r="J40" i="6"/>
  <c r="L40" i="6" s="1"/>
  <c r="J49" i="6"/>
  <c r="H48" i="6"/>
  <c r="H47" i="6" s="1"/>
  <c r="L71" i="6"/>
  <c r="C49" i="14" s="1"/>
  <c r="M143" i="6"/>
  <c r="H158" i="6"/>
  <c r="L156" i="6"/>
  <c r="C36" i="14" s="1"/>
  <c r="M41" i="6"/>
  <c r="M42" i="6"/>
  <c r="M69" i="6"/>
  <c r="L83" i="6"/>
  <c r="M83" i="6" s="1"/>
  <c r="L85" i="6"/>
  <c r="M85" i="6" s="1"/>
  <c r="L118" i="6"/>
  <c r="M118" i="6" s="1"/>
  <c r="L120" i="6"/>
  <c r="M120" i="6" s="1"/>
  <c r="L121" i="6"/>
  <c r="M121" i="6" s="1"/>
  <c r="L122" i="6"/>
  <c r="M122" i="6" s="1"/>
  <c r="L127" i="6"/>
  <c r="M127" i="6" s="1"/>
  <c r="L130" i="6"/>
  <c r="M130" i="6" s="1"/>
  <c r="L134" i="6"/>
  <c r="M134" i="6" s="1"/>
  <c r="L153" i="6"/>
  <c r="M153" i="6" s="1"/>
  <c r="L157" i="6"/>
  <c r="C37" i="14" s="1"/>
  <c r="I8" i="7"/>
  <c r="J8" i="7" s="1"/>
  <c r="I10" i="7"/>
  <c r="J10" i="7" s="1"/>
  <c r="I13" i="7"/>
  <c r="J13" i="7" s="1"/>
  <c r="I25" i="7"/>
  <c r="J25" i="7" s="1"/>
  <c r="I26" i="7"/>
  <c r="J26" i="7" s="1"/>
  <c r="I36" i="7"/>
  <c r="J36" i="7" s="1"/>
  <c r="I37" i="7"/>
  <c r="J37" i="7" s="1"/>
  <c r="I38" i="7"/>
  <c r="J38" i="7" s="1"/>
  <c r="I39" i="7"/>
  <c r="J39" i="7" s="1"/>
  <c r="I40" i="7"/>
  <c r="J40" i="7" s="1"/>
  <c r="I41" i="7"/>
  <c r="J41" i="7" s="1"/>
  <c r="I42" i="7"/>
  <c r="J42" i="7" s="1"/>
  <c r="I43" i="7"/>
  <c r="J43" i="7" s="1"/>
  <c r="I44" i="7"/>
  <c r="J44" i="7" s="1"/>
  <c r="I46" i="7"/>
  <c r="J46" i="7" s="1"/>
  <c r="I47" i="7"/>
  <c r="J47" i="7" s="1"/>
  <c r="I50" i="7"/>
  <c r="J50" i="7" s="1"/>
  <c r="I51" i="7"/>
  <c r="J51" i="7" s="1"/>
  <c r="I52" i="7"/>
  <c r="J52" i="7" s="1"/>
  <c r="I53" i="7"/>
  <c r="J53" i="7" s="1"/>
  <c r="I54" i="7"/>
  <c r="J54" i="7" s="1"/>
  <c r="I55" i="7"/>
  <c r="J55" i="7" s="1"/>
  <c r="I57" i="7"/>
  <c r="J57" i="7" s="1"/>
  <c r="I58" i="7"/>
  <c r="J58" i="7" s="1"/>
  <c r="I59" i="7"/>
  <c r="J59" i="7" s="1"/>
  <c r="I60" i="7"/>
  <c r="J60" i="7" s="1"/>
  <c r="I61" i="7"/>
  <c r="J61" i="7" s="1"/>
  <c r="I62" i="7"/>
  <c r="J62" i="7" s="1"/>
  <c r="I63" i="7"/>
  <c r="J63" i="7" s="1"/>
  <c r="I64" i="7"/>
  <c r="J64" i="7" s="1"/>
  <c r="I65" i="7"/>
  <c r="J65" i="7" s="1"/>
  <c r="I66" i="7"/>
  <c r="J66" i="7" s="1"/>
  <c r="I67" i="7"/>
  <c r="J67" i="7" s="1"/>
  <c r="I68" i="7"/>
  <c r="J68" i="7" s="1"/>
  <c r="I69" i="7"/>
  <c r="J69" i="7" s="1"/>
  <c r="I71" i="7"/>
  <c r="J71" i="7" s="1"/>
  <c r="I72" i="7"/>
  <c r="J72" i="7" s="1"/>
  <c r="I75" i="7"/>
  <c r="J75" i="7" s="1"/>
  <c r="I76" i="7"/>
  <c r="J76" i="7" s="1"/>
  <c r="I77" i="7"/>
  <c r="J77" i="7" s="1"/>
  <c r="I78" i="7"/>
  <c r="J78" i="7" s="1"/>
  <c r="I79" i="7"/>
  <c r="J79" i="7" s="1"/>
  <c r="I80" i="7"/>
  <c r="J80" i="7" s="1"/>
  <c r="I82" i="7"/>
  <c r="J82" i="7" s="1"/>
  <c r="I89" i="7"/>
  <c r="J89" i="7" s="1"/>
  <c r="I100" i="7"/>
  <c r="J100" i="7" s="1"/>
  <c r="I101" i="7"/>
  <c r="J101" i="7" s="1"/>
  <c r="I103" i="7"/>
  <c r="J103" i="7" s="1"/>
  <c r="I110" i="7"/>
  <c r="J110" i="7" s="1"/>
  <c r="I111" i="7"/>
  <c r="J111" i="7" s="1"/>
  <c r="I112" i="7"/>
  <c r="J112" i="7" s="1"/>
  <c r="J60" i="6"/>
  <c r="L61" i="6"/>
  <c r="M61" i="6" s="1"/>
  <c r="M67" i="6"/>
  <c r="J52" i="6"/>
  <c r="L52" i="6" s="1"/>
  <c r="L78" i="6"/>
  <c r="M78" i="6" s="1"/>
  <c r="L82" i="6"/>
  <c r="M82" i="6" s="1"/>
  <c r="M154" i="6"/>
  <c r="L81" i="6"/>
  <c r="C115" i="14" s="1"/>
  <c r="L111" i="6"/>
  <c r="M111" i="6" s="1"/>
  <c r="J131" i="6"/>
  <c r="L140" i="6"/>
  <c r="I9" i="7"/>
  <c r="J9" i="7" s="1"/>
  <c r="I27" i="7"/>
  <c r="J27" i="7" s="1"/>
  <c r="J28" i="7"/>
  <c r="J29" i="7"/>
  <c r="J32" i="7"/>
  <c r="I90" i="7"/>
  <c r="J90" i="7" s="1"/>
  <c r="L108" i="6"/>
  <c r="M108" i="6" s="1"/>
  <c r="L162" i="6"/>
  <c r="M162" i="6" s="1"/>
  <c r="L169" i="6"/>
  <c r="M169" i="6" s="1"/>
  <c r="I21" i="7"/>
  <c r="J21" i="7" s="1"/>
  <c r="I88" i="7"/>
  <c r="J88" i="7" s="1"/>
  <c r="I98" i="7"/>
  <c r="J98" i="7" s="1"/>
  <c r="I109" i="7"/>
  <c r="J109" i="7" s="1"/>
  <c r="M15" i="4"/>
  <c r="M18" i="4"/>
  <c r="M19" i="4"/>
  <c r="M20" i="4"/>
  <c r="M21" i="4"/>
  <c r="M22" i="4"/>
  <c r="M23" i="4"/>
  <c r="L7" i="4"/>
  <c r="M7" i="4" s="1"/>
  <c r="M41" i="4"/>
  <c r="M42" i="4"/>
  <c r="M71" i="4"/>
  <c r="L64" i="4"/>
  <c r="M64" i="4" s="1"/>
  <c r="L67" i="4"/>
  <c r="M67" i="4" s="1"/>
  <c r="L40" i="4"/>
  <c r="L61" i="4"/>
  <c r="M61" i="4" s="1"/>
  <c r="L97" i="4"/>
  <c r="M97" i="4" s="1"/>
  <c r="L108" i="4"/>
  <c r="M108" i="4" s="1"/>
  <c r="L127" i="4"/>
  <c r="M127" i="4" s="1"/>
  <c r="M134" i="4"/>
  <c r="J8" i="5"/>
  <c r="I90" i="5"/>
  <c r="J90" i="5" s="1"/>
  <c r="I104" i="5"/>
  <c r="L162" i="4"/>
  <c r="M162" i="4" s="1"/>
  <c r="L169" i="4"/>
  <c r="M169" i="4" s="1"/>
  <c r="I36" i="5"/>
  <c r="I88" i="5"/>
  <c r="J98" i="5"/>
  <c r="I104" i="7" l="1"/>
  <c r="J104" i="7" s="1"/>
  <c r="L152" i="4"/>
  <c r="M152" i="4" s="1"/>
  <c r="L150" i="4"/>
  <c r="M150" i="4" s="1"/>
  <c r="H150" i="4"/>
  <c r="M157" i="6"/>
  <c r="M152" i="6"/>
  <c r="M156" i="6"/>
  <c r="M71" i="6"/>
  <c r="M77" i="6"/>
  <c r="C53" i="14"/>
  <c r="M17" i="6"/>
  <c r="I116" i="7"/>
  <c r="J116" i="7" s="1"/>
  <c r="L143" i="4"/>
  <c r="M143" i="4" s="1"/>
  <c r="H143" i="4"/>
  <c r="L66" i="6"/>
  <c r="M66" i="6" s="1"/>
  <c r="J66" i="4"/>
  <c r="L66" i="4" s="1"/>
  <c r="M66" i="4" s="1"/>
  <c r="J13" i="6"/>
  <c r="J37" i="6" s="1"/>
  <c r="J148" i="4"/>
  <c r="L142" i="6"/>
  <c r="J142" i="4"/>
  <c r="J136" i="4"/>
  <c r="L136" i="4" s="1"/>
  <c r="M136" i="4" s="1"/>
  <c r="J131" i="4"/>
  <c r="L131" i="4" s="1"/>
  <c r="M131" i="4" s="1"/>
  <c r="J73" i="4"/>
  <c r="L73" i="4" s="1"/>
  <c r="M73" i="4" s="1"/>
  <c r="J60" i="4"/>
  <c r="L60" i="4" s="1"/>
  <c r="M60" i="4" s="1"/>
  <c r="L14" i="6"/>
  <c r="M14" i="6" s="1"/>
  <c r="Q935" i="9"/>
  <c r="M935" i="12" s="1"/>
  <c r="M925" i="12"/>
  <c r="P935" i="9"/>
  <c r="L935" i="12" s="1"/>
  <c r="L925" i="12"/>
  <c r="L49" i="6"/>
  <c r="J49" i="4"/>
  <c r="L49" i="4" s="1"/>
  <c r="L172" i="6"/>
  <c r="M172" i="6" s="1"/>
  <c r="J172" i="4"/>
  <c r="L172" i="4" s="1"/>
  <c r="M172" i="4" s="1"/>
  <c r="J48" i="6"/>
  <c r="J48" i="4" s="1"/>
  <c r="L48" i="4" s="1"/>
  <c r="N40" i="6"/>
  <c r="I7" i="7"/>
  <c r="J7" i="7" s="1"/>
  <c r="F486" i="8"/>
  <c r="L148" i="6"/>
  <c r="M148" i="6" s="1"/>
  <c r="J144" i="6"/>
  <c r="I7" i="5"/>
  <c r="J7" i="5" s="1"/>
  <c r="L131" i="6"/>
  <c r="M131" i="6" s="1"/>
  <c r="L7" i="6"/>
  <c r="M7" i="6" s="1"/>
  <c r="H46" i="6"/>
  <c r="L73" i="6"/>
  <c r="M73" i="6" s="1"/>
  <c r="J72" i="6"/>
  <c r="M81" i="6"/>
  <c r="M40" i="6"/>
  <c r="I24" i="7"/>
  <c r="J24" i="7" s="1"/>
  <c r="L136" i="6"/>
  <c r="M136" i="6" s="1"/>
  <c r="L60" i="6"/>
  <c r="M60" i="6" s="1"/>
  <c r="J59" i="6"/>
  <c r="J36" i="5"/>
  <c r="M40" i="4"/>
  <c r="J47" i="6" l="1"/>
  <c r="J47" i="4" s="1"/>
  <c r="M142" i="6"/>
  <c r="C30" i="14"/>
  <c r="J13" i="4"/>
  <c r="L13" i="4" s="1"/>
  <c r="M13" i="4" s="1"/>
  <c r="L13" i="6"/>
  <c r="M13" i="6" s="1"/>
  <c r="L148" i="4"/>
  <c r="M148" i="4" s="1"/>
  <c r="H148" i="4"/>
  <c r="L142" i="4"/>
  <c r="M142" i="4" s="1"/>
  <c r="H142" i="4"/>
  <c r="J37" i="4"/>
  <c r="L37" i="4" s="1"/>
  <c r="M37" i="4" s="1"/>
  <c r="L144" i="6"/>
  <c r="J144" i="4"/>
  <c r="L72" i="6"/>
  <c r="J72" i="4"/>
  <c r="L72" i="4" s="1"/>
  <c r="M72" i="4" s="1"/>
  <c r="J59" i="4"/>
  <c r="L48" i="6"/>
  <c r="J158" i="6"/>
  <c r="F497" i="8"/>
  <c r="L47" i="6"/>
  <c r="M47" i="6" s="1"/>
  <c r="L37" i="6"/>
  <c r="M37" i="6" s="1"/>
  <c r="L59" i="6"/>
  <c r="C48" i="14" s="1"/>
  <c r="J58" i="6"/>
  <c r="K174" i="4"/>
  <c r="L47" i="4"/>
  <c r="L59" i="4"/>
  <c r="M59" i="4" s="1"/>
  <c r="M144" i="6" l="1"/>
  <c r="C32" i="14"/>
  <c r="C38" i="14"/>
  <c r="M59" i="6"/>
  <c r="M72" i="6"/>
  <c r="C50" i="14"/>
  <c r="C54" i="14" s="1"/>
  <c r="L144" i="4"/>
  <c r="M144" i="4" s="1"/>
  <c r="H144" i="4"/>
  <c r="H158" i="4" s="1"/>
  <c r="L158" i="6"/>
  <c r="N158" i="6" s="1"/>
  <c r="J158" i="4"/>
  <c r="L158" i="4" s="1"/>
  <c r="M158" i="4" s="1"/>
  <c r="J46" i="6"/>
  <c r="J86" i="6" s="1"/>
  <c r="J58" i="4"/>
  <c r="L58" i="4" s="1"/>
  <c r="M58" i="4" s="1"/>
  <c r="O46" i="6"/>
  <c r="L58" i="6"/>
  <c r="M58" i="6" s="1"/>
  <c r="O58" i="6"/>
  <c r="O58" i="4"/>
  <c r="M158" i="6" l="1"/>
  <c r="L46" i="6"/>
  <c r="M46" i="6" s="1"/>
  <c r="J86" i="4"/>
  <c r="J46" i="4"/>
  <c r="L46" i="4" s="1"/>
  <c r="M46" i="4" s="1"/>
  <c r="N46" i="6"/>
  <c r="J93" i="6"/>
  <c r="L86" i="6"/>
  <c r="O46" i="4"/>
  <c r="N46" i="4" l="1"/>
  <c r="J93" i="4"/>
  <c r="M86" i="6"/>
  <c r="L93" i="6"/>
  <c r="L86" i="4"/>
  <c r="M86" i="4" s="1"/>
  <c r="M93" i="6" l="1"/>
  <c r="K174" i="6"/>
  <c r="L93" i="4"/>
  <c r="M93" i="4" s="1"/>
  <c r="L876" i="9" l="1"/>
  <c r="K876" i="13" s="1"/>
  <c r="K240" i="13"/>
  <c r="T245" i="13" s="1"/>
  <c r="L1033" i="9"/>
  <c r="K1033" i="13" s="1"/>
  <c r="J118" i="5"/>
  <c r="N771" i="9"/>
  <c r="M771" i="13" s="1"/>
  <c r="O771" i="9"/>
  <c r="N767" i="9"/>
  <c r="M767" i="13" s="1"/>
  <c r="N763" i="9"/>
  <c r="M763" i="13" s="1"/>
  <c r="N759" i="9"/>
  <c r="M759" i="13" s="1"/>
  <c r="K771" i="12" l="1"/>
  <c r="N771" i="13"/>
  <c r="K768" i="12"/>
  <c r="P760" i="9"/>
  <c r="N754" i="9"/>
  <c r="O767" i="9"/>
  <c r="P772" i="9"/>
  <c r="S772" i="9" s="1"/>
  <c r="K772" i="12"/>
  <c r="K767" i="12" l="1"/>
  <c r="N767" i="13"/>
  <c r="P759" i="9"/>
  <c r="L759" i="12" s="1"/>
  <c r="S760" i="9"/>
  <c r="N753" i="9"/>
  <c r="T726" i="9" s="1"/>
  <c r="M754" i="13"/>
  <c r="K760" i="12"/>
  <c r="O759" i="9"/>
  <c r="P768" i="9"/>
  <c r="L760" i="12"/>
  <c r="Q760" i="9"/>
  <c r="Q759" i="9" s="1"/>
  <c r="L772" i="12"/>
  <c r="P771" i="9"/>
  <c r="Q772" i="9"/>
  <c r="K764" i="12"/>
  <c r="P764" i="9"/>
  <c r="S764" i="9" s="1"/>
  <c r="O763" i="9"/>
  <c r="L768" i="12" l="1"/>
  <c r="S768" i="9"/>
  <c r="M760" i="12"/>
  <c r="L771" i="12"/>
  <c r="S771" i="9"/>
  <c r="K763" i="12"/>
  <c r="N763" i="13"/>
  <c r="K759" i="12"/>
  <c r="S759" i="9"/>
  <c r="N759" i="13"/>
  <c r="N240" i="9"/>
  <c r="M753" i="13"/>
  <c r="Q768" i="9"/>
  <c r="M768" i="12" s="1"/>
  <c r="P767" i="9"/>
  <c r="L764" i="12"/>
  <c r="P763" i="9"/>
  <c r="S763" i="9" s="1"/>
  <c r="Q764" i="9"/>
  <c r="M759" i="12"/>
  <c r="O754" i="9"/>
  <c r="Q771" i="9"/>
  <c r="M771" i="12" s="1"/>
  <c r="M772" i="12"/>
  <c r="L767" i="12" l="1"/>
  <c r="S767" i="9"/>
  <c r="N754" i="13"/>
  <c r="M240" i="13"/>
  <c r="V245" i="13" s="1"/>
  <c r="N876" i="9"/>
  <c r="M876" i="13" s="1"/>
  <c r="N1033" i="9"/>
  <c r="M1033" i="13" s="1"/>
  <c r="Q767" i="9"/>
  <c r="M767" i="12" s="1"/>
  <c r="K754" i="12"/>
  <c r="O753" i="9"/>
  <c r="Q763" i="9"/>
  <c r="M764" i="12"/>
  <c r="L763" i="12"/>
  <c r="P754" i="9"/>
  <c r="S754" i="9" s="1"/>
  <c r="N753" i="13" l="1"/>
  <c r="M763" i="12"/>
  <c r="Q754" i="9"/>
  <c r="P753" i="9"/>
  <c r="S753" i="9" s="1"/>
  <c r="L754" i="12"/>
  <c r="O240" i="9"/>
  <c r="J378" i="8"/>
  <c r="G73" i="7"/>
  <c r="C10" i="14" s="1"/>
  <c r="C12" i="14" s="1"/>
  <c r="K753" i="12"/>
  <c r="N240" i="13" l="1"/>
  <c r="U240" i="13" s="1"/>
  <c r="N251" i="15"/>
  <c r="K163" i="12"/>
  <c r="P163" i="9"/>
  <c r="N163" i="13"/>
  <c r="O163" i="13" s="1"/>
  <c r="O162" i="9"/>
  <c r="J116" i="8"/>
  <c r="T753" i="13"/>
  <c r="K378" i="8"/>
  <c r="J374" i="8"/>
  <c r="G70" i="7"/>
  <c r="G73" i="5"/>
  <c r="I73" i="5" s="1"/>
  <c r="J73" i="5" s="1"/>
  <c r="I73" i="7"/>
  <c r="J73" i="7" s="1"/>
  <c r="O876" i="9"/>
  <c r="N887" i="15" s="1"/>
  <c r="R887" i="15" s="1"/>
  <c r="K240" i="12"/>
  <c r="P240" i="9"/>
  <c r="L753" i="12"/>
  <c r="M754" i="12"/>
  <c r="Q753" i="9"/>
  <c r="Z251" i="15" l="1"/>
  <c r="S251" i="15"/>
  <c r="L406" i="8"/>
  <c r="L501" i="8" s="1"/>
  <c r="Q1054" i="9"/>
  <c r="Q1056" i="9" s="1"/>
  <c r="J115" i="4"/>
  <c r="L115" i="4" s="1"/>
  <c r="M115" i="4" s="1"/>
  <c r="L115" i="6"/>
  <c r="J109" i="6"/>
  <c r="K116" i="8"/>
  <c r="K114" i="8" s="1"/>
  <c r="K126" i="8" s="1"/>
  <c r="J114" i="8"/>
  <c r="J126" i="8" s="1"/>
  <c r="P163" i="13"/>
  <c r="O162" i="13"/>
  <c r="O161" i="13" s="1"/>
  <c r="O160" i="13" s="1"/>
  <c r="O3" i="13" s="1"/>
  <c r="Q163" i="9"/>
  <c r="P162" i="9"/>
  <c r="L163" i="12"/>
  <c r="O161" i="9"/>
  <c r="N162" i="13"/>
  <c r="K162" i="12"/>
  <c r="K876" i="12"/>
  <c r="N876" i="13"/>
  <c r="P876" i="9"/>
  <c r="L240" i="12"/>
  <c r="T240" i="9"/>
  <c r="K374" i="8"/>
  <c r="K372" i="8" s="1"/>
  <c r="K406" i="8" s="1"/>
  <c r="J372" i="8"/>
  <c r="J406" i="8" s="1"/>
  <c r="Q240" i="9"/>
  <c r="M753" i="12"/>
  <c r="I70" i="7"/>
  <c r="G83" i="7"/>
  <c r="G70" i="5"/>
  <c r="I70" i="5" s="1"/>
  <c r="P162" i="13" l="1"/>
  <c r="P161" i="13" s="1"/>
  <c r="P160" i="13" s="1"/>
  <c r="P3" i="13" s="1"/>
  <c r="P238" i="13" s="1"/>
  <c r="O406" i="8"/>
  <c r="R251" i="15"/>
  <c r="S887" i="15"/>
  <c r="R3" i="15"/>
  <c r="N496" i="8"/>
  <c r="T876" i="9"/>
  <c r="O238" i="13"/>
  <c r="O1033" i="13"/>
  <c r="S3" i="9"/>
  <c r="T3" i="13"/>
  <c r="K161" i="12"/>
  <c r="N161" i="13"/>
  <c r="O160" i="9"/>
  <c r="J123" i="6"/>
  <c r="J109" i="4"/>
  <c r="L109" i="4" s="1"/>
  <c r="M109" i="4" s="1"/>
  <c r="L109" i="6"/>
  <c r="M109" i="6" s="1"/>
  <c r="L162" i="12"/>
  <c r="P161" i="9"/>
  <c r="C106" i="14"/>
  <c r="M115" i="6"/>
  <c r="K486" i="8"/>
  <c r="K497" i="8" s="1"/>
  <c r="M163" i="12"/>
  <c r="Q162" i="9"/>
  <c r="L876" i="12"/>
  <c r="S876" i="9"/>
  <c r="T240" i="13"/>
  <c r="M406" i="8"/>
  <c r="J486" i="8"/>
  <c r="J497" i="8" s="1"/>
  <c r="S240" i="9"/>
  <c r="I83" i="5"/>
  <c r="J83" i="5" s="1"/>
  <c r="J70" i="5"/>
  <c r="I83" i="7"/>
  <c r="J83" i="7" s="1"/>
  <c r="J70" i="7"/>
  <c r="G83" i="5"/>
  <c r="M240" i="12"/>
  <c r="Q876" i="9"/>
  <c r="M876" i="12" s="1"/>
  <c r="P1033" i="13" l="1"/>
  <c r="Q162" i="13"/>
  <c r="Q161" i="13" s="1"/>
  <c r="Q160" i="13" s="1"/>
  <c r="Q3" i="13" s="1"/>
  <c r="R162" i="13"/>
  <c r="R161" i="13" s="1"/>
  <c r="R160" i="13" s="1"/>
  <c r="R3" i="13" s="1"/>
  <c r="P160" i="9"/>
  <c r="L161" i="12"/>
  <c r="Q161" i="9"/>
  <c r="M162" i="12"/>
  <c r="J123" i="4"/>
  <c r="L123" i="4" s="1"/>
  <c r="M123" i="4" s="1"/>
  <c r="L123" i="6"/>
  <c r="M123" i="6" s="1"/>
  <c r="J165" i="6"/>
  <c r="N160" i="13"/>
  <c r="G30" i="7"/>
  <c r="K160" i="12"/>
  <c r="O3" i="9"/>
  <c r="N3" i="15" s="1"/>
  <c r="S3" i="15" s="1"/>
  <c r="R238" i="13" l="1"/>
  <c r="R1033" i="13"/>
  <c r="Q238" i="13"/>
  <c r="Q1033" i="13"/>
  <c r="G30" i="5"/>
  <c r="I30" i="5" s="1"/>
  <c r="J30" i="5" s="1"/>
  <c r="C13" i="14"/>
  <c r="C15" i="14" s="1"/>
  <c r="C28" i="14" s="1"/>
  <c r="C59" i="14" s="1"/>
  <c r="G33" i="7"/>
  <c r="I30" i="7"/>
  <c r="J30" i="7" s="1"/>
  <c r="L165" i="6"/>
  <c r="M165" i="6" s="1"/>
  <c r="J165" i="4"/>
  <c r="J174" i="6"/>
  <c r="O238" i="9"/>
  <c r="N3" i="13"/>
  <c r="T3" i="9"/>
  <c r="K3" i="12"/>
  <c r="O1033" i="9"/>
  <c r="N1060" i="15" s="1"/>
  <c r="R1060" i="15" s="1"/>
  <c r="M161" i="12"/>
  <c r="Q160" i="9"/>
  <c r="L160" i="12"/>
  <c r="P3" i="9"/>
  <c r="O1047" i="9" l="1"/>
  <c r="O1050" i="9" s="1"/>
  <c r="O1052" i="9" s="1"/>
  <c r="O1055" i="9" s="1"/>
  <c r="N238" i="15"/>
  <c r="L126" i="8"/>
  <c r="N238" i="13"/>
  <c r="U238" i="13" s="1"/>
  <c r="K238" i="12"/>
  <c r="K33" i="7"/>
  <c r="T238" i="9"/>
  <c r="L165" i="4"/>
  <c r="M165" i="4" s="1"/>
  <c r="J174" i="4"/>
  <c r="M160" i="12"/>
  <c r="Q3" i="9"/>
  <c r="N1033" i="13"/>
  <c r="S1033" i="9"/>
  <c r="K1033" i="12"/>
  <c r="P238" i="9"/>
  <c r="L3" i="12"/>
  <c r="L1033" i="12" s="1"/>
  <c r="P1033" i="9"/>
  <c r="G33" i="5"/>
  <c r="I33" i="5" s="1"/>
  <c r="J33" i="5" s="1"/>
  <c r="I33" i="7"/>
  <c r="J33" i="7" s="1"/>
  <c r="G85" i="7"/>
  <c r="U3" i="13"/>
  <c r="W6" i="13"/>
  <c r="S238" i="15" l="1"/>
  <c r="N244" i="15"/>
  <c r="N248" i="15" s="1"/>
  <c r="L238" i="12"/>
  <c r="S238" i="9"/>
  <c r="G85" i="5"/>
  <c r="I85" i="5" s="1"/>
  <c r="J85" i="5" s="1"/>
  <c r="I85" i="7"/>
  <c r="J85" i="7" s="1"/>
  <c r="G106" i="7"/>
  <c r="M3" i="12"/>
  <c r="M1033" i="12" s="1"/>
  <c r="Q238" i="9"/>
  <c r="M238" i="12" s="1"/>
  <c r="Q1033" i="9"/>
  <c r="I106" i="7" l="1"/>
  <c r="J106" i="7" s="1"/>
  <c r="G118" i="7"/>
  <c r="G106" i="5"/>
  <c r="I106" i="5" s="1"/>
  <c r="J106" i="5" s="1"/>
  <c r="I118" i="7" l="1"/>
  <c r="J118" i="7" s="1"/>
  <c r="G118" i="5"/>
  <c r="I118" i="5" s="1"/>
  <c r="C108" i="14"/>
  <c r="C112" i="14" s="1"/>
  <c r="C114" i="14" s="1"/>
  <c r="C117" i="14" s="1"/>
</calcChain>
</file>

<file path=xl/sharedStrings.xml><?xml version="1.0" encoding="utf-8"?>
<sst xmlns="http://schemas.openxmlformats.org/spreadsheetml/2006/main" count="19064" uniqueCount="2708">
  <si>
    <t>CONTO ECONOMICO</t>
  </si>
  <si>
    <t>CE</t>
  </si>
  <si>
    <t>NOTA ILLUSTRATIVA</t>
  </si>
  <si>
    <t>PIANO INVESTIMENTI TRIENNALE</t>
  </si>
  <si>
    <t>RELAZIONE DEL DG</t>
  </si>
  <si>
    <t>PIANO ATTIVITA'</t>
  </si>
  <si>
    <t>RENDICONTO FINANZIARIO</t>
  </si>
  <si>
    <t>PARERE COLLEGIO SINDACALE</t>
  </si>
  <si>
    <t>AZIENDA 204 -ASP Vibo Valentia</t>
  </si>
  <si>
    <t>STATO PATRIMONIALE ATTIVO</t>
  </si>
  <si>
    <r>
      <t>Importi</t>
    </r>
    <r>
      <rPr>
        <b/>
        <sz val="12"/>
        <rFont val="Tahoma"/>
        <family val="2"/>
      </rPr>
      <t xml:space="preserve">: Euro    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</si>
  <si>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>I</t>
    </r>
    <r>
      <rPr>
        <b/>
        <sz val="14"/>
        <rFont val="Garamond"/>
        <family val="1"/>
      </rPr>
      <t xml:space="preserve"> 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118/2011</t>
    </r>
  </si>
  <si>
    <t>Importo</t>
  </si>
  <si>
    <t>%</t>
  </si>
  <si>
    <t>A)</t>
  </si>
  <si>
    <t>IMMOBILIZZAZIONI</t>
  </si>
  <si>
    <t>I</t>
  </si>
  <si>
    <t>Immobilizzazioni immateriali</t>
  </si>
  <si>
    <t>1)</t>
  </si>
  <si>
    <t>Costi d'impianto e di ampliamento</t>
  </si>
  <si>
    <t>2)</t>
  </si>
  <si>
    <t>Costi di ricerca e sviluppo</t>
  </si>
  <si>
    <t>3)</t>
  </si>
  <si>
    <t>Diritti di brevetto e di utilizzazione delle opere dell'ingegno</t>
  </si>
  <si>
    <t>4)</t>
  </si>
  <si>
    <t>Immobilizzazioni immateriali in corso e acconti</t>
  </si>
  <si>
    <t>5)</t>
  </si>
  <si>
    <t>Altre immobilizzazioni immateriali</t>
  </si>
  <si>
    <t>II</t>
  </si>
  <si>
    <t>Immobilizzazioni materiali</t>
  </si>
  <si>
    <t>Terreni</t>
  </si>
  <si>
    <t>a)</t>
  </si>
  <si>
    <t>Terreni disponibili</t>
  </si>
  <si>
    <t>b)</t>
  </si>
  <si>
    <t>Terreni indisponibili</t>
  </si>
  <si>
    <t>Fabbricati</t>
  </si>
  <si>
    <t>Fabbricati non strumentali (disponibili)</t>
  </si>
  <si>
    <t>Fabbricati strumentali (indisponibili)</t>
  </si>
  <si>
    <t>Impianti e macchinari</t>
  </si>
  <si>
    <t>Attrezzature sanitarie e scientifiche</t>
  </si>
  <si>
    <t>Mobili e arredi</t>
  </si>
  <si>
    <t>6)</t>
  </si>
  <si>
    <t>Automezzi</t>
  </si>
  <si>
    <t>7)</t>
  </si>
  <si>
    <t>Oggetti d'arte</t>
  </si>
  <si>
    <t>8)</t>
  </si>
  <si>
    <t>Altre immobilizzazioni materiali</t>
  </si>
  <si>
    <t>9)</t>
  </si>
  <si>
    <t>Immobilizzazioni materiali in corso e acconti</t>
  </si>
  <si>
    <t>Entro 12 mesi</t>
  </si>
  <si>
    <t>Oltre 12 mesi</t>
  </si>
  <si>
    <t>III</t>
  </si>
  <si>
    <r>
      <t>Immobilizzazioni finanziarie (</t>
    </r>
    <r>
      <rPr>
        <b/>
        <i/>
        <sz val="12"/>
        <rFont val="Garamond"/>
        <family val="1"/>
      </rPr>
      <t>con separata indicazione, per ciascuna voce dei crediti, degli importi esigibili entro l'esercizio successivo</t>
    </r>
    <r>
      <rPr>
        <b/>
        <sz val="12"/>
        <rFont val="Garamond"/>
        <family val="1"/>
      </rPr>
      <t>)</t>
    </r>
  </si>
  <si>
    <t>Crediti finanziari</t>
  </si>
  <si>
    <t>Crediti finanziari v/Stato</t>
  </si>
  <si>
    <t>Crediti finanziari v/Regione</t>
  </si>
  <si>
    <t>c)</t>
  </si>
  <si>
    <t>Crediti finanziari v/partecipate</t>
  </si>
  <si>
    <t>d)</t>
  </si>
  <si>
    <t>Crediti finanziari v/altri</t>
  </si>
  <si>
    <t>Titoli</t>
  </si>
  <si>
    <t>Partecipazioni</t>
  </si>
  <si>
    <t>Altri titoli</t>
  </si>
  <si>
    <t>Totale A)</t>
  </si>
  <si>
    <t>B)</t>
  </si>
  <si>
    <t>ATTIVO CIRCOLANTE</t>
  </si>
  <si>
    <t>Rimanenze</t>
  </si>
  <si>
    <t>Rimanenze beni sanitari</t>
  </si>
  <si>
    <t>Rimanenze beni non sanitari</t>
  </si>
  <si>
    <t>Acconti per acquisti beni sanitari</t>
  </si>
  <si>
    <t>Acconti per acquisti beni non sanitari</t>
  </si>
  <si>
    <r>
      <t>Crediti (</t>
    </r>
    <r>
      <rPr>
        <b/>
        <i/>
        <sz val="12"/>
        <rFont val="Garamond"/>
        <family val="1"/>
      </rPr>
      <t>con separata indicazione, per ciascuna voce, degli importi esigibili  oltre l'esercizio successivo</t>
    </r>
    <r>
      <rPr>
        <b/>
        <sz val="12"/>
        <rFont val="Garamond"/>
        <family val="1"/>
      </rPr>
      <t>)</t>
    </r>
  </si>
  <si>
    <t>Crediti v/Stato</t>
  </si>
  <si>
    <t>Crediti v/Stato - parte corrente</t>
  </si>
  <si>
    <r>
      <t xml:space="preserve">Crediti v/Stato per spesa corrente </t>
    </r>
    <r>
      <rPr>
        <sz val="11"/>
        <rFont val="Garamond"/>
        <family val="1"/>
      </rPr>
      <t>e acconti</t>
    </r>
  </si>
  <si>
    <t>Crediti v/Stato - altro</t>
  </si>
  <si>
    <t>Crediti v/Stato - investimenti</t>
  </si>
  <si>
    <t>Crediti v/Stato - per ricerca</t>
  </si>
  <si>
    <t>Crediti v/Ministero della Salute per ricerca corrente</t>
  </si>
  <si>
    <t>Crediti v/Ministero della Salute per ricerca finalizzata</t>
  </si>
  <si>
    <t xml:space="preserve">Crediti v/Stato per ricerca - altre Amministrazioni centrali </t>
  </si>
  <si>
    <t>Crediti v/Stato - investimenti per ricerca</t>
  </si>
  <si>
    <t>Crediti v/prefetture</t>
  </si>
  <si>
    <t>Crediti v/Regione o Provincia Autonoma</t>
  </si>
  <si>
    <t>Crediti v/Regione o Provincia Autonoma - parte corrente</t>
  </si>
  <si>
    <t>Crediti v/Regione o Provincia Autonoma per spesa corrente</t>
  </si>
  <si>
    <t xml:space="preserve">a)  Crediti v/Regione o Provincia Autonoma per finanziamento sanitario ordinario corrente </t>
  </si>
  <si>
    <t>b)  Crediti v/Regione o Provincia Autonoma per finanziamento sanitario aggiuntivo corrente LEA</t>
  </si>
  <si>
    <t>c)  Crediti v/Regione o Provincia Autonoma per finanziamento sanitario aggiuntivo corrente extra LEA</t>
  </si>
  <si>
    <t>d)  Crediti v/Regione o Provincia Autonoma per spesa corrente - altro</t>
  </si>
  <si>
    <t>Crediti v/Regione o Provincia Autonoma per ricerca</t>
  </si>
  <si>
    <t>Crediti v/Regione o Provincia Autonoma - patrimonio netto</t>
  </si>
  <si>
    <t>Crediti v/Regione o Provincia Autonoma per finanziamento per investimenti</t>
  </si>
  <si>
    <t>Crediti v/Regione o Provincia Autonoma per incremento fondo di dotazione</t>
  </si>
  <si>
    <t>Crediti v/Regione o Provincia Autonoma per ripiano perdite</t>
  </si>
  <si>
    <t>Crediti v/Regione o Provincia Autonoma per ricostituzione risorse da investimenti esercizi precedenti</t>
  </si>
  <si>
    <t>Crediti v/Comuni</t>
  </si>
  <si>
    <t>Crediti v/aziende sanitarie pubbliche e acconto quota FSR da distribuire</t>
  </si>
  <si>
    <t>Crediti v/aziende sanitarie pubbliche della Regione</t>
  </si>
  <si>
    <t>Crediti v/aziende sanitarie pubbliche fuori Regione</t>
  </si>
  <si>
    <t>Crediti v/società partecipate e/o enti dipendenti della Regione</t>
  </si>
  <si>
    <t>Crediti v/Erario</t>
  </si>
  <si>
    <t>Crediti v/altri</t>
  </si>
  <si>
    <t>Attività finanziarie che non costituiscono immobilizzazioni</t>
  </si>
  <si>
    <t>Partecipazioni che non costituiscono immobilizzazioni</t>
  </si>
  <si>
    <t>Altri titoli che non costituiscono immobilizzazioni</t>
  </si>
  <si>
    <t>IV</t>
  </si>
  <si>
    <t>Disponibilità liquide</t>
  </si>
  <si>
    <t>Cassa</t>
  </si>
  <si>
    <t>Istituto Tesoriere</t>
  </si>
  <si>
    <t>Tesoreria Unica</t>
  </si>
  <si>
    <t>Conto corrente postale</t>
  </si>
  <si>
    <t>Totale B)</t>
  </si>
  <si>
    <t>C)</t>
  </si>
  <si>
    <t>RATEI E RISCONTI ATTIVI</t>
  </si>
  <si>
    <t>Ratei attivi</t>
  </si>
  <si>
    <t>Risconti attivi</t>
  </si>
  <si>
    <t>Totale C)</t>
  </si>
  <si>
    <t>TOTALE ATTIVO (A+B+C)</t>
  </si>
  <si>
    <t>D)</t>
  </si>
  <si>
    <t>CONTI D'ORDINE</t>
  </si>
  <si>
    <t>Canoni di leasing ancora da pagare</t>
  </si>
  <si>
    <t>Depositi cauzionali</t>
  </si>
  <si>
    <t>Beni in comodato</t>
  </si>
  <si>
    <t>Altri conti d'ordine</t>
  </si>
  <si>
    <t>Totale D)</t>
  </si>
  <si>
    <t>AAZIENDA 204 -ASP Vibo Valentia</t>
  </si>
  <si>
    <t>STATO PATRIMONIALE PASSIVO</t>
  </si>
  <si>
    <t>PATRIMONIO NETTO</t>
  </si>
  <si>
    <t>Fondo di dotazione</t>
  </si>
  <si>
    <t>Finanziamenti per investimenti</t>
  </si>
  <si>
    <t>Finanziamenti per beni di prima dotazione</t>
  </si>
  <si>
    <t>Finanziamenti da Stato per investimenti</t>
  </si>
  <si>
    <t>Finanziamenti da Stato ex art. 20 Legge 67/88</t>
  </si>
  <si>
    <t>Finanziamenti da Stato per ricerca</t>
  </si>
  <si>
    <t>Finanziamenti da Stato - altro</t>
  </si>
  <si>
    <t>Finanziamenti da Regione per investimenti</t>
  </si>
  <si>
    <t>Finanziamenti da altri soggetti pubblici per investimenti</t>
  </si>
  <si>
    <t>Finanziamenti per investimenti da rettifica contributi in conto esercizio</t>
  </si>
  <si>
    <t>Riserve da donazioni e lasciti vincolati ad investimenti</t>
  </si>
  <si>
    <t>Altre riserve</t>
  </si>
  <si>
    <t>V</t>
  </si>
  <si>
    <t>Contributi per ripiano perdite</t>
  </si>
  <si>
    <t>VI</t>
  </si>
  <si>
    <t>Utili (perdite) portati a nuovo</t>
  </si>
  <si>
    <t>VII</t>
  </si>
  <si>
    <t>Utile (perdita) dell'esercizio</t>
  </si>
  <si>
    <t>FONDI PER RISCHI ED ONERI</t>
  </si>
  <si>
    <t>Fondi per imposte, anche differite</t>
  </si>
  <si>
    <t>Fondi per rischi</t>
  </si>
  <si>
    <t>Fondi da distribuire</t>
  </si>
  <si>
    <t>Quota inutilizzata contributi di parte corrente vincolati</t>
  </si>
  <si>
    <t>Altri fondi oneri</t>
  </si>
  <si>
    <t>TRATTAMENTO FINE RAPPORTO</t>
  </si>
  <si>
    <t>Premi operosità</t>
  </si>
  <si>
    <t>TFR personale dipendente</t>
  </si>
  <si>
    <t>DEBITI (con separata indicazione, per ciascuna voce, degli importi esigibili oltre l'esercizio successivo)</t>
  </si>
  <si>
    <t>Mutui passivi</t>
  </si>
  <si>
    <t>Debiti v/Stato</t>
  </si>
  <si>
    <t>Debiti v/Regione o Provincia Autonoma</t>
  </si>
  <si>
    <t>Debiti v/Comuni</t>
  </si>
  <si>
    <t>Debiti v/aziende sanitarie pubbliche</t>
  </si>
  <si>
    <t>Debiti v/aziende sanitarie pubbliche della Regione per spesa corrente e mobilità</t>
  </si>
  <si>
    <t xml:space="preserve">Debiti v/aziende sanitarie pubbliche della Regione per finanziamento sanitario aggiuntivo corrente LEA </t>
  </si>
  <si>
    <t xml:space="preserve">Debiti v/aziende sanitarie pubbliche della Regione per finanziamento sanitario aggiuntivo corrente extra LEA </t>
  </si>
  <si>
    <t>Debiti v/aziende sanitarie pubbliche della Regione per altre prestazioni</t>
  </si>
  <si>
    <t>e)</t>
  </si>
  <si>
    <t>Debiti v/aziende sanitarie pubbliche della Regione per versamenti a patrimonio netto</t>
  </si>
  <si>
    <t>f)</t>
  </si>
  <si>
    <t>Debiti v/aziende sanitarie pubbliche fuori Regione</t>
  </si>
  <si>
    <t>Debiti v/società partecipate e/o enti dipendenti della Regione</t>
  </si>
  <si>
    <t>Debiti v/fornitori</t>
  </si>
  <si>
    <t>Debiti v/Istituto Tesoriere</t>
  </si>
  <si>
    <t>Debiti tributari</t>
  </si>
  <si>
    <t>10)</t>
  </si>
  <si>
    <t>Debiti v/altri finanziatori</t>
  </si>
  <si>
    <t>11)</t>
  </si>
  <si>
    <t>Debiti v/istituti previdenziali, assistenziali e sicurezza sociale</t>
  </si>
  <si>
    <t>12)</t>
  </si>
  <si>
    <t>Debiti v/altri</t>
  </si>
  <si>
    <t>E)</t>
  </si>
  <si>
    <t>RATEI E RISCONTI PASSIVI</t>
  </si>
  <si>
    <t>Ratei passivi</t>
  </si>
  <si>
    <t>Risconti passivi</t>
  </si>
  <si>
    <t>Totale E)</t>
  </si>
  <si>
    <t>TOTALE PASSIVO E PATRIMONIO NETTO (A+B+C+D+E)</t>
  </si>
  <si>
    <t>F)</t>
  </si>
  <si>
    <t>Totale F)</t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</si>
  <si>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118/2011</t>
    </r>
  </si>
  <si>
    <t>VALORE DELLA PRODUZIONE</t>
  </si>
  <si>
    <t>Contributi in c/esercizio</t>
  </si>
  <si>
    <t>Contributi in c/esercizio - da Regione o Provincia Autonoma per quota F.S. regionale</t>
  </si>
  <si>
    <t>Contributi in c/esercizio - extra fondo</t>
  </si>
  <si>
    <t>Contributi da Regione o Prov. Aut. (extra fondo) - vincolati</t>
  </si>
  <si>
    <t>Contributi da Regione o Prov. Aut. (extra fondo) - Risorse aggiuntive da bilancio a titolo di copertura LEA</t>
  </si>
  <si>
    <t>Contributi da Regione o Prov. Aut. (extra fondo) - Risorse aggiuntive da bilancio a titolo di copertura extra LEA</t>
  </si>
  <si>
    <t>Contributi da Regione o Prov. Aut. (extra fondo) - altro</t>
  </si>
  <si>
    <t>Contributi da aziende sanitarie pubbliche (extra fondo)</t>
  </si>
  <si>
    <t>Contributi da altri soggetti pubblici</t>
  </si>
  <si>
    <t>Contributi in c/esercizio - per ricerca</t>
  </si>
  <si>
    <t>da Ministero della Salute per ricerca corrente</t>
  </si>
  <si>
    <t>da Ministero della Salute per ricerca finalizzata</t>
  </si>
  <si>
    <t>da Regione e altri soggetti pubblici</t>
  </si>
  <si>
    <t>da privati</t>
  </si>
  <si>
    <t>Contributi in c/esercizio - da privati</t>
  </si>
  <si>
    <t>Rettifica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</si>
  <si>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</si>
  <si>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</si>
  <si>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Ricavi per prestazioni sanitarie e sociosanitarie - ad aziende sanitarie pubbliche</t>
  </si>
  <si>
    <t>Ricavi per prestazioni sanitarie e sociosanitarie - intramoenia</t>
  </si>
  <si>
    <t>Ricavi per prestazioni sanitarie e sociosanitarie - altro</t>
  </si>
  <si>
    <t>Concorsi, recuperi e rimborsi</t>
  </si>
  <si>
    <t>Compartecipazione alla spesa per prestazioni sanitarie (Ticket)</t>
  </si>
  <si>
    <t>Quota contributi in c/capitale imputata nell'esercizio</t>
  </si>
  <si>
    <t>Incrementi delle immobilizzazioni per lavori interni</t>
  </si>
  <si>
    <t>Altri ricavi e proventi</t>
  </si>
  <si>
    <t>COSTI DELLA PRODUZIONE</t>
  </si>
  <si>
    <t>Acquisti di beni</t>
  </si>
  <si>
    <t>Acquisti di beni sanitari</t>
  </si>
  <si>
    <t>Acquisti di beni non sanitari</t>
  </si>
  <si>
    <t>Acquisti di servizi sanitari</t>
  </si>
  <si>
    <t>Acquisti di servizi sanitari - Medicina di base</t>
  </si>
  <si>
    <t>Acquisti di servizi sanitari - Farmaceutica</t>
  </si>
  <si>
    <t>Acquisti di servizi sanitari per assitenza specialistica ambulatoriale</t>
  </si>
  <si>
    <t>Acquisti di servizi sanitari per assistenza riabilitativa</t>
  </si>
  <si>
    <t>Acquisti di servizi sanitari per assistenza integrativa</t>
  </si>
  <si>
    <t>Acquisti di servizi sanitari per assistenza protesica</t>
  </si>
  <si>
    <t>g)</t>
  </si>
  <si>
    <r>
      <t xml:space="preserve">Acquisti di servizi sanitari </t>
    </r>
    <r>
      <rPr>
        <sz val="12"/>
        <rFont val="Garamond"/>
        <family val="1"/>
      </rPr>
      <t>per assistenza ospedaliera</t>
    </r>
  </si>
  <si>
    <t>h)</t>
  </si>
  <si>
    <t>Acquisti prestazioni di psichiatrica residenziale e semiresidenziale</t>
  </si>
  <si>
    <t>i)</t>
  </si>
  <si>
    <t>Acquisti prestazioni di distribuzione farmaci File F</t>
  </si>
  <si>
    <t>j)</t>
  </si>
  <si>
    <t>Acquisti prestazioni termali in convenzione</t>
  </si>
  <si>
    <t>k)</t>
  </si>
  <si>
    <t>Acquisti prestazioni di trasporto sanitario</t>
  </si>
  <si>
    <t>l)</t>
  </si>
  <si>
    <t>Acquisti prestazioni  socio-sanitarie a rilevanza sanitaria</t>
  </si>
  <si>
    <t>m)</t>
  </si>
  <si>
    <t>Compartecipazione al personale per att. Libero-prof. (intramoenia)</t>
  </si>
  <si>
    <t>n)</t>
  </si>
  <si>
    <t>Rimborsi Assegni e contributi sanitari</t>
  </si>
  <si>
    <t>o)</t>
  </si>
  <si>
    <t>Consulenze, collaborazioni, interinale, altre prestazioni di lavoro sanitarie e sociosanitarie</t>
  </si>
  <si>
    <t>p)</t>
  </si>
  <si>
    <t>Altri servizi sanitari e sociosanitari a rilevanza sanitaria</t>
  </si>
  <si>
    <t>q)</t>
  </si>
  <si>
    <t>Costi per differenziale Tariffe TUC</t>
  </si>
  <si>
    <t>Acquisti di servizi non sanitari</t>
  </si>
  <si>
    <t>Servizi non sanitari</t>
  </si>
  <si>
    <r>
      <t>Consulenze, collaborazioni, interinale, altre prestazioni di lavoro non sanitarie</t>
    </r>
    <r>
      <rPr>
        <sz val="12"/>
        <color rgb="FFFF0000"/>
        <rFont val="Garamond"/>
        <family val="1"/>
      </rPr>
      <t xml:space="preserve"> </t>
    </r>
  </si>
  <si>
    <t>Formazione</t>
  </si>
  <si>
    <t>Manutenzione e riparazione</t>
  </si>
  <si>
    <t>Godimento di beni di terzi</t>
  </si>
  <si>
    <t>Costi del personale</t>
  </si>
  <si>
    <t>Personale dirigente medico</t>
  </si>
  <si>
    <t>Personale dirigente ruolo sanitario non medico</t>
  </si>
  <si>
    <t>Personale comparto ruolo sanitario</t>
  </si>
  <si>
    <t>Personale dirigente altri ruoli</t>
  </si>
  <si>
    <t>Personale comparto altri ruoli</t>
  </si>
  <si>
    <t>Oneri diversi di gestione</t>
  </si>
  <si>
    <t>Ammortamenti</t>
  </si>
  <si>
    <t>Ammortamenti immobilizzazioni immateriali</t>
  </si>
  <si>
    <t>Ammortamenti dei Fabbricati</t>
  </si>
  <si>
    <t>Ammortamenti delle altre immobilizzazioni materiali</t>
  </si>
  <si>
    <t>Svalutazione delle immobilizzazioni e dei crediti</t>
  </si>
  <si>
    <t>Variazione delle rimanenze</t>
  </si>
  <si>
    <t>Variazione delle rimanenze sanitarie</t>
  </si>
  <si>
    <t>Variazione delle rimanenze non sanitarie</t>
  </si>
  <si>
    <t>Accantonamenti</t>
  </si>
  <si>
    <t>Accantonamenti per rischi</t>
  </si>
  <si>
    <t xml:space="preserve">Accantonamenti per premio operosità </t>
  </si>
  <si>
    <t>Accantonamenti per quote inutilizzate di contributi vincolati</t>
  </si>
  <si>
    <t>Altri accantonamenti</t>
  </si>
  <si>
    <t>DIFF. TRA VALORE E COSTI DELLA PRODUZIONE (A-B)</t>
  </si>
  <si>
    <t>PROVENTI E ONERI FINANZIARI</t>
  </si>
  <si>
    <t>Interessi attivi ed altri proventi finanziari</t>
  </si>
  <si>
    <t>Interessi passivi ed altri oneri finanziari</t>
  </si>
  <si>
    <t>RETTIFICHE DI VALORE DI ATTIVITA' FINANZIARIE</t>
  </si>
  <si>
    <t>Rivalutazioni</t>
  </si>
  <si>
    <t>Svalutazioni</t>
  </si>
  <si>
    <t>PROVENTI E ONERI STRAORDINARI</t>
  </si>
  <si>
    <t>Proventi straordinari</t>
  </si>
  <si>
    <t>Plusvalenze</t>
  </si>
  <si>
    <t>Altri proventi straordinari</t>
  </si>
  <si>
    <t>Oneri straordinari</t>
  </si>
  <si>
    <t>Minusvalenze</t>
  </si>
  <si>
    <t>Altri oneri straordinari</t>
  </si>
  <si>
    <t>RISULTATO PRIMA DELLE IMPOSTE (A-B+C+D+E)</t>
  </si>
  <si>
    <t>Y)</t>
  </si>
  <si>
    <t>IMPOSTE SUL REDDITO DELL'ESERCIZIO</t>
  </si>
  <si>
    <t>IRAP</t>
  </si>
  <si>
    <t>IRAP relativa a personale dipendente</t>
  </si>
  <si>
    <t>IRAP relativa a collaboratori e personale assimilato a lavoro dipendente</t>
  </si>
  <si>
    <t>IRAP relativa ad attività di libera professione (intramoenia)</t>
  </si>
  <si>
    <t>IRAP relativa ad attività commerciali</t>
  </si>
  <si>
    <t>IRES</t>
  </si>
  <si>
    <t>Accantonamento a fondo imposte (accertamenti, condoni, ecc.)</t>
  </si>
  <si>
    <t>Totale Y)</t>
  </si>
  <si>
    <t>UTILE (PERDITA) DELL'ESERCIZIO</t>
  </si>
  <si>
    <t>ASP Cosenza</t>
  </si>
  <si>
    <t>C</t>
  </si>
  <si>
    <t>Consuntivo</t>
  </si>
  <si>
    <t>ASP Crotone</t>
  </si>
  <si>
    <t>P</t>
  </si>
  <si>
    <t>Preventivo</t>
  </si>
  <si>
    <t>ASP Catanzaro</t>
  </si>
  <si>
    <t>Primo Trimestre</t>
  </si>
  <si>
    <t>ASP Vibo Valentia</t>
  </si>
  <si>
    <t>Secondo Trimestre</t>
  </si>
  <si>
    <t>ASP Reggio Calabria</t>
  </si>
  <si>
    <t>Terzo Trimestre</t>
  </si>
  <si>
    <t>109</t>
  </si>
  <si>
    <t>ASL Locri</t>
  </si>
  <si>
    <t>Quarto Trimestre</t>
  </si>
  <si>
    <t>A.O. DI COSENZA</t>
  </si>
  <si>
    <t>A.O. DI CATANZARO</t>
  </si>
  <si>
    <t>A.O. MATER DOMINI</t>
  </si>
  <si>
    <t>A.O. DI REGGIO CALABRIA</t>
  </si>
  <si>
    <t>000</t>
  </si>
  <si>
    <t>Ente Regione</t>
  </si>
  <si>
    <t>Tipo Modello</t>
  </si>
  <si>
    <t>Anno</t>
  </si>
  <si>
    <t>Azienda</t>
  </si>
  <si>
    <t>Cons</t>
  </si>
  <si>
    <t>CODICE</t>
  </si>
  <si>
    <t>VOCE NUOVO MODELLO CE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</si>
  <si>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</si>
  <si>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</si>
  <si>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</si>
  <si>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</si>
  <si>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</si>
  <si>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</si>
  <si>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</si>
  <si>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</si>
  <si>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</si>
  <si>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</si>
  <si>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</si>
  <si>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</si>
  <si>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</si>
  <si>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</si>
  <si>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</si>
  <si>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</si>
  <si>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</si>
  <si>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</si>
  <si>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</si>
  <si>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</si>
  <si>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</si>
  <si>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</si>
  <si>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R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</si>
  <si>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</si>
  <si>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</si>
  <si>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</si>
  <si>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</si>
  <si>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</si>
  <si>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altri soggetti pubblici (extra fondo) </t>
  </si>
  <si>
    <t>AA0150</t>
  </si>
  <si>
    <t>A.1.B.3.1)  Contributi da altri soggetti pubblici (extra fondo) vincolati</t>
  </si>
  <si>
    <t>AA0160</t>
  </si>
  <si>
    <t>A.1.B.3.2)  Contributi da altri soggetti pubblici (extra fondo) L. 210/92</t>
  </si>
  <si>
    <t>AA0170</t>
  </si>
  <si>
    <t>A.1.B.3.3)  Contributi da altri soggetti pubblici (extra fondo) altro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</si>
  <si>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</si>
  <si>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</si>
  <si>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</si>
  <si>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</si>
  <si>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</si>
  <si>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</si>
  <si>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</si>
  <si>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</si>
  <si>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</si>
  <si>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</si>
  <si>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</si>
  <si>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</si>
  <si>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</si>
  <si>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</si>
  <si>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</si>
  <si>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</si>
  <si>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</si>
  <si>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</si>
  <si>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</si>
  <si>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vincolati di esercizi precedenti</t>
  </si>
  <si>
    <t>AA0280</t>
  </si>
  <si>
    <t>A.3.A)  Utilizzo fondi per quote inutilizzate contributi di esercizi precedenti da Regione o Prov. Aut. per quota F.S. regionale vincolato</t>
  </si>
  <si>
    <t>AA0290</t>
  </si>
  <si>
    <t>A.3.B) Utilizzo fondi per quote inutilizzate contributi di esercizi precedenti da soggetti pubblici (extra fondo) vincolati</t>
  </si>
  <si>
    <t>AA0300</t>
  </si>
  <si>
    <t>A.3.C)  Utilizzo fondi per quote inutilizzate contributi di esercizi precedenti per ricerca</t>
  </si>
  <si>
    <t>AA0310</t>
  </si>
  <si>
    <t>A.3.D)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</si>
  <si>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</si>
  <si>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</si>
  <si>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</si>
  <si>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</si>
  <si>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</si>
  <si>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</si>
  <si>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</si>
  <si>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r>
      <t>A.4.A.1.1</t>
    </r>
    <r>
      <rPr>
        <sz val="10"/>
        <rFont val="Tahoma"/>
        <family val="2"/>
      </rPr>
      <t>) Prestazioni di ricovero</t>
    </r>
  </si>
  <si>
    <t>AA0360</t>
  </si>
  <si>
    <t>A.4.A.1.2) Prestazioni di specialistica ambulatoriale</t>
  </si>
  <si>
    <t>AA0370</t>
  </si>
  <si>
    <t>A.4.A.1.3) Prestazioni di psichiatria residenziale e semiresidenziale</t>
  </si>
  <si>
    <t>AA0380</t>
  </si>
  <si>
    <t>A.4.A.1.4) Prestazioni di File F</t>
  </si>
  <si>
    <t>AA0390</t>
  </si>
  <si>
    <t>A.4.A.1.5) Prestazioni servizi MMG, PLS, Contin. assistenziale</t>
  </si>
  <si>
    <t>AA0400</t>
  </si>
  <si>
    <t>A.4.A.1.6) Prestazioni servizi farmaceutica convenzionata</t>
  </si>
  <si>
    <t>AA0410</t>
  </si>
  <si>
    <t>A.4.A.1.7) Prestazioni termali</t>
  </si>
  <si>
    <t>AA0420</t>
  </si>
  <si>
    <t>A.4.A.1.8) Prestazioni trasporto ambulanze ed elisoccorso</t>
  </si>
  <si>
    <t>AA0430</t>
  </si>
  <si>
    <t xml:space="preserve">A.4.A.1.9) Altre prestazioni sanitarie e socio-sanitarie a rilevanza sanitaria </t>
  </si>
  <si>
    <t>AA0440</t>
  </si>
  <si>
    <t xml:space="preserve">A.4.A.2)   Ricavi per prestaz. sanitarie e sociosanitarie a rilevanza sanitaria erogate ad altri soggetti pubblici </t>
  </si>
  <si>
    <t>AA0450</t>
  </si>
  <si>
    <t>A.4.A.3)  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</si>
  <si>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</si>
  <si>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</si>
  <si>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</si>
  <si>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</si>
  <si>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</si>
  <si>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SS</t>
  </si>
  <si>
    <t>AA0480</t>
  </si>
  <si>
    <t>A.4.A.3.3) Prestazioni di psichiatria non soggetta a compensazione (resid. e semiresid.)</t>
  </si>
  <si>
    <t>AA0490</t>
  </si>
  <si>
    <t>A.4.A.3.4) Prestazioni di File F</t>
  </si>
  <si>
    <t>AA0500</t>
  </si>
  <si>
    <t>A.4.A.3.5) Prestazioni servizi MMG, PLS, Contin. assistenziale Extraregione</t>
  </si>
  <si>
    <t>AA0510</t>
  </si>
  <si>
    <t>A.4.A.3.6) Prestazioni servizi farmaceutica convenzionata Extraregione</t>
  </si>
  <si>
    <t>AA0520</t>
  </si>
  <si>
    <t>A.4.A.3.7) Prestazioni termali Extraregione</t>
  </si>
  <si>
    <t>AA0530</t>
  </si>
  <si>
    <t>A.4.A.3.8) Prestazioni trasporto ambulanze ed elisoccorso Extraregione</t>
  </si>
  <si>
    <t>AA0540</t>
  </si>
  <si>
    <t>A.4.A.3.9) Altre prestazioni sanitarie e sociosanitarie a rilevanza sanitaria Extraregione</t>
  </si>
  <si>
    <t>AA0550</t>
  </si>
  <si>
    <t>A.4.A.3.10) Ricavi per cessione di emocomponenti e cellule staminali Extraregione</t>
  </si>
  <si>
    <t>AA0560</t>
  </si>
  <si>
    <t>A.4.A.3.11) Ricavi per differenziale tariffe TUC</t>
  </si>
  <si>
    <t>AA0570</t>
  </si>
  <si>
    <t>A.4.A.3.12) Altre prestazioni sanitarie e sociosanitarie a rilevanza sanitaria non soggette a compensazione Extraregione</t>
  </si>
  <si>
    <t>AA0580</t>
  </si>
  <si>
    <t>A.4.A.3.12.A) Prestazioni di assistenza riabilitativa non soggette a compensazione Extraregione</t>
  </si>
  <si>
    <t>AA0590</t>
  </si>
  <si>
    <t>A.4.A.3.12.B) Altre prestazioni sanitarie e socio-sanitarie a rilevanza sanitaria non soggette a compensazione Extraregione</t>
  </si>
  <si>
    <t>AA0600</t>
  </si>
  <si>
    <t>A.4.A.3.13) Altre prestazioni sanitarie a rilevanza sanitaria - Mobilità attiva Internazionale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</si>
  <si>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</si>
  <si>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</si>
  <si>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</si>
  <si>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</si>
  <si>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</si>
  <si>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</si>
  <si>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AA0640</t>
  </si>
  <si>
    <t>A.4.B.3)  Prestazioni di File F da priv. Extraregione in compensazione (mobilità attiva)</t>
  </si>
  <si>
    <t>AA0650</t>
  </si>
  <si>
    <t>A.4.B.4)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</si>
  <si>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</si>
  <si>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</si>
  <si>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</si>
  <si>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</si>
  <si>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</si>
  <si>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</si>
  <si>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</si>
  <si>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</si>
  <si>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</si>
  <si>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</si>
  <si>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</si>
  <si>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</si>
  <si>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</si>
  <si>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</si>
  <si>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</si>
  <si>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</si>
  <si>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</si>
  <si>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</si>
  <si>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</si>
  <si>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</si>
  <si>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</si>
  <si>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</si>
  <si>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</si>
  <si>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</si>
  <si>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</si>
  <si>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</si>
  <si>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</si>
  <si>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</si>
  <si>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</si>
  <si>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</si>
  <si>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</si>
  <si>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</si>
  <si>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</si>
  <si>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</si>
  <si>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</si>
  <si>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</si>
  <si>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</si>
  <si>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</si>
  <si>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</si>
  <si>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</si>
  <si>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</si>
  <si>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</si>
  <si>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</si>
  <si>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</si>
  <si>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</si>
  <si>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</si>
  <si>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</si>
  <si>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</si>
  <si>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</si>
  <si>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</si>
  <si>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</si>
  <si>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</si>
  <si>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</si>
  <si>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</si>
  <si>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AA0930</t>
  </si>
  <si>
    <t>A.5.E.2)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</si>
  <si>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</si>
  <si>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</si>
  <si>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</si>
  <si>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</si>
  <si>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</si>
  <si>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</si>
  <si>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</si>
  <si>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</si>
  <si>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</si>
  <si>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</si>
  <si>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</si>
  <si>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</si>
  <si>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</si>
  <si>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</si>
  <si>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</si>
  <si>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</si>
  <si>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</si>
  <si>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</si>
  <si>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</si>
  <si>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</si>
  <si>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</si>
  <si>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</si>
  <si>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</si>
  <si>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</si>
  <si>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</si>
  <si>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</si>
  <si>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</si>
  <si>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</si>
  <si>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</si>
  <si>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</si>
  <si>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</si>
  <si>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</si>
  <si>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</si>
  <si>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</si>
  <si>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</si>
  <si>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</si>
  <si>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</si>
  <si>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</si>
  <si>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</si>
  <si>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</si>
  <si>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</si>
  <si>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 ed emoderivati di produzione regionale</t>
  </si>
  <si>
    <t>BA0050</t>
  </si>
  <si>
    <t>B.1.A.1.2) Medicinali senza AIC</t>
  </si>
  <si>
    <t>BA0060</t>
  </si>
  <si>
    <t>B.1.A.1.3) Emoderivati di produzione regionale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</si>
  <si>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</si>
  <si>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</si>
  <si>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</si>
  <si>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</si>
  <si>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</si>
  <si>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</si>
  <si>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</si>
  <si>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</si>
  <si>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</si>
  <si>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</si>
  <si>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</si>
  <si>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</si>
  <si>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</si>
  <si>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</si>
  <si>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</si>
  <si>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</si>
  <si>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</si>
  <si>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</si>
  <si>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</si>
  <si>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</si>
  <si>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</si>
  <si>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</si>
  <si>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</si>
  <si>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</si>
  <si>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</si>
  <si>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</si>
  <si>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</si>
  <si>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</si>
  <si>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</si>
  <si>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</si>
  <si>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</si>
  <si>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</si>
  <si>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</si>
  <si>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</si>
  <si>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</si>
  <si>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</si>
  <si>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</si>
  <si>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</si>
  <si>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</si>
  <si>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</si>
  <si>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</si>
  <si>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</si>
  <si>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</si>
  <si>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</si>
  <si>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</si>
  <si>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</si>
  <si>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</si>
  <si>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</si>
  <si>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</si>
  <si>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</si>
  <si>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</si>
  <si>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</si>
  <si>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</si>
  <si>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</si>
  <si>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</si>
  <si>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</si>
  <si>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</si>
  <si>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</si>
  <si>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</si>
  <si>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</si>
  <si>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</si>
  <si>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</si>
  <si>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</si>
  <si>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</si>
  <si>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</si>
  <si>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</si>
  <si>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</si>
  <si>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</si>
  <si>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</si>
  <si>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</si>
  <si>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</si>
  <si>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</si>
  <si>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</si>
  <si>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</si>
  <si>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</si>
  <si>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</si>
  <si>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BA0550</t>
  </si>
  <si>
    <t>B.2.A.3.2) - da pubblico (altri soggetti pubbl. della Regione)</t>
  </si>
  <si>
    <t>BA0560</t>
  </si>
  <si>
    <t>B.2.A.3.3) - da pubblico (Extraregione)</t>
  </si>
  <si>
    <t>BA0570</t>
  </si>
  <si>
    <t>B.2.A.3.4) - da privato - Medici SUMAI</t>
  </si>
  <si>
    <t>BA0580</t>
  </si>
  <si>
    <t>B.2.A.3.5) - da privato</t>
  </si>
  <si>
    <t>BA0590</t>
  </si>
  <si>
    <t>B.2.A.3.5.A) Servizi sanitari per assistenza specialistica da IRCCS privati e Policlinici privati</t>
  </si>
  <si>
    <t>BA0600</t>
  </si>
  <si>
    <t>B.2.A.3.5.B) Servizi sanitari per assistenza specialistica da Ospedali Classificati privati</t>
  </si>
  <si>
    <t>BA0610</t>
  </si>
  <si>
    <t>B.2.A.3.5.C) Servizi sanitari per assistenza specialistica da Case di Cura private</t>
  </si>
  <si>
    <t>BA0620</t>
  </si>
  <si>
    <t>B.2.A.3.5.D) Servizi sanitari per assistenza specialistica da altri privati</t>
  </si>
  <si>
    <t>BA0630</t>
  </si>
  <si>
    <t>B.2.A.3.6)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</si>
  <si>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</si>
  <si>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</si>
  <si>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</si>
  <si>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</si>
  <si>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</si>
  <si>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</si>
  <si>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</si>
  <si>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r>
      <t>B.2.A.4.3) - da pubblico (Extraregione) non soggetti</t>
    </r>
    <r>
      <rPr>
        <i/>
        <sz val="10"/>
        <rFont val="Tahoma"/>
        <family val="2"/>
      </rPr>
      <t xml:space="preserve"> a compensazione</t>
    </r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</si>
  <si>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</si>
  <si>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</si>
  <si>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</si>
  <si>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</si>
  <si>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</si>
  <si>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</si>
  <si>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</si>
  <si>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</si>
  <si>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</si>
  <si>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</si>
  <si>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</si>
  <si>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</si>
  <si>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</si>
  <si>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</si>
  <si>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</si>
  <si>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</si>
  <si>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</si>
  <si>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</si>
  <si>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</si>
  <si>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</si>
  <si>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</si>
  <si>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</si>
  <si>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</si>
  <si>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</si>
  <si>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</si>
  <si>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</si>
  <si>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</si>
  <si>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</si>
  <si>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</si>
  <si>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</si>
  <si>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</si>
  <si>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</si>
  <si>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</si>
  <si>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</si>
  <si>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</si>
  <si>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</si>
  <si>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</si>
  <si>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</si>
  <si>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</si>
  <si>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</si>
  <si>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</si>
  <si>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</si>
  <si>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</si>
  <si>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</si>
  <si>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</si>
  <si>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</si>
  <si>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</si>
  <si>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</si>
  <si>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</si>
  <si>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</si>
  <si>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</si>
  <si>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</si>
  <si>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</si>
  <si>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r>
      <t>B.2.A.8.4) - da privato (intraregionale</t>
    </r>
    <r>
      <rPr>
        <i/>
        <sz val="10"/>
        <rFont val="Tahoma"/>
        <family val="2"/>
      </rPr>
      <t>)</t>
    </r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</si>
  <si>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</si>
  <si>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</si>
  <si>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</si>
  <si>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</si>
  <si>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</si>
  <si>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</si>
  <si>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</si>
  <si>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</si>
  <si>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</si>
  <si>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</si>
  <si>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</si>
  <si>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r>
      <t>B.2.A.9.4) - da privato (intraregionale</t>
    </r>
    <r>
      <rPr>
        <i/>
        <sz val="10"/>
        <rFont val="Tahoma"/>
        <family val="2"/>
      </rPr>
      <t>)</t>
    </r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</si>
  <si>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</si>
  <si>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</si>
  <si>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</si>
  <si>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</si>
  <si>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</si>
  <si>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</si>
  <si>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</si>
  <si>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</si>
  <si>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</si>
  <si>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</si>
  <si>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</si>
  <si>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</si>
  <si>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</si>
  <si>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</si>
  <si>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</si>
  <si>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</si>
  <si>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</si>
  <si>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</si>
  <si>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</si>
  <si>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</si>
  <si>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</si>
  <si>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</si>
  <si>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</si>
  <si>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</si>
  <si>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</si>
  <si>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</si>
  <si>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</si>
  <si>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</si>
  <si>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</si>
  <si>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</si>
  <si>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BA1160</t>
  </si>
  <si>
    <t>B.2.A.12.2) - da pubblico (altri soggetti pubblici della Regione)</t>
  </si>
  <si>
    <t>BA1170</t>
  </si>
  <si>
    <t>B.2.A.12.3) - da pubblico (Extraregione) non soggette a compensazione</t>
  </si>
  <si>
    <t>BA1180</t>
  </si>
  <si>
    <r>
      <t>B.2.A.12.4) - da privato (intraregionale</t>
    </r>
    <r>
      <rPr>
        <i/>
        <sz val="10"/>
        <rFont val="Tahoma"/>
        <family val="2"/>
      </rPr>
      <t>)</t>
    </r>
  </si>
  <si>
    <t>BA1190</t>
  </si>
  <si>
    <t>B.2.A.12.5)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</si>
  <si>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</si>
  <si>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</si>
  <si>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</si>
  <si>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</si>
  <si>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</si>
  <si>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</si>
  <si>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</si>
  <si>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</si>
  <si>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</si>
  <si>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</si>
  <si>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</si>
  <si>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</si>
  <si>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</si>
  <si>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</si>
  <si>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</si>
  <si>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</si>
  <si>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</si>
  <si>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</si>
  <si>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</si>
  <si>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</si>
  <si>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</si>
  <si>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</si>
  <si>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</si>
  <si>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</si>
  <si>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</si>
  <si>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</si>
  <si>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</si>
  <si>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</si>
  <si>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</si>
  <si>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</si>
  <si>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BA1350</t>
  </si>
  <si>
    <t>B.2.A.15)  Consulenze, Collaborazioni,  Interinale e altre prestazioni di lavoro sanitarie e sociosanitarie</t>
  </si>
  <si>
    <t>BA1360</t>
  </si>
  <si>
    <t>B.2.A.15.1) Consulenze sanitarie e sociosan. da Aziende sanitarie pubbliche della Regione</t>
  </si>
  <si>
    <t>BA1370</t>
  </si>
  <si>
    <t>B.2.A.15.2) Consulenze sanitarie e sociosanit. da terzi - Altri soggetti pubblici</t>
  </si>
  <si>
    <t>BA1380</t>
  </si>
  <si>
    <t>B.2.A.15.3) Consulenze, Collaborazioni,  Interinale e altre prestazioni di lavoro sanitarie e socios.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</si>
  <si>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</si>
  <si>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</si>
  <si>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</si>
  <si>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</si>
  <si>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</si>
  <si>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socios.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</si>
  <si>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</si>
  <si>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</si>
  <si>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</si>
  <si>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</si>
  <si>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</si>
  <si>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</si>
  <si>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</si>
  <si>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</si>
  <si>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</si>
  <si>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</si>
  <si>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</si>
  <si>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</si>
  <si>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</si>
  <si>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</si>
  <si>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</si>
  <si>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</si>
  <si>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</si>
  <si>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</si>
  <si>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</si>
  <si>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</si>
  <si>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</si>
  <si>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</si>
  <si>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</si>
  <si>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</si>
  <si>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</si>
  <si>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</si>
  <si>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BA1550</t>
  </si>
  <si>
    <t>B.2.A.17) Costi per differenziale tariffe TUC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</si>
  <si>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</si>
  <si>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</si>
  <si>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</si>
  <si>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</si>
  <si>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</si>
  <si>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</si>
  <si>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</si>
  <si>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</si>
  <si>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</si>
  <si>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</si>
  <si>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</si>
  <si>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</si>
  <si>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</si>
  <si>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</si>
  <si>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</si>
  <si>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</si>
  <si>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</si>
  <si>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</si>
  <si>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</si>
  <si>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</si>
  <si>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</si>
  <si>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</si>
  <si>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</si>
  <si>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</si>
  <si>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</si>
  <si>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</si>
  <si>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</si>
  <si>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</si>
  <si>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</si>
  <si>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</si>
  <si>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</si>
  <si>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</si>
  <si>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</si>
  <si>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</si>
  <si>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</si>
  <si>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</si>
  <si>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</si>
  <si>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</si>
  <si>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</si>
  <si>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</si>
  <si>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</si>
  <si>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</si>
  <si>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</si>
  <si>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</si>
  <si>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</si>
  <si>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</si>
  <si>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</si>
  <si>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</si>
  <si>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</si>
  <si>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</si>
  <si>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</si>
  <si>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</si>
  <si>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</si>
  <si>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</si>
  <si>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</si>
  <si>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</si>
  <si>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</si>
  <si>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</si>
  <si>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</si>
  <si>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</si>
  <si>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</si>
  <si>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</si>
  <si>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</si>
  <si>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</si>
  <si>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</si>
  <si>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</si>
  <si>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</si>
  <si>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</si>
  <si>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</si>
  <si>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</si>
  <si>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</si>
  <si>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</si>
  <si>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</si>
  <si>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</si>
  <si>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</si>
  <si>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</si>
  <si>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</si>
  <si>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</si>
  <si>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</si>
  <si>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</si>
  <si>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</si>
  <si>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</si>
  <si>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</si>
  <si>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</si>
  <si>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</si>
  <si>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</si>
  <si>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</si>
  <si>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</si>
  <si>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</si>
  <si>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</si>
  <si>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</si>
  <si>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</si>
  <si>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</si>
  <si>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</si>
  <si>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</si>
  <si>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</si>
  <si>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</si>
  <si>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</si>
  <si>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</si>
  <si>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</si>
  <si>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</si>
  <si>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</si>
  <si>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BA2070</t>
  </si>
  <si>
    <t>B.4.D)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</si>
  <si>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</si>
  <si>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</si>
  <si>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</si>
  <si>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</si>
  <si>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</si>
  <si>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</si>
  <si>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</si>
  <si>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</si>
  <si>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</si>
  <si>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</si>
  <si>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</si>
  <si>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</si>
  <si>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</si>
  <si>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</si>
  <si>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</si>
  <si>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</si>
  <si>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</si>
  <si>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</si>
  <si>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</si>
  <si>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</si>
  <si>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</si>
  <si>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</si>
  <si>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</si>
  <si>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</si>
  <si>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</si>
  <si>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</si>
  <si>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</si>
  <si>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</si>
  <si>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</si>
  <si>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</si>
  <si>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</si>
  <si>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</si>
  <si>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</si>
  <si>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</si>
  <si>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</si>
  <si>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</si>
  <si>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</si>
  <si>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</si>
  <si>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</si>
  <si>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</si>
  <si>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</si>
  <si>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</si>
  <si>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</si>
  <si>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</si>
  <si>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</si>
  <si>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</si>
  <si>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</si>
  <si>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</si>
  <si>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</si>
  <si>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</si>
  <si>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</si>
  <si>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</si>
  <si>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</si>
  <si>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</si>
  <si>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</si>
  <si>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</si>
  <si>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</si>
  <si>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</si>
  <si>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</si>
  <si>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</si>
  <si>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</si>
  <si>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</si>
  <si>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</si>
  <si>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</si>
  <si>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</si>
  <si>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</si>
  <si>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</si>
  <si>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</si>
  <si>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</si>
  <si>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</si>
  <si>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</si>
  <si>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</si>
  <si>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</si>
  <si>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</si>
  <si>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</si>
  <si>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</si>
  <si>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</si>
  <si>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</si>
  <si>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</si>
  <si>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</si>
  <si>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</si>
  <si>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</si>
  <si>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</si>
  <si>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</si>
  <si>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</si>
  <si>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</si>
  <si>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</si>
  <si>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</si>
  <si>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</si>
  <si>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</si>
  <si>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</si>
  <si>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</si>
  <si>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</si>
  <si>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</si>
  <si>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</si>
  <si>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</si>
  <si>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</si>
  <si>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</si>
  <si>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</si>
  <si>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</si>
  <si>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</si>
  <si>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</si>
  <si>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</si>
  <si>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B.12) Ammortamento dei fabbricati</t>
  </si>
  <si>
    <t>BA2600</t>
  </si>
  <si>
    <t>B.12.A) Ammortamenti fabbricati non strumentali (disponibili)</t>
  </si>
  <si>
    <t>BA2610</t>
  </si>
  <si>
    <t>B.12.B) Ammortamenti fabbricati strumentali (indisponibili)</t>
  </si>
  <si>
    <t>BA2620</t>
  </si>
  <si>
    <t>B.13) Ammortamenti delle altre immobilizzazioni materiali</t>
  </si>
  <si>
    <t>BA2630</t>
  </si>
  <si>
    <t>B.14) Svalutazione delle immobilizzazioni e dei crediti</t>
  </si>
  <si>
    <t>BA2640</t>
  </si>
  <si>
    <t>B.14.A) Svalutazione delle immobilizzazioni immateriali e materiali</t>
  </si>
  <si>
    <t>BA2650</t>
  </si>
  <si>
    <t>B.14.B) Svalutazione dei crediti</t>
  </si>
  <si>
    <t>BA2660</t>
  </si>
  <si>
    <t>B.15) Variazione delle rimanenze</t>
  </si>
  <si>
    <t>BA2670</t>
  </si>
  <si>
    <t>B.15.A) Variazione rimanenze sanitarie</t>
  </si>
  <si>
    <t>BA2680</t>
  </si>
  <si>
    <t>B.15.B) Variazione rimanenze non sanitarie</t>
  </si>
  <si>
    <t>BA2690</t>
  </si>
  <si>
    <t>B.16) Accantonamenti dell’esercizio</t>
  </si>
  <si>
    <t>BA2700</t>
  </si>
  <si>
    <t>B.16.A) Accantonamenti per rischi</t>
  </si>
  <si>
    <t>BA2710</t>
  </si>
  <si>
    <t>B.16.A.1)  Accantonamenti per cause civili ed oneri processuali</t>
  </si>
  <si>
    <t>BA2720</t>
  </si>
  <si>
    <t>B.16.A.2)  Accantonamenti per contenzioso personale dipendente</t>
  </si>
  <si>
    <t>BA2730</t>
  </si>
  <si>
    <t>B.16.A.3)  Accantonamenti per rischi connessi all'acquisto di prestazioni sanitarie da privato</t>
  </si>
  <si>
    <t>BA2740</t>
  </si>
  <si>
    <t>B.16.A.4)  Accantonamenti per copertura diretta dei rischi (autoassicurazione)</t>
  </si>
  <si>
    <t>BA2750</t>
  </si>
  <si>
    <t>B.16.A.5)  Altri accantonamenti per rischi</t>
  </si>
  <si>
    <t>BA2760</t>
  </si>
  <si>
    <t>B.16.B) Accantonamenti per premio di operosità (SUMAI)</t>
  </si>
  <si>
    <t>BA2770</t>
  </si>
  <si>
    <t>B.16.C) Accantonamenti per quote inutilizzate di contributi vincolati</t>
  </si>
  <si>
    <t>BA2780</t>
  </si>
  <si>
    <t>B.16.C.1)  Accantonamenti per quote inutilizzate contributi da Regione e Prov. Aut. per quota F.S. vincolato</t>
  </si>
  <si>
    <t>BA2790</t>
  </si>
  <si>
    <t>B.16.C.2)  Accantonamenti per quote inutilizzate contributi da soggetti pubblici (extra fondo) vincolati</t>
  </si>
  <si>
    <t>BA2800</t>
  </si>
  <si>
    <t>B.16.C.3)  Accantonamenti per quote inutilizzate contributi da soggetti pubblici per ricerca</t>
  </si>
  <si>
    <t>BA2810</t>
  </si>
  <si>
    <t>B.16.C.4)  Accantonamenti per quote inutilizzate contributi vincolati da privati</t>
  </si>
  <si>
    <t>BA2820</t>
  </si>
  <si>
    <t>B.16.D) Altri accantonamenti</t>
  </si>
  <si>
    <t>BA2830</t>
  </si>
  <si>
    <t>B.16.D.1)  Accantonamenti per interessi di mora</t>
  </si>
  <si>
    <t>BA2840</t>
  </si>
  <si>
    <t>B.16.D.2)  Acc. Rinnovi convenzioni MMG/PLS/MCA</t>
  </si>
  <si>
    <t>BA2850</t>
  </si>
  <si>
    <t>B.16.D.3)  Acc. Rinnovi convenzioni Medici Sumai</t>
  </si>
  <si>
    <t>BA2860</t>
  </si>
  <si>
    <t>B.16.D.4)  Acc. Rinnovi contratt.: dirigenza medica</t>
  </si>
  <si>
    <t>BA2870</t>
  </si>
  <si>
    <t>B.16.D.5)  Acc. Rinnovi contratt.: dirigenza non medica</t>
  </si>
  <si>
    <t>BA2880</t>
  </si>
  <si>
    <t>B.16.D.6)  Acc. Rinnovi contratt.: comparto</t>
  </si>
  <si>
    <t>BA2890</t>
  </si>
  <si>
    <t>B.16.D.7) Altri accantonamenti</t>
  </si>
  <si>
    <t>BZ9999</t>
  </si>
  <si>
    <t>Totale costi della produzione (B)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</si>
  <si>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</si>
  <si>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</si>
  <si>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</si>
  <si>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</si>
  <si>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</si>
  <si>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</si>
  <si>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</si>
  <si>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</si>
  <si>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</si>
  <si>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</si>
  <si>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</si>
  <si>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</si>
  <si>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</si>
  <si>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</si>
  <si>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</si>
  <si>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</si>
  <si>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</si>
  <si>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</si>
  <si>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</si>
  <si>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</si>
  <si>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</si>
  <si>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</si>
  <si>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</si>
  <si>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</si>
  <si>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</si>
  <si>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</si>
  <si>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</si>
  <si>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</si>
  <si>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</si>
  <si>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</si>
  <si>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</si>
  <si>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</si>
  <si>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</si>
  <si>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</si>
  <si>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</si>
  <si>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</si>
  <si>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</si>
  <si>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</si>
  <si>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</si>
  <si>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</si>
  <si>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</si>
  <si>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</si>
  <si>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</si>
  <si>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</si>
  <si>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</si>
  <si>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</si>
  <si>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</si>
  <si>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</si>
  <si>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</si>
  <si>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</si>
  <si>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</si>
  <si>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</si>
  <si>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</si>
  <si>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EA0060</t>
  </si>
  <si>
    <t xml:space="preserve">E.1.B.2.1) Sopravvenienze attive v/Aziende sanitarie pubbliche della Regione </t>
  </si>
  <si>
    <t>EA0070</t>
  </si>
  <si>
    <t>E.1.B.2.2) Sopravvenienze attive v/terzi</t>
  </si>
  <si>
    <t>EA0080</t>
  </si>
  <si>
    <t>E.1.B.2.2.A) Sopravvenienze attive v/terzi relative alla mobilità extraregionale</t>
  </si>
  <si>
    <t>EA0090</t>
  </si>
  <si>
    <t>E.1.B.2.2.B) Sopravvenienze attive v/terzi relative al personale</t>
  </si>
  <si>
    <t>EA0100</t>
  </si>
  <si>
    <t>E.1.B.2.2.C) Sopravvenienze attive v/terzi relative alle convenzioni con medici di base</t>
  </si>
  <si>
    <t>EA0110</t>
  </si>
  <si>
    <t>E.1.B.2.2.D) Sopravvenienze attive v/terzi relative alle convenzioni per la specialistica</t>
  </si>
  <si>
    <t>EA0120</t>
  </si>
  <si>
    <t>E.1.B.2.2.E) Sopravvenienze attive v/terzi relative all'acquisto prestaz. sanitarie da operatori accreditati</t>
  </si>
  <si>
    <t>EA0130</t>
  </si>
  <si>
    <t>E.1.B.2.2.F) Sopravvenienze attive v/terzi relative all'acquisto di beni e servizi</t>
  </si>
  <si>
    <t>EA0140</t>
  </si>
  <si>
    <t>E.1.B.2.2.G)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</si>
  <si>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</si>
  <si>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</si>
  <si>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</si>
  <si>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</si>
  <si>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</si>
  <si>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</si>
  <si>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</si>
  <si>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</si>
  <si>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</si>
  <si>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</si>
  <si>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</si>
  <si>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</si>
  <si>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</si>
  <si>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</si>
  <si>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</si>
  <si>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</si>
  <si>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</si>
  <si>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</si>
  <si>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</si>
  <si>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</si>
  <si>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</si>
  <si>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</si>
  <si>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</si>
  <si>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</si>
  <si>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</si>
  <si>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</si>
  <si>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</si>
  <si>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</si>
  <si>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</si>
  <si>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</si>
  <si>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</si>
  <si>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</si>
  <si>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</si>
  <si>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</si>
  <si>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</si>
  <si>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</si>
  <si>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</si>
  <si>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</si>
  <si>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</si>
  <si>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</si>
  <si>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</si>
  <si>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</si>
  <si>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</si>
  <si>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</si>
  <si>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</si>
  <si>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</si>
  <si>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</si>
  <si>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</si>
  <si>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</si>
  <si>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</si>
  <si>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</si>
  <si>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</si>
  <si>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</si>
  <si>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</si>
  <si>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</si>
  <si>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</si>
  <si>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</si>
  <si>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</si>
  <si>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</si>
  <si>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</si>
  <si>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</si>
  <si>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</si>
  <si>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</si>
  <si>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</si>
  <si>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EA0470</t>
  </si>
  <si>
    <t>E.2.B.4.1) Insussistenze passive v/Aziende sanitarie pubbliche della Regione</t>
  </si>
  <si>
    <t>EA0480</t>
  </si>
  <si>
    <t>E.2.B.4.2) Insussistenze passive v/terzi</t>
  </si>
  <si>
    <t>EA0490</t>
  </si>
  <si>
    <t>E.2.B.4.2.A) Insussistenze passive v/terzi relative alla mobilità extraregionale</t>
  </si>
  <si>
    <t>EA0500</t>
  </si>
  <si>
    <t>E.2.B.4.2.B) Insussistenze passive v/terzi relative al personale</t>
  </si>
  <si>
    <t>EA0510</t>
  </si>
  <si>
    <t>E.2.B.4.2.C) Insussistenze passive v/terzi relative alle convenzioni con medici di base</t>
  </si>
  <si>
    <t>EA0520</t>
  </si>
  <si>
    <t>E.2.B.4.2.D) Insussistenze passive v/terzi relative alle convenzioni per la specialistica</t>
  </si>
  <si>
    <t>EA0530</t>
  </si>
  <si>
    <t>E.2.B.4.2.E) Insussistenze passive v/terzi relative all'acquisto prestaz. sanitarie da operatori accreditati</t>
  </si>
  <si>
    <t>EA0540</t>
  </si>
  <si>
    <t>E.2.B.4.2.F) Insussistenze passive v/terzi relative all'acquisto di beni e servizi</t>
  </si>
  <si>
    <t>EA0550</t>
  </si>
  <si>
    <t>E.2.B.4.2.G)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</si>
  <si>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</si>
  <si>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</si>
  <si>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</si>
  <si>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</si>
  <si>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</si>
  <si>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</si>
  <si>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</si>
  <si>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</si>
  <si>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</si>
  <si>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</si>
  <si>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</si>
  <si>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</si>
  <si>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</si>
  <si>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</si>
  <si>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</si>
  <si>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</si>
  <si>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</si>
  <si>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</si>
  <si>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</si>
  <si>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</si>
  <si>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</si>
  <si>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</si>
  <si>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</si>
  <si>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</si>
  <si>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</si>
  <si>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</t>
  </si>
  <si>
    <t>ZZ9999</t>
  </si>
  <si>
    <t>RISULTATO DI ESERCIZIO</t>
  </si>
  <si>
    <t>CE 3 TRIM. 2013</t>
  </si>
  <si>
    <t>CE 3 TRIM. 2013 - MIGLIAIA</t>
  </si>
  <si>
    <t>CE 4 TRIM. 2013</t>
  </si>
  <si>
    <t>CE 4 TRIM. 2013 - MIGLIAIA</t>
  </si>
  <si>
    <t>COD CONSOLID</t>
  </si>
  <si>
    <t>RIF. SP CE</t>
  </si>
  <si>
    <t>CODICE meccanografico</t>
  </si>
  <si>
    <t>VOCE MODELLO SP / CE</t>
  </si>
  <si>
    <t>SERIE</t>
  </si>
  <si>
    <t>GRUPPO</t>
  </si>
  <si>
    <t>MASTRO</t>
  </si>
  <si>
    <t>CONTO</t>
  </si>
  <si>
    <t>SOTTO CONTO</t>
  </si>
  <si>
    <t>PREVENTIVO 2016</t>
  </si>
  <si>
    <t>Allegato 1 DPGR n. 182 del 21/11/2012 - €. 26.058.000,00</t>
  </si>
  <si>
    <t>A</t>
  </si>
  <si>
    <t>A)  VALORE DELLA PRODUZIONE</t>
  </si>
  <si>
    <t xml:space="preserve">A.1 </t>
  </si>
  <si>
    <t>A.1)  CONTRIBUTI IN C/ESERCIZIO</t>
  </si>
  <si>
    <t>CONTRIBUTI IN C/ESERCIZIO</t>
  </si>
  <si>
    <t>A.1.A</t>
  </si>
  <si>
    <t>A.1.A)  CONTRIBUTI DA REGIONE O PROV. AUT. PER QUOTA F.S. REGIONALE</t>
  </si>
  <si>
    <t>CONTRIBUTI DA REGIONE E PROV. AUT. PER QUOTA F.S. REGIONALE</t>
  </si>
  <si>
    <t xml:space="preserve">A.1.A.1  </t>
  </si>
  <si>
    <t>da Regione e Prov. Aut. per quota F.S. regionale indistinto</t>
  </si>
  <si>
    <t xml:space="preserve">A.1.A.2  </t>
  </si>
  <si>
    <t>da Regione e Prov. Aut. per quota F.S. regionale vincolato</t>
  </si>
  <si>
    <t>Quota per rinnovo convenzioni L 133/08</t>
  </si>
  <si>
    <t>Quota per emersione extracomunitari L 102/09</t>
  </si>
  <si>
    <t>Quota per medicina Penitenziaria Dlvo 230/99</t>
  </si>
  <si>
    <t>Quota per hanseniani L 31/86</t>
  </si>
  <si>
    <t>Quota per fibrosi Cistica L 362/98</t>
  </si>
  <si>
    <t>Quota per extracomunitari irregolari L 40/98</t>
  </si>
  <si>
    <t>Quota per fondo esclusività L 488/99</t>
  </si>
  <si>
    <t>Quota per borse studio MG L 109/88</t>
  </si>
  <si>
    <t>Quota per veterinaria L 218/88</t>
  </si>
  <si>
    <t>Quota per Aids L 135/90</t>
  </si>
  <si>
    <t>Quota per progetti di PSN L 662/96</t>
  </si>
  <si>
    <t>Quota per mutui pre-riforma</t>
  </si>
  <si>
    <t>Quota per borse studio specializzandi</t>
  </si>
  <si>
    <t>Quota per FSR vincolato - altro</t>
  </si>
  <si>
    <t>A.1.B</t>
  </si>
  <si>
    <t>A.1.B)  CONTRIBUTI C/ESERCIZIO (EXTRA FONDO)</t>
  </si>
  <si>
    <t>CONTRIBUTI C/ESERCIZIO (EXTRA FONDO)</t>
  </si>
  <si>
    <t>A.1.B.1</t>
  </si>
  <si>
    <t xml:space="preserve"> da Regione o Prov. Aut. (extra fondo) </t>
  </si>
  <si>
    <t>A.1.B.1.1</t>
  </si>
  <si>
    <t>Contributi da Regione o Prov. Aut. (extra fondo) vincolati</t>
  </si>
  <si>
    <t>A.1.B.1.2</t>
  </si>
  <si>
    <t>A.1.B.1.2)  Contributi da Regione o Prov. Aut. (extra fondo) - Risorse aggiuntive da bilancio regionale a titolo di copertura LEA</t>
  </si>
  <si>
    <r>
      <t xml:space="preserve">Contributi da Regione o Prov. Aut. (extra fondo) - Risorse aggiuntive da bilancio regionale a titolo di copertura </t>
    </r>
    <r>
      <rPr>
        <i/>
        <u/>
        <sz val="10"/>
        <rFont val="Times New Roman"/>
        <family val="1"/>
      </rPr>
      <t>LEA</t>
    </r>
  </si>
  <si>
    <t>A.1.B.1.3</t>
  </si>
  <si>
    <t>A.1.B.1.3)  Contributi da Regione o Prov. Aut. (extra fondo) - Risorse aggiuntive da bilancio regionale a titolo di copertura extra LEA</t>
  </si>
  <si>
    <r>
      <t xml:space="preserve">Contributi da Regione o Prov. Aut. (extra fondo) - Risorse aggiuntive da bilancio regionale a titolo di copertura </t>
    </r>
    <r>
      <rPr>
        <i/>
        <u/>
        <sz val="10"/>
        <rFont val="Times New Roman"/>
        <family val="1"/>
      </rPr>
      <t>extra LEA</t>
    </r>
  </si>
  <si>
    <t>A.1.B.1.4</t>
  </si>
  <si>
    <t>Contributi da Regione o Prov. Aut. (extra fondo) - Altro</t>
  </si>
  <si>
    <t>A.1.B.2</t>
  </si>
  <si>
    <t xml:space="preserve">Contributi da Aziende sanitarie pubbliche della Regione o Prov. Aut. (extra fondo) </t>
  </si>
  <si>
    <t>A.1.B.2.1</t>
  </si>
  <si>
    <t>Contributi da Asp/Asl-AO, IRCCS, AOU (extra fondo) vincolati</t>
  </si>
  <si>
    <t>A.1.B.2.2</t>
  </si>
  <si>
    <t>Contributi da Asl/Asp-AO, IRCCS, AOU (extra fondo) - Altro</t>
  </si>
  <si>
    <t>A.1.B.3</t>
  </si>
  <si>
    <t xml:space="preserve">Contributi da altri soggetti pubblici (extra fondo) </t>
  </si>
  <si>
    <t>A.1.B.3.1</t>
  </si>
  <si>
    <t>Contributi da altri soggetti pubblici (extra fondo) vincolati</t>
  </si>
  <si>
    <t>A.1.B.3.2</t>
  </si>
  <si>
    <t xml:space="preserve"> Contributi da altri soggetti pubblici (extra fondo) L. 210/92</t>
  </si>
  <si>
    <t>A.1.B.3.3</t>
  </si>
  <si>
    <t>Contributi da altri soggetti pubblici (extra fondo) - Altro</t>
  </si>
  <si>
    <t>A.1.C</t>
  </si>
  <si>
    <t>A.1.C)  CONTRIBUTI C/ESERCIZIO PER RICERCA</t>
  </si>
  <si>
    <t>CONTRIBUTI C/ESERCIZIO PER RICERCA</t>
  </si>
  <si>
    <t>Contributo c/esercizio per ricerca</t>
  </si>
  <si>
    <t>A.1.C.1</t>
  </si>
  <si>
    <t>Contributi in conto esercizio da Ministero della Salute per ricerca corrente</t>
  </si>
  <si>
    <t>A.1.C.2</t>
  </si>
  <si>
    <t>Contributi in conto esercizio da Ministero della Salute per ricerca finalizzata</t>
  </si>
  <si>
    <t>A.1.C.3</t>
  </si>
  <si>
    <t>Contributi in conto esercizio da Regione ed altri soggetti pubblici per ricerca</t>
  </si>
  <si>
    <t>A.1.C.4</t>
  </si>
  <si>
    <t>Contributi da privati per ricerca</t>
  </si>
  <si>
    <t xml:space="preserve">A.1.D  </t>
  </si>
  <si>
    <t>A.1.D)  CONTRIBUTI C/ESERCIZIO DA PRIVATI</t>
  </si>
  <si>
    <t>CONTRIBUTI C/ESERCIZIO DA PRIVATI</t>
  </si>
  <si>
    <t>Altri contributi da privati</t>
  </si>
  <si>
    <t xml:space="preserve">A.2  </t>
  </si>
  <si>
    <t>A.2) RETTIFICA CONTRIBUTI C/ESERCIZIO PER DESTINAZIONE AD INVESTIMENTI</t>
  </si>
  <si>
    <t>RETTIFICA CONTRIBUTI C/ESERCIZIO PER DESTINAZIONE AD INVESTIMENTI</t>
  </si>
  <si>
    <t xml:space="preserve">A.2.A  </t>
  </si>
  <si>
    <t>Rettifica contributi in c/esercizio per destinazione ad investimenti - da Regione o Prov. Aut. per quota F.S. regionale</t>
  </si>
  <si>
    <t xml:space="preserve">A.2.B  </t>
  </si>
  <si>
    <t>Rettifica contributi in c/esercizio per destinazione ad investimenti - altri contributi</t>
  </si>
  <si>
    <t>A.3</t>
  </si>
  <si>
    <t>A.3) UTILIZZO FONDI PER QUOTE INUTILIZZATE CONTRIBUTI VINCOLATI DI ESERCIZI PRECEDENTI</t>
  </si>
  <si>
    <t>UTILIZZO FONDI PER QUOTE INUTILIZZATE CONTRIBUTI VINCOLATI DI ESERCIZI PRECEDENTI</t>
  </si>
  <si>
    <t xml:space="preserve">A.3 </t>
  </si>
  <si>
    <t xml:space="preserve">A.3.A  </t>
  </si>
  <si>
    <t>Utilizzo fondi per quote inutilizzate contributi di esercizi precedenti da Regione o Prov. Aut. per quota F.S. regionale vincolato</t>
  </si>
  <si>
    <t>Utilizzo fondi per quote inutilizzate contributi di esercizi precedenti da Regione per quota rinnovo convenzioni L 133/08</t>
  </si>
  <si>
    <t>Utilizzo fondi per quote inutilizzate contributi di esercizi precedenti da Regione per quota emersione extracomunitari L 102/09</t>
  </si>
  <si>
    <t>Utilizzo fondi per quote inutilizzate contributi di esercizi precedenti da Regione per quota medicina Penitenziaria Dlvo 230/99</t>
  </si>
  <si>
    <t>Utilizzo fondi per quote inutilizzate contributi di esercizi precedenti da Regione per quota hanseniani L 31/86</t>
  </si>
  <si>
    <t>Utilizzo fondi per quote inutilizzate contributi di esercizi precedenti da Regione per quota Fibrosi Cistica L 362/98</t>
  </si>
  <si>
    <t>Utilizzo fondi per quote inutilizzate contributi di esercizi precedenti da Regione per quota Extracomunitari irregolari L 40/98</t>
  </si>
  <si>
    <t>Utilizzo fondi per quote inutilizzate contributi di esercizi precedenti da Regione per quota Fondo esclusività L 488/99</t>
  </si>
  <si>
    <t>Utilizzo fondi per quote inutilizzate contributi di esercizi precedenti da Regione per quota Borse studio MG L 109/88</t>
  </si>
  <si>
    <t>Utilizzo fondi per quote inutilizzate contributi di esercizi precedenti da Regione per quota Veterinaria L 218/88</t>
  </si>
  <si>
    <t>Utilizzo fondi per quote inutilizzate contributi di esercizi precedenti da Regione per quota Aids L 135/90</t>
  </si>
  <si>
    <t>Utilizzo fondi per quote inutilizzate contributi di esercizi precedenti da Regione per quota Progetti di PSN L 662/96</t>
  </si>
  <si>
    <t>Utilizzo fondi per quote inutilizzate contributi di esercizi precedenti da Regione per quota Mutui pre-riforma</t>
  </si>
  <si>
    <t>Utilizzo fondi per quote inutilizzate contributi di esercizi precedenti da Regione per quota Borse studio specializzandi</t>
  </si>
  <si>
    <t>Utilizzo fondi per quote inutilizzate contributi di esercizi precedenti da Regione per altro</t>
  </si>
  <si>
    <t xml:space="preserve">A.3.B </t>
  </si>
  <si>
    <t>Utilizzo fondi per quote inutilizzate contributi di esercizi precedenti da soggetti pubblici (extra fondo) vincolati</t>
  </si>
  <si>
    <t xml:space="preserve">A.3.C  </t>
  </si>
  <si>
    <t>Utilizzo fondi per quote inutilizzate contributi di esercizi precedenti per ricerca</t>
  </si>
  <si>
    <t xml:space="preserve">A.3.D </t>
  </si>
  <si>
    <t>Utilizzo fondi per quote inutilizzate contributi vincolati di esercizi precedenti da privati</t>
  </si>
  <si>
    <t xml:space="preserve">A.4 </t>
  </si>
  <si>
    <t>A.4) RICAVI PER PRESTAZIONI SANITARIE E SOCIOSANITARIE A RILEVANZA SANITARIA</t>
  </si>
  <si>
    <t>RICAVI PER PRESTAZIONI SANITARIE E SOCIOSANITARIE A RILEVANZA SANITARIA</t>
  </si>
  <si>
    <t>A.4.A.1</t>
  </si>
  <si>
    <t>Ricavi per prestazioni sanitarie e sociosanitarie erogate a Asp, AO, IRCCS e AOU della Regione</t>
  </si>
  <si>
    <t>A.4.A.1.1</t>
  </si>
  <si>
    <t>A.4.A.1.1) Prestazioni di ricovero</t>
  </si>
  <si>
    <t>Prestazioni di ricovero ad Assistiti di Asp Regione</t>
  </si>
  <si>
    <t>Prestazioni di ricovero da privati accreditati ad Assistiti di Asp Regione</t>
  </si>
  <si>
    <t>A.4.A.1.2</t>
  </si>
  <si>
    <t>Prestazioni di specialistica ambulatoriale ad Assistiti di Asp Regione</t>
  </si>
  <si>
    <t>Prestazioni di specialistica ambulatoriale da privati accreditati ad Assistiti di Asp Regione</t>
  </si>
  <si>
    <t>A.4.A.1.3</t>
  </si>
  <si>
    <t>Prestazioni di psichiatria residenziale e semiresidenziale - Regione</t>
  </si>
  <si>
    <t>A.4.A.1.4</t>
  </si>
  <si>
    <t>Prestazioni di File F - Regione</t>
  </si>
  <si>
    <t>A.4.A.1.5</t>
  </si>
  <si>
    <t>Prestazioni servizi MMG, PLS, Contin. Assistenziale - Regione</t>
  </si>
  <si>
    <t>A.4.A.1.6</t>
  </si>
  <si>
    <t>Prestazioni servizi farmaceutica convenzionata - Regione</t>
  </si>
  <si>
    <t>A.4.A.1.7</t>
  </si>
  <si>
    <t>Prestazioni termali - Regione</t>
  </si>
  <si>
    <t>A.4.A.1.8</t>
  </si>
  <si>
    <t>Prestazioni trasporto ambulanze ed elisoccorso - Regione</t>
  </si>
  <si>
    <t>A.4.A.1.9</t>
  </si>
  <si>
    <t>Cessione, Farmaci, emoderivati ed emocomponenti  - Regione</t>
  </si>
  <si>
    <t>Altre prestazioni sanitarie e socio-sanitarie - Regione</t>
  </si>
  <si>
    <t xml:space="preserve">A.4.A.2  </t>
  </si>
  <si>
    <t>Ricavi per prestaz. sanitarie  e sociosanitarie erogate ad altri soggetti pubblici della Regione</t>
  </si>
  <si>
    <t xml:space="preserve">A.4.A.3  </t>
  </si>
  <si>
    <t>Ricavi per prestaz. sanitarie  e sociosanitarie erogate a soggetti pubblici extra Regione</t>
  </si>
  <si>
    <t>A.4.A.3.1</t>
  </si>
  <si>
    <t>Prestazioni di ricovero - Extraregione</t>
  </si>
  <si>
    <t>A.4.A.3.2</t>
  </si>
  <si>
    <t>Prestazioni di specialistica ambulatoriale - Extraregione</t>
  </si>
  <si>
    <t>A.4.A.3.3</t>
  </si>
  <si>
    <t>Prestazioni di psichiatria residenziale e semiresidenziale - Extraregione</t>
  </si>
  <si>
    <t>A.4.A.3.4</t>
  </si>
  <si>
    <t>Prestazioni di File F - Extraregione</t>
  </si>
  <si>
    <t>A.4.A.3.5</t>
  </si>
  <si>
    <t>Prestazioni servizi MMG, PLS, Contin. Assistenziale - Extraregione</t>
  </si>
  <si>
    <t>A.4.A.3.6</t>
  </si>
  <si>
    <t>Prestazioni servizi farmaceutica convenzionata - Extraregione</t>
  </si>
  <si>
    <t>A.4.A.3.7</t>
  </si>
  <si>
    <t>Prestazioni termali - Extraregione</t>
  </si>
  <si>
    <t>A.4.A.3.8</t>
  </si>
  <si>
    <t>Prestazioni trasporto ambulanze ed elisoccorso - Extraregione</t>
  </si>
  <si>
    <t>A.4.A.3.9</t>
  </si>
  <si>
    <t>Altre prestazioni sanitarie - Extraregione</t>
  </si>
  <si>
    <t>A.4.A.3.10</t>
  </si>
  <si>
    <t>Ricavi per cessione di emocomponenti e cellule staminali Extraregione</t>
  </si>
  <si>
    <t>A.4.A.3.11</t>
  </si>
  <si>
    <t>Ricavi per delta tariffe TUC</t>
  </si>
  <si>
    <t xml:space="preserve">A.4.A.3.12.A </t>
  </si>
  <si>
    <t>Prestazioni di assistenza riabilitativa non soggette a compensazione Extraregione</t>
  </si>
  <si>
    <t xml:space="preserve">A.4.A.3.12.B </t>
  </si>
  <si>
    <t>Altre prestazioni sanitarie e socio-sanitarie non soggette a compensazione Extraregione</t>
  </si>
  <si>
    <t xml:space="preserve">A.4.A.3.13 </t>
  </si>
  <si>
    <t>Altre prestazioni sanitarie - Mobilità attiva Internazionale</t>
  </si>
  <si>
    <t xml:space="preserve">A.4.B  </t>
  </si>
  <si>
    <t>Ricavi per prestazioni sanitarie erogate da privati v/ residenti extraregione in compensazione (mobilità attiva)</t>
  </si>
  <si>
    <t xml:space="preserve">A.4.B.1  </t>
  </si>
  <si>
    <t>Prestazioni di ricovero da priv. extraregione in compensazione (mobilità attiva)</t>
  </si>
  <si>
    <t xml:space="preserve">A.4.B.2  </t>
  </si>
  <si>
    <t>Prestazioni ambulatoriali da priv. extraregione in compensazione  (mobilità attiva)</t>
  </si>
  <si>
    <t xml:space="preserve">A.4.B.3  </t>
  </si>
  <si>
    <t>Prestazioni di File F da priv. extraregione in compensazione (mobilità attiva)</t>
  </si>
  <si>
    <t xml:space="preserve">A.4.B.4  </t>
  </si>
  <si>
    <t>Altre prestazioni sanitarie erogate da privati v/residenti extraregione in compensazione (mobilità attiva)</t>
  </si>
  <si>
    <t xml:space="preserve">A.4.C  </t>
  </si>
  <si>
    <t xml:space="preserve">Ricavi per prestazioni sanitarie erogate a privati </t>
  </si>
  <si>
    <t>Proventi per rilascio certificazioni sanitarie</t>
  </si>
  <si>
    <t xml:space="preserve">Proventi per cessione sangue ed emoderivati </t>
  </si>
  <si>
    <t>Proventi per sperimentazioni cliniche e farmacologiche</t>
  </si>
  <si>
    <t xml:space="preserve">A.4.D  </t>
  </si>
  <si>
    <t>Ricavi per prestazioni sanitarie erogate in regime di intramoenia</t>
  </si>
  <si>
    <t xml:space="preserve">A.4.D.1  </t>
  </si>
  <si>
    <t>Ricavi per prestazioni sanitarie  in regime di ricovero in  intramoenia - (ALPI)</t>
  </si>
  <si>
    <t xml:space="preserve">A.4.D.2  </t>
  </si>
  <si>
    <t>Ricavi per prestazioni sanitarie specialistiche ambulatoriali  in  intramoenia - (ALPI) - presso spazi interni all'Azienda</t>
  </si>
  <si>
    <t>Ricavi per prestazioni sanitarie specialistiche ambulatoriali  in  intramoenia  - presso spazi esterni all'Azienda (ALPI allargata)</t>
  </si>
  <si>
    <t xml:space="preserve">A.4.D.3  </t>
  </si>
  <si>
    <t>Ricavi per prestazioni sanitarie di sanità pubblica in  intramoenia - (ALPI)</t>
  </si>
  <si>
    <t xml:space="preserve">A.4.D.4  </t>
  </si>
  <si>
    <t>Ricavi per prestazioni sanitarie intramoenia - Consulenze (ex art. 55 c.1 lett. c), d) ed ex Art. 57-58)</t>
  </si>
  <si>
    <t xml:space="preserve">A.4.D.5  </t>
  </si>
  <si>
    <t>Ricavi per prestazioni sanitarie intramoenia - Consulenze (ex art. 55 c.1 lett. c), d) ed ex Art. 57-58) (Asp-AO, IRCCS, AOU della Regione)</t>
  </si>
  <si>
    <t xml:space="preserve">A.4.D.6  </t>
  </si>
  <si>
    <t>Ricavi per prestazioni sanitarie intramoenia - Altro</t>
  </si>
  <si>
    <t xml:space="preserve">A.4.D.7  </t>
  </si>
  <si>
    <t>Ricavi per prestazioni sanitarie intramoenia - Altro (Asl-AO, IRCCS, AOU della Regione)</t>
  </si>
  <si>
    <t xml:space="preserve">A.5 </t>
  </si>
  <si>
    <t>A.5) CONCORSI, RECUPERI E RIMBORSI</t>
  </si>
  <si>
    <t>CONCORSI, RECUPERI E RIMBORSI</t>
  </si>
  <si>
    <t xml:space="preserve">A.5.A </t>
  </si>
  <si>
    <t>A.5.A) RIMBORSI ASSICURATIVI</t>
  </si>
  <si>
    <t>RIMBORSI ASSICURATIVI</t>
  </si>
  <si>
    <t>Rimborsi assicurativi</t>
  </si>
  <si>
    <t xml:space="preserve">A.5.B </t>
  </si>
  <si>
    <t>A.5.B) CONCORSI, RECUPERI E RIMBORSI DA REGIONE</t>
  </si>
  <si>
    <t>CONCORSI, RECUPERI E RIMBORSI DA REGIONE</t>
  </si>
  <si>
    <t>Concorsi, recuperi e rimborsi da Regione</t>
  </si>
  <si>
    <t xml:space="preserve">A.5.B.1 </t>
  </si>
  <si>
    <t>Rimborso degli oneri stipendiali del personale dell'azienda in posizione di comando presso la Regione</t>
  </si>
  <si>
    <t xml:space="preserve">A.5.B.2 </t>
  </si>
  <si>
    <t>Altri concorsi, recuperi e rimborsi da parte della Regione</t>
  </si>
  <si>
    <t xml:space="preserve">A.5.C </t>
  </si>
  <si>
    <t>A.5.C) CONCORSI, RECUPERI E RIMBORSI DA AZIENDE SANITARIE PUBBLICHE DELLA REGIONE</t>
  </si>
  <si>
    <t>CONCORSI, RECUPERI E RIMBORSI DA ASP-AO, IRCCS, AOU DELLA REGIONE</t>
  </si>
  <si>
    <t>Concorsi, recuperi e rimborsi da Asp-AO, IRCCS, AOU della Regione</t>
  </si>
  <si>
    <t xml:space="preserve">A.5.C.1 </t>
  </si>
  <si>
    <t>Rimborso degli oneri stipendiali del personale sanitario dipendente dell'azienda in posizione di comando presso Asp-AO, IRCCS, AOU della Regione</t>
  </si>
  <si>
    <t xml:space="preserve">A.5.C.2 </t>
  </si>
  <si>
    <t>Rimborsi per acquisto beni da parte di Apl-AO, IRCCS, AOU della Regione</t>
  </si>
  <si>
    <t xml:space="preserve">A.5.C.3 </t>
  </si>
  <si>
    <t>Altri concorsi, recuperi e rimborsi da parte di Apl-AO, IRCCS, AOU della Regione</t>
  </si>
  <si>
    <t xml:space="preserve">A.5.D </t>
  </si>
  <si>
    <t>A.5.D) CONCORSI, RECUPERI E RIMBORSI DA ALTRI SOGGETTI PUBBLICI</t>
  </si>
  <si>
    <t>CONCORSI, RECUPERI E RIMBORSI DA ALTRI SOGGETTI PUBBLICI</t>
  </si>
  <si>
    <t>Concorsi, recuperi e rimborsi da altri soggetti pubblici</t>
  </si>
  <si>
    <t xml:space="preserve">A.5.D.1 </t>
  </si>
  <si>
    <t>Rimborso degli oneri stipendiali del personale dipendente dell'azienda in posizione di comando presso altri soggetti pubblici</t>
  </si>
  <si>
    <t xml:space="preserve">A.5.D.2 </t>
  </si>
  <si>
    <t>Rimborsi per acquisto beni da parte di altri soggetti pubblici</t>
  </si>
  <si>
    <t xml:space="preserve">A.5.D.3 </t>
  </si>
  <si>
    <t>Altri concorsi, recuperi e rimborsi da parte di altri soggetti pubblici</t>
  </si>
  <si>
    <t xml:space="preserve">A.5.E </t>
  </si>
  <si>
    <t>A.5.E) CONCORSI, RECUPERI E RIMBORSI DA PRIVATI</t>
  </si>
  <si>
    <t>CONCORSI, RECUPERI E RIMBORSI DA PRIVATI</t>
  </si>
  <si>
    <t>Concorsi, recuperi e rimborsi da privati</t>
  </si>
  <si>
    <t>A.5.E.1.1</t>
  </si>
  <si>
    <t>Rimborso da aziende farmaceutiche per Pay back per il superamento del tetto della spesa farmaceutica territoriale</t>
  </si>
  <si>
    <t>A.5.E.1.2</t>
  </si>
  <si>
    <t>Rimborso da aziende farmaceutiche per Pay back per il superamento del tetto della spesa farmaceutica ospedaliera</t>
  </si>
  <si>
    <t>A.5.E.1.3</t>
  </si>
  <si>
    <t>Ulteriore Pay back</t>
  </si>
  <si>
    <t xml:space="preserve">A.5.E.2 </t>
  </si>
  <si>
    <t>Rimborsi per servizio mensa a dipendenti</t>
  </si>
  <si>
    <t>Altri rimborsi da dipendenti</t>
  </si>
  <si>
    <t>Altri concorsi, recuperi e rimborsi da privati</t>
  </si>
  <si>
    <t xml:space="preserve">A.6 </t>
  </si>
  <si>
    <t>A.6)  COMPARTECIPAZIONE ALLA SPESA PER PRESTAZIONI SANITARIE (TICKET)</t>
  </si>
  <si>
    <t>COMPARTECIPAZIONE ALLA SPESA PER PRESTAZIONI SANITARIE</t>
  </si>
  <si>
    <t>A.6.A</t>
  </si>
  <si>
    <t>A.6.A)  COMPARTECIPAZIONE ALLA SPESA PER PRESTAZIONI SANITARIE - TICKET SULLE PRESTAZIONI DI SPECIALISTICA AMBULATORIALE</t>
  </si>
  <si>
    <t>COMPARTECIPAZIONE ALLA SPESA PER PRESTAZIONI SANITARIE - TICKET SULLE PRESTAZIONI DI SPECIALISTICA AMBULATORIALE</t>
  </si>
  <si>
    <t xml:space="preserve">A.6.A  </t>
  </si>
  <si>
    <t>Compartecipazione alla spesa per prestazioni sanitarie - Ticket sulle prestazioni di specialistica ambulatoriale</t>
  </si>
  <si>
    <t>A.6.B</t>
  </si>
  <si>
    <t>A.6.B)  COMPARTECIPAZIONE ALLA SPESA PER PRESTAZIONI SANITARIE - TICKET SUL PRONTO SOCCORSO</t>
  </si>
  <si>
    <t>COMPARTECIPAZIONE ALLA SPESA PER PRESTAZIONI SANITARIE - TICKET SUL PRONTO SOCCORSO</t>
  </si>
  <si>
    <t xml:space="preserve">A.6.B  </t>
  </si>
  <si>
    <t>Compartecipazione alla spesa per prestazioni sanitarie - Ticket sul pronto soccorso</t>
  </si>
  <si>
    <t>A.6.C</t>
  </si>
  <si>
    <t>A.6.C)  COMPARTECIPAZIONE ALLA SPESA PER PRESTAZIONI SANITARIE (TICKET) - ALTRO</t>
  </si>
  <si>
    <t>COMPARTECIPAZIONE ALLA SPESA PER PRESTAZIONI SANITARIE - ALTRO</t>
  </si>
  <si>
    <t xml:space="preserve">A.6.C  </t>
  </si>
  <si>
    <t>Compartecipazione alla spesa per prestazioni sanitarie - Altro</t>
  </si>
  <si>
    <t xml:space="preserve">A.7 </t>
  </si>
  <si>
    <t>A.7)  QUOTA CONTRIBUTI C/CAPITALE IMPUTATA ALL'ESERCIZIO</t>
  </si>
  <si>
    <t>QUOTA CONTRIBUTI C/CAPITALE IMPUTATA ALL'ESERCIZIO</t>
  </si>
  <si>
    <t xml:space="preserve">A.7.B  </t>
  </si>
  <si>
    <t xml:space="preserve">Quota imputata all'esercizio dei finanziamenti per investimenti da Regione </t>
  </si>
  <si>
    <t xml:space="preserve">A.7.A </t>
  </si>
  <si>
    <t>Quota imputata all'esercizio dei finanziamenti per investimenti dallo Stato</t>
  </si>
  <si>
    <t xml:space="preserve">A.7.C  </t>
  </si>
  <si>
    <t>Quota imputata all'esercizio dei finanziamenti per beni di prima dotazione</t>
  </si>
  <si>
    <t xml:space="preserve">A.7.D </t>
  </si>
  <si>
    <t>Quota imputata all'esercizio dei contributi in c/ esercizio FSR destinati ad investimenti</t>
  </si>
  <si>
    <t xml:space="preserve">A.7.E </t>
  </si>
  <si>
    <t>Quota imputata all'esercizio degli altri contributi in c/ esercizio destinati ad investimenti</t>
  </si>
  <si>
    <t xml:space="preserve">A.7.F </t>
  </si>
  <si>
    <t>Quota imputata all'esercizio di altre poste del patrimonio netto</t>
  </si>
  <si>
    <t xml:space="preserve">A.8  </t>
  </si>
  <si>
    <t>A.8)  INCREMENTI DELLE IMMOBILIZZAZIONI PER LAVORI INTERNI</t>
  </si>
  <si>
    <t>INCREMENTI DELLE IMMOBILIZZAZIONI PER LAVORI INTERNI</t>
  </si>
  <si>
    <t xml:space="preserve"> Incrementi delle immobilizzazioni per lavori interni</t>
  </si>
  <si>
    <t>A.9</t>
  </si>
  <si>
    <t>A.9) ALTRI RICAVI E PROVENTI</t>
  </si>
  <si>
    <t>ALTRI RICAVI E PROVENTI</t>
  </si>
  <si>
    <t xml:space="preserve">A.9.A </t>
  </si>
  <si>
    <t>A.9.A) RICAVI PER PRESTAZIONI NON SANITARIE</t>
  </si>
  <si>
    <t>RICAVI PER PRESTAZIONI NON SANITARIE</t>
  </si>
  <si>
    <t>Ricavi per prestazioni non sanitarie</t>
  </si>
  <si>
    <t>Ricavi per consulenze in applicazione della normativa in materia di sicurezza nei luoghi di lavoro</t>
  </si>
  <si>
    <t>Ricavi per consulenze, certificazioni e attestazioni non sanitarie</t>
  </si>
  <si>
    <t>Ricavi per maggior confort alberghiero</t>
  </si>
  <si>
    <t>Ricavi per pareri comitato etico su proposte di sperimentazioni cliniche e farmacologiche</t>
  </si>
  <si>
    <t xml:space="preserve">A.9.B </t>
  </si>
  <si>
    <t>A.9.B) FITTI ATTIVI ED ALTRI PROVENTI DA ATTIVITA' IMMOBILIARI</t>
  </si>
  <si>
    <t>FITTI ATTIVI ED ALTRI PROVENTI DA ATTIVITA' IMMOBILIARI</t>
  </si>
  <si>
    <t>Fitti attivi ed altri proventi da attività immobiliari</t>
  </si>
  <si>
    <t xml:space="preserve">A.9.C </t>
  </si>
  <si>
    <t>A.9.C) ALTRI PROVENTI DIVERSI</t>
  </si>
  <si>
    <t>ALTRI PROVENTI</t>
  </si>
  <si>
    <t>Altri proventi diversi</t>
  </si>
  <si>
    <t>Altri proventi non sanitari</t>
  </si>
  <si>
    <t>Proventi per servizio mensa a terzi</t>
  </si>
  <si>
    <t>Proventi per concessione spazi interni</t>
  </si>
  <si>
    <t>Proventi per sponsorizzazioni</t>
  </si>
  <si>
    <t>Proventi per corsi di formazione</t>
  </si>
  <si>
    <t>B.15</t>
  </si>
  <si>
    <t>B.15) VARIAZIONE DELLE RIMANENZE</t>
  </si>
  <si>
    <t>RIMANENZE FINALI</t>
  </si>
  <si>
    <t xml:space="preserve">B.15.A </t>
  </si>
  <si>
    <t>B.15.A) VARIAZIONE RIMANENZE SANITARIE</t>
  </si>
  <si>
    <t>RIMANENZE SANITARIE FINALI</t>
  </si>
  <si>
    <t>Prodotti farmaceutici ed emoderivati</t>
  </si>
  <si>
    <t>Medicinali con AIC, ad eccezione di vaccini ed emoderivati di produzione regionale</t>
  </si>
  <si>
    <t>Medicinali senza AIC</t>
  </si>
  <si>
    <t>Emoderivati di produzione regionale</t>
  </si>
  <si>
    <t>Ossigeno con AIC</t>
  </si>
  <si>
    <t>Ossigeno senza AIC</t>
  </si>
  <si>
    <t>Materiali per emodialisi con AIC</t>
  </si>
  <si>
    <t>Materiali per emodialisi senza AIC</t>
  </si>
  <si>
    <t>Gas medicali con AIC</t>
  </si>
  <si>
    <t>Gas medicali senza AIC</t>
  </si>
  <si>
    <t>Mezzi di contrasto con AIC</t>
  </si>
  <si>
    <t>Mezzi di contrasto senza AIC</t>
  </si>
  <si>
    <t>Sangue</t>
  </si>
  <si>
    <t>da pubblico (Aziende sanitarie pubbliche della Regione) – Mobilità intraregionale</t>
  </si>
  <si>
    <t>da pubblico (Aziende sanitarie pubbliche extra Regione) – Mobilità extraregionale</t>
  </si>
  <si>
    <t>da altri soggetti</t>
  </si>
  <si>
    <t>Dispositivi medici</t>
  </si>
  <si>
    <t>Dispositivi medico diagnostici in vitro (IVD)</t>
  </si>
  <si>
    <t xml:space="preserve">Dispositivi medici </t>
  </si>
  <si>
    <t>Dispositivi medici impiantabili attivi</t>
  </si>
  <si>
    <t>Presidi chirurgici</t>
  </si>
  <si>
    <t>Prodotti dietetici</t>
  </si>
  <si>
    <t>Materiali per la profilassi (vaccini)</t>
  </si>
  <si>
    <t>Prodotti chimici</t>
  </si>
  <si>
    <t>Materiali e Prodotti per uso veterinario</t>
  </si>
  <si>
    <t>Farmaci per uso veterinaio</t>
  </si>
  <si>
    <t>Altri materiali e prodotti per uso veterinaio</t>
  </si>
  <si>
    <t>Alri beni sanitari</t>
  </si>
  <si>
    <t>Altri beni e prodotti sanitari</t>
  </si>
  <si>
    <t xml:space="preserve">B.15.B </t>
  </si>
  <si>
    <t>B.15.B) VARIAZIONE RIMANENZE NON SANITARIE</t>
  </si>
  <si>
    <t>RIMANENZE NON SANITARIE FINALI</t>
  </si>
  <si>
    <t>Rimanenze non sanitarie iniziali</t>
  </si>
  <si>
    <t>Prodotti alimentari</t>
  </si>
  <si>
    <t>Materiali di guardaroba, di pulizia, e di convivenza in genere</t>
  </si>
  <si>
    <t>Combustibili, carburanti e lubrificanti</t>
  </si>
  <si>
    <t>Supporti informatici e cancelleria</t>
  </si>
  <si>
    <t>Materiale per la manutenzione</t>
  </si>
  <si>
    <t>Altri beni non sanitari</t>
  </si>
  <si>
    <t>TOTALE RICAVI</t>
  </si>
  <si>
    <t>B</t>
  </si>
  <si>
    <t>B)  COSTI DELLA PRODUZIONE</t>
  </si>
  <si>
    <t xml:space="preserve">B.1 </t>
  </si>
  <si>
    <t>B.1)  ACQUISTI DI BENI</t>
  </si>
  <si>
    <t>ACQUISTI DI BENI</t>
  </si>
  <si>
    <t>B.1.A</t>
  </si>
  <si>
    <t>B.1.A)  ACQUISTI DI BENI SANITARI</t>
  </si>
  <si>
    <t>ACQUISTI DI BENI SANITARI</t>
  </si>
  <si>
    <t>dpgr. N. 182 del 21/11/2012</t>
  </si>
  <si>
    <t>B.1.A.1</t>
  </si>
  <si>
    <t>B.1.A.1.1</t>
  </si>
  <si>
    <t>B.1.A.1.2</t>
  </si>
  <si>
    <t>B.1.A.1.3</t>
  </si>
  <si>
    <t>B.1.A.2</t>
  </si>
  <si>
    <t>B.1.A.2.1</t>
  </si>
  <si>
    <t>B.1.A.2.2</t>
  </si>
  <si>
    <t>B.1.A.2.3</t>
  </si>
  <si>
    <t>B.1.A.3</t>
  </si>
  <si>
    <t>B.1.A.3.3</t>
  </si>
  <si>
    <t>B.1.A.3.1</t>
  </si>
  <si>
    <t>B.1.A.3.2</t>
  </si>
  <si>
    <t xml:space="preserve">B.1.A.4  </t>
  </si>
  <si>
    <t xml:space="preserve">B.1.A.5  </t>
  </si>
  <si>
    <t xml:space="preserve">B.1.A.6  </t>
  </si>
  <si>
    <t xml:space="preserve">B.1.A.7  </t>
  </si>
  <si>
    <t xml:space="preserve">B.1.A.8  </t>
  </si>
  <si>
    <t xml:space="preserve">B.1.A.9  </t>
  </si>
  <si>
    <t>Beni e prodotti sanitari da Asp-AO, IRCCS, AOU della Regione</t>
  </si>
  <si>
    <t>B.1.B</t>
  </si>
  <si>
    <t>B.1.B)  ACQUISTI DI BENI NON SANITARI</t>
  </si>
  <si>
    <t>ACQUISTI DI BENI NON SANITARI</t>
  </si>
  <si>
    <t xml:space="preserve">B.1.B.1  </t>
  </si>
  <si>
    <t xml:space="preserve">B.1.B.2  </t>
  </si>
  <si>
    <t>Materiali di guardaroba, di pulizia e di convivenza in genere</t>
  </si>
  <si>
    <t xml:space="preserve">B.1.B.3  </t>
  </si>
  <si>
    <t xml:space="preserve">B.1.B.4  </t>
  </si>
  <si>
    <t xml:space="preserve">B.1.B.5  </t>
  </si>
  <si>
    <t xml:space="preserve">B.1.B.6  </t>
  </si>
  <si>
    <t xml:space="preserve">B.1.B.7  </t>
  </si>
  <si>
    <t>Beni non sanitari da Asp-AO, IRCCS, AOU della Regione</t>
  </si>
  <si>
    <t xml:space="preserve">B.2 </t>
  </si>
  <si>
    <t>B.2)  ACQUISTI DI SERVIZI</t>
  </si>
  <si>
    <t>ACQUISTI DI SERVIZI</t>
  </si>
  <si>
    <t>B.2.A</t>
  </si>
  <si>
    <t>B.2.A) ACQUISTI SERVIZI SANITARI</t>
  </si>
  <si>
    <t>ACQUISTI SERVIZI SANITARI</t>
  </si>
  <si>
    <t xml:space="preserve">B.2.A.1  </t>
  </si>
  <si>
    <t>Acquisti servizi sanitari per medicina di base</t>
  </si>
  <si>
    <t xml:space="preserve">B.2.A.1.1.A </t>
  </si>
  <si>
    <t>Costi per assistenza MMG</t>
  </si>
  <si>
    <t xml:space="preserve">B.2.A.1.1.B </t>
  </si>
  <si>
    <t>Costi per assistenza PLS</t>
  </si>
  <si>
    <t xml:space="preserve">B.2.A.1.1.C </t>
  </si>
  <si>
    <t>Costi per assistenza Continuità assistenziale</t>
  </si>
  <si>
    <t xml:space="preserve">B.2.A.1.1.D </t>
  </si>
  <si>
    <t>Altro (medicina dei servizi, psicologi, medici 118, ecc)</t>
  </si>
  <si>
    <t xml:space="preserve">B.2.A.1.2 </t>
  </si>
  <si>
    <t>Acquisti servizi sanitari per medicina di base da pubblico (Asp-AO, IRCCS, AOU della Regione) - Mobilità intraregionale</t>
  </si>
  <si>
    <t>B.2.A.1.3</t>
  </si>
  <si>
    <t>Acquisti servizi sanitari per medicina di base da pubblico (Asl-AO, IRCCS, AOU fuori Regione) - Mobilità extraregionale</t>
  </si>
  <si>
    <t xml:space="preserve">B.2.A.2  </t>
  </si>
  <si>
    <t>Acquisti servizi sanitari per farmaceutica</t>
  </si>
  <si>
    <t>B.2.A.2.1</t>
  </si>
  <si>
    <t>costi per assistenza farmaceutica- da convenzione</t>
  </si>
  <si>
    <t>contributi per farmacie rurali</t>
  </si>
  <si>
    <t>oneri contributivi ENPAF-farmaceutica da convenzione</t>
  </si>
  <si>
    <t>B.2.A.2.2</t>
  </si>
  <si>
    <t>– acquisti farmaceutica da pubblico (Asp-AO, IRCCS, AOU della Regione)- Mobilità intraregionale</t>
  </si>
  <si>
    <t>B.2.A.2.3</t>
  </si>
  <si>
    <t>– acquisti farmaceutica da pubblico (Asp/Asl-AO, IRCCS, AOU extra Regione)</t>
  </si>
  <si>
    <t xml:space="preserve">B.2.A.3  </t>
  </si>
  <si>
    <t>Acquisti servizi sanitari per assistenza specialistica ambulatoriale</t>
  </si>
  <si>
    <t>B.2.A.3.1</t>
  </si>
  <si>
    <t>Servizi sanitari per assistenza specialistica da pubblico (Asp-AO, IRCCS, AOU della Regione) - Mobilità intraregionale</t>
  </si>
  <si>
    <t>B.2.A.3.2</t>
  </si>
  <si>
    <t>Servizi sanitari per assistenza specialistica da pubblico (altri soggetti pubbl. della Regione)</t>
  </si>
  <si>
    <t>B.2.A.3.3</t>
  </si>
  <si>
    <t>Servizi sanitari per assistenza specialistica da pubblico (extra Regione)</t>
  </si>
  <si>
    <t>B.2.A.3.4</t>
  </si>
  <si>
    <t>Servizi sanitari per assistenza specialistica da privato - Medici SUMAI</t>
  </si>
  <si>
    <t>B.2.A.3.5.</t>
  </si>
  <si>
    <t>Servizi sanitari per assistenza specialistica da IRCCS e AOU Privati</t>
  </si>
  <si>
    <t>B.2.A.3.5.B</t>
  </si>
  <si>
    <t>Servizi sanitari per assistenza specialistica da Ospedali Classificati Privati</t>
  </si>
  <si>
    <t>B.2.A.3.5.C</t>
  </si>
  <si>
    <t>Servizi sanitari per assistenza specialistica da Case di Cura Private</t>
  </si>
  <si>
    <t>B.2.A.3.5.D</t>
  </si>
  <si>
    <t>Servizi sanitari per assistenza specialistica da altro privato</t>
  </si>
  <si>
    <t>B.2.A.3.6</t>
  </si>
  <si>
    <t>Servizi sanitari per assistenza specialistica da privato per cittadini non residenti - extraregione (mobilità attiva in compensazione)</t>
  </si>
  <si>
    <t xml:space="preserve">B.2.A.4  </t>
  </si>
  <si>
    <t>B.2.A.4)  Acquisti servizi sanitari per assistenza riabilitativa</t>
  </si>
  <si>
    <t>Acquisti servizi sanitari per assistenza riabilitativa</t>
  </si>
  <si>
    <t>B.2.A.4.1</t>
  </si>
  <si>
    <t>Servizi sanitari per assistenza riabilitativa da pubblico (Asp-AO, IRCCS, AOU della Regione) - Mobilità intraregionale</t>
  </si>
  <si>
    <t>B.2.A.4.2</t>
  </si>
  <si>
    <t>Servizi sanitari per assistenza riabilitativa da pubblico (altri soggetti pubbl. della Regione)</t>
  </si>
  <si>
    <t>B.2.A.4.3</t>
  </si>
  <si>
    <t>B.2.A.4.3) - da pubblico (Extraregione) non soggetti a compensazione</t>
  </si>
  <si>
    <t>Servizi sanitari per assistenza riabilitativa da pubblico (extra Regione) non soggetta a compensazione</t>
  </si>
  <si>
    <t>B.2.A.4.4</t>
  </si>
  <si>
    <t>Servizi sanitari per assistenza riabilitativa da privati intraregionale</t>
  </si>
  <si>
    <t>B.2.A.4.5</t>
  </si>
  <si>
    <t>Servizi sanitari per assistenza riabilitativa da privati extraregionale</t>
  </si>
  <si>
    <t>B.2.A.5</t>
  </si>
  <si>
    <t>Acquisti servizi sanitari per assistenza integrativa</t>
  </si>
  <si>
    <t>B.2.A.5.1</t>
  </si>
  <si>
    <t>- assistenza integrativa da Asp della Regione  Mobilità intraregionale</t>
  </si>
  <si>
    <t>B.2.A.5.2</t>
  </si>
  <si>
    <t>- assistenza integrativa da pubblico (altri soggetti pubbl. della Regione)</t>
  </si>
  <si>
    <t>B.2.A.5.3</t>
  </si>
  <si>
    <t>- assistenza integrativa da pubblico (extra Regione)</t>
  </si>
  <si>
    <t>B.2.A.5.4</t>
  </si>
  <si>
    <t>- assistenza integrativa da privato</t>
  </si>
  <si>
    <t>B.2.A.6</t>
  </si>
  <si>
    <t>Acquisti servizi sanitari per assistenza protesica</t>
  </si>
  <si>
    <t>B.2.A.6.1</t>
  </si>
  <si>
    <t>- assistenza protesica da Asp della Regione Mobilità intraregionale</t>
  </si>
  <si>
    <t>B.2.A.6.2</t>
  </si>
  <si>
    <t>- assistenza protesica da pubblico (altri soggetti pubbl. della Regione)</t>
  </si>
  <si>
    <t>B.2.A.6.3</t>
  </si>
  <si>
    <t>- assistenza  protesica da pubblico (extra Regione)</t>
  </si>
  <si>
    <t>B.2.A.6.4</t>
  </si>
  <si>
    <t>- assistenza protesica da privato</t>
  </si>
  <si>
    <t xml:space="preserve">B.2.A.7  </t>
  </si>
  <si>
    <t>Acquisti servizi sanitari per assistenza ospedaliera</t>
  </si>
  <si>
    <t>B.2.A.7.1</t>
  </si>
  <si>
    <t>Servizi sanitari per assistenza ospedaliera da pubblico (Asp-AO, IRCCS, AOU della Regione) - Mobilità intraregionale</t>
  </si>
  <si>
    <t>B.2.A.7.2</t>
  </si>
  <si>
    <t>Servizi sanitari per assistenza ospedaliera- da pubblico (altri soggetti pubbl. della Regione)</t>
  </si>
  <si>
    <t>B.2.A.7.3</t>
  </si>
  <si>
    <t>Servizi sanitari per assistenza ospedaliera- da pubblico Extra Regione</t>
  </si>
  <si>
    <t>B.2.A.7.4.A</t>
  </si>
  <si>
    <t>Servizi sanitari per assistenza ospedaliera da IRCCS e Policlinici Privati</t>
  </si>
  <si>
    <t>B.2.A.7.4.B</t>
  </si>
  <si>
    <t>Servizi sanitari per assistenza ospedaliera da Ospedali Classificati Privati</t>
  </si>
  <si>
    <t>B.2.A.7.4.C</t>
  </si>
  <si>
    <t>Servizi sanitari per assistenza ospedaliera da Case di Cura Private</t>
  </si>
  <si>
    <t>B.2.A.7.4.D</t>
  </si>
  <si>
    <t>Servizi sanitari per assistenza ospedaliera da altri privati</t>
  </si>
  <si>
    <t>B.2.A.7.5</t>
  </si>
  <si>
    <t>Servizi sanitari per assistenza ospedaliera da privato per cittadini non residenti - extraregione (mobilità attiva in compensazione)</t>
  </si>
  <si>
    <t xml:space="preserve">B.2.A.8  </t>
  </si>
  <si>
    <t>Acquisto prestazioni di psichiatria residenziale e semiresidenziale</t>
  </si>
  <si>
    <t>B.2.A.8.1</t>
  </si>
  <si>
    <t>Acquisto prestazioni di psichiatria residenziale e semiresidenziale da  Asp della Regione -- CTA</t>
  </si>
  <si>
    <t>B.2.A.8.2</t>
  </si>
  <si>
    <t>Acquisto prestazioni di psichiatria residenziale e semiresidenziale da pubblico (altri soggetti pubbl. della Regione) -- CTA</t>
  </si>
  <si>
    <t>B.2.A.8.3</t>
  </si>
  <si>
    <t>Acquisto prestazioni di psichiatria residenziale e semiresidenziale da pubblico (extra Regione) --CTA - non soggette a compensazione</t>
  </si>
  <si>
    <t>B.2.A.8.4</t>
  </si>
  <si>
    <t>B.2.A.8.4) - da privato (intraregionale)</t>
  </si>
  <si>
    <t>Acquisto altre prestazioni di psichiatria intraregionale</t>
  </si>
  <si>
    <t>B.2.A.8.5</t>
  </si>
  <si>
    <t>Acquisto altre prestazioni di psichiatria extrararegionale</t>
  </si>
  <si>
    <t xml:space="preserve">B.2.A.9  </t>
  </si>
  <si>
    <t>Acquisto prestazioni di distribuzione farmaci File F</t>
  </si>
  <si>
    <t>B.2.A.9.1</t>
  </si>
  <si>
    <t>Acquisto prestazioni di distribuzione farmaci e File F da pubblico (Asp-AO, IRCCS, AOU della Regione) Mobilità intraregionale</t>
  </si>
  <si>
    <t>B.2.A.9.2</t>
  </si>
  <si>
    <t>Acquisto prestazioni di distribuzione farmaci e File F da pubblico (altri soggetti pubbl. della Regione)</t>
  </si>
  <si>
    <t>B.2.A.9.3</t>
  </si>
  <si>
    <t>Acquisto prestazioni di distribuzione farmaci e File F da pubblico (extra Regione)</t>
  </si>
  <si>
    <t>B.2.A.9.4</t>
  </si>
  <si>
    <t>B.2.A.9.4) - da privato (intraregionale)</t>
  </si>
  <si>
    <t>Costi per servizio di distribuzione farmaci PHT (DPC) reso da farmacisti e grossisti intraregionale</t>
  </si>
  <si>
    <t>B.2.A.9.5</t>
  </si>
  <si>
    <t>Costi per servizio di distribuzione farmaci PHT (DPC) reso da farmacisti e grossisti extraregionale</t>
  </si>
  <si>
    <t>Acquisto prestazioni di distribuzione farmaci e File F da privato intraregionale</t>
  </si>
  <si>
    <t>Acquisto prestazioni di distribuzione farmaci e File F da privato extraregionale</t>
  </si>
  <si>
    <t>B.2.A.9.6</t>
  </si>
  <si>
    <t>Acquisto prestazioni di distribuzione farmaci e File F da privato per cittadini non residenti - extraregione (mobilità attiva in compensazione)</t>
  </si>
  <si>
    <t xml:space="preserve">B.2.A.10 </t>
  </si>
  <si>
    <t>Acquisto prestazioni termali in convenzione</t>
  </si>
  <si>
    <t>B.2.A.10.1</t>
  </si>
  <si>
    <t>Acquisto prestazioni termali in convenzione da pubblico (Asp-AO, IRCCS, AOU della Regione) Mobilità intraregionale</t>
  </si>
  <si>
    <t>B.2.A.10.2</t>
  </si>
  <si>
    <t>Acquisto prestazioni termali in convenzione da pubblico (altri soggetti pubbl. della Regione)</t>
  </si>
  <si>
    <t>B.2.A.10.3</t>
  </si>
  <si>
    <t>Acquisto prestazioni termali in convenzione da pubblico (extra Regione)</t>
  </si>
  <si>
    <t>B.2.A.10.4</t>
  </si>
  <si>
    <t>Acquisto prestazioni termali in convenzione da privato</t>
  </si>
  <si>
    <t>B.2.A.10.5</t>
  </si>
  <si>
    <t>Acquisto prestazioni termali in convenzione da privato per cittadini non residenti - extraregione (mobilità attiva in compensazione)</t>
  </si>
  <si>
    <t xml:space="preserve">B.2.A.11 </t>
  </si>
  <si>
    <t>Acquisto prestazioni di trasporto sanitario</t>
  </si>
  <si>
    <t>B.2.A.11.1</t>
  </si>
  <si>
    <t>Acquisto prestazioni di trasporto sanitario  da pubblico (Asp-AO, IRCCS, AOU della Regione) Mobilità intraregionale- Altro</t>
  </si>
  <si>
    <t>B.2.A.11.2</t>
  </si>
  <si>
    <t>Acquisto prestazioni di trasporto sanitario da pubblico (altri soggetti pubbl. della Regione)</t>
  </si>
  <si>
    <t>B.2.A.11.3</t>
  </si>
  <si>
    <t>Acquisto prestazioni di trasporto sanitario da pubblico (extra Regione)</t>
  </si>
  <si>
    <t>B.2.A.11.4</t>
  </si>
  <si>
    <t>Acquisto prestazioni di trasporto sanitario da privato</t>
  </si>
  <si>
    <t xml:space="preserve">B.2.A.12 </t>
  </si>
  <si>
    <t>Acquisto prestazioni Socio-Sanitarie a rilevanza sanitaria</t>
  </si>
  <si>
    <t>B.2.A.12.1</t>
  </si>
  <si>
    <t>Assistenza geriatrica RSA - da Asp della Regione -- Mobilità intraregionale</t>
  </si>
  <si>
    <t>B.2.A.12.2</t>
  </si>
  <si>
    <t>Assistenza geriatrica RSA - da pubblico (altri soggetti pubbl.)</t>
  </si>
  <si>
    <t>B.2.A.12.3</t>
  </si>
  <si>
    <t>Assistenza geriatrica RSA - da pubblico (extra Regione) non soggetto a compensazione</t>
  </si>
  <si>
    <t>B.2.A.12.4</t>
  </si>
  <si>
    <t>B.2.A.12.4) - da privato (intraregionale)</t>
  </si>
  <si>
    <t>Assistenza geriatrica RSA - da privato (intraregionale)</t>
  </si>
  <si>
    <t>B.2.A.12.5</t>
  </si>
  <si>
    <t>Assistenza geriatrica RSA - da privato (extraregionale)</t>
  </si>
  <si>
    <t>Assistenza tossicodipendenti e alcolisti da  Asp della Regione- Mobilità intraregionale</t>
  </si>
  <si>
    <t>Assistenza tossicodipendenti e alcolisti da pubblico (altri soggetti pubbl.)</t>
  </si>
  <si>
    <t>Assistenza tossicodipendenti e alcolisti da pubblico (extra Regione) non soggetto a compensazione</t>
  </si>
  <si>
    <t>Assistenza tossicodipendenti e alcolisti da privato (intraregionale)</t>
  </si>
  <si>
    <t>Assistenza tossicodipendenti e alcolisti da privato (extraregionale)</t>
  </si>
  <si>
    <t>Assistenza in Hospice da pubblico (Asp-AO, IRCCS, AOU della Regione) Mobilità intraregionale</t>
  </si>
  <si>
    <t>Assistenza in Hospice da pubblico (altri soggetti pubbl.)</t>
  </si>
  <si>
    <t>Assistenza in Hospice da pubblico (extra Regione) non soggetto a compensazione</t>
  </si>
  <si>
    <t>Assistenza in Hospice da privato (intraregionale)</t>
  </si>
  <si>
    <t>Assistenza in Hospice da privato (extraregionale)</t>
  </si>
  <si>
    <t>Assistenza Domiciliare Integrata da Asp della Regione- Mobilità intraregionale</t>
  </si>
  <si>
    <t>Assistenza Domiciliare Integrata da pubblico (altri soggetti pubbl.)</t>
  </si>
  <si>
    <t>Assistenza Domiciliare Integrata da pubblico (extra Regione) non soggetto a compensazione</t>
  </si>
  <si>
    <t>Assistenza Domiciliare Integrata da privato (intraregionale)</t>
  </si>
  <si>
    <t>Assistenza Domiciliare Integrata da privato (extraregionale)</t>
  </si>
  <si>
    <t>Altre prestazioni socio sanitarie a rilevanza sanitaria da pubblico (Asp-AO, IRCCS, AOU della Regione) Mobilità intraregionale</t>
  </si>
  <si>
    <t>Altre prestazioni socio sanitarie a rilevanza sanitaria da pubblico (altri soggetti pubbl.)</t>
  </si>
  <si>
    <t>Altre prestazioni socio sanitarie a rilevanza sanitaria da pubblico (extra Regione) non soggetto a compensazione</t>
  </si>
  <si>
    <t>Altre prestazioni socio sanitarie a rilevanza sanitaria da privato (intraregionale)</t>
  </si>
  <si>
    <t>Altre prestazioni socio sanitarie a rilevanza sanitaria da privato (extraregionale)</t>
  </si>
  <si>
    <t xml:space="preserve">B.2.A.13 </t>
  </si>
  <si>
    <t>Compartecipazione al personale per att. libero-prof. (intramoenia)</t>
  </si>
  <si>
    <t>B.2.A.13.1</t>
  </si>
  <si>
    <t>Compartecipazione al personale per A.L.P.I. in regime di ricovero</t>
  </si>
  <si>
    <t>B.2.A.13.2</t>
  </si>
  <si>
    <t>Compartecipazione al personale per A.L.P.I. in regime ambulatoriale e in spazi interni</t>
  </si>
  <si>
    <t xml:space="preserve">Compartecipazione al personale per A.L.P.I. in regime ambulatoriale presso spazi esterni </t>
  </si>
  <si>
    <t>B.2.A.13.3</t>
  </si>
  <si>
    <t>Compartecipazione al personale per A.L.P.I. di sanità pubblica</t>
  </si>
  <si>
    <t>B.2.A.13.6</t>
  </si>
  <si>
    <t>Compartecipazione al personale per A.L.P.I. resa in convenzione</t>
  </si>
  <si>
    <t>B.2.A.13.4</t>
  </si>
  <si>
    <t>Compartecipazione al personale per att. libero professionale intramoenia - Consulenze (ex art. 55 c.1 lett. c), d) ed ex Art. 57-58)</t>
  </si>
  <si>
    <t>B.2.A.13.5</t>
  </si>
  <si>
    <t>Compartecipazione al personale per att. libero professionale intramoenia - Consulenze (ex art. 55 c.1 lett. c), d) ed ex Art. 57-58) (Aziende sanitarie pubbliche della Regione)</t>
  </si>
  <si>
    <t>Compartecipazione al personale per att. libero professionale intramoenia - Altro</t>
  </si>
  <si>
    <t>B.2.A.13.7</t>
  </si>
  <si>
    <t>Compartecipazione al personale per att. libero  professionale intramoenia - Altro (Aziende sanitarie pubbliche della Regione)</t>
  </si>
  <si>
    <t>Quota perequativa per att.libero-prof (intramoenia)</t>
  </si>
  <si>
    <t xml:space="preserve">B.2.A.14 </t>
  </si>
  <si>
    <t>Rimborsi, assegni e contributi sanitari</t>
  </si>
  <si>
    <t>B.2.A.14.1</t>
  </si>
  <si>
    <t>B.2.A.14.1) Contributi ad associazioni di volontariato</t>
  </si>
  <si>
    <t>Contributi ad associazioni di volontariato</t>
  </si>
  <si>
    <t>B.2.A.14.2</t>
  </si>
  <si>
    <t>B.2.A.14.2) Rimborsi per cure all'estero</t>
  </si>
  <si>
    <t>Rimborsi per cure all'estero</t>
  </si>
  <si>
    <t>B.2.A.14.5</t>
  </si>
  <si>
    <t>Contributi per ARPA</t>
  </si>
  <si>
    <t>B.2.A.14.3</t>
  </si>
  <si>
    <t>Contributi a società partecipate e/o enti dipendenti della Regione</t>
  </si>
  <si>
    <t>B.2.A.14.4</t>
  </si>
  <si>
    <t>Contributo Legge 210/92</t>
  </si>
  <si>
    <t>Altri rimborsi, assegni e contributi</t>
  </si>
  <si>
    <t>B.2.A.14.6</t>
  </si>
  <si>
    <t>Rimborsi, assegni e contributi v/Asp-AO, IRCCS, AOU della Regione</t>
  </si>
  <si>
    <t xml:space="preserve">B.2.A.15 </t>
  </si>
  <si>
    <t>Consulenze, Collaborazioni,  Interinale e altre prestazioni di lavoro sanitarie e sociosanitarie</t>
  </si>
  <si>
    <t>B.2.A.15.1</t>
  </si>
  <si>
    <t>Consulenze sanitarie e sociosan. da Asp-AO, IRCCS, AOU della Regione</t>
  </si>
  <si>
    <t>B.2.A.15.2</t>
  </si>
  <si>
    <t>Consulenze sanitarie e sociosanit. da Terzi - Altri soggetti pubblici</t>
  </si>
  <si>
    <t>B.2.A.15.3.A</t>
  </si>
  <si>
    <t>Consulenze sanitarie da privato - articolo 55, comma 2, CCNL 8 giugno 2000</t>
  </si>
  <si>
    <t>B.2.A.15.3.B</t>
  </si>
  <si>
    <t>Altre consulenze sanitarie e sociosanitarie da privato</t>
  </si>
  <si>
    <t>B.2.A.15.3.C</t>
  </si>
  <si>
    <t>Collaborazioni coordinate e continuative sanitarie e socios. da privato</t>
  </si>
  <si>
    <t>B.2.A.15.3.D</t>
  </si>
  <si>
    <t xml:space="preserve">Indennità a personale universitario - area sanitaria </t>
  </si>
  <si>
    <t>B.2.A.15.3.E</t>
  </si>
  <si>
    <t xml:space="preserve">Lavoro interinale - area sanitaria </t>
  </si>
  <si>
    <t>B.2.A.15.3.F</t>
  </si>
  <si>
    <t xml:space="preserve">Altre collaborazioni e prestazioni di lavoro - area sanitaria </t>
  </si>
  <si>
    <t>Collaborazione da partecipazione a commissioni</t>
  </si>
  <si>
    <t>B.2.A.15.4.A</t>
  </si>
  <si>
    <t>Rimborso oneri stipendiali personale sanitario in comando da Asp-AO, IRCCS, AOU della Regione</t>
  </si>
  <si>
    <t>B.2.A.15.4.B</t>
  </si>
  <si>
    <t>Rimborso oneri stipendiali personale sanitario in comando da Regioni, soggetti pubblici e da Università</t>
  </si>
  <si>
    <t>B.2.A.15.4.C</t>
  </si>
  <si>
    <t>Rimborso oneri stipendiali personale sanitario in comando da aziende di altre Regioni (Extraregione)</t>
  </si>
  <si>
    <t xml:space="preserve">B.2.A.16 </t>
  </si>
  <si>
    <t>B.2.A.16.1</t>
  </si>
  <si>
    <t>Acquisto di sacche sangue ed emocomponenti da Asp-AO, IRCCS, AOU della Regione</t>
  </si>
  <si>
    <t>Altri servizi sanitari e sociosanitari da pubblico - Asp-AO, IRCCS, AOU della Regione</t>
  </si>
  <si>
    <t>B.2.A.16.2</t>
  </si>
  <si>
    <t>Altri servizi sanitari e sociosanitari da pubblico - Altri enti della Regione</t>
  </si>
  <si>
    <t>B.2.A.16.3</t>
  </si>
  <si>
    <t>Altri servizi sanitari e sociosanitari da pubblico - Altri enti extra Regione</t>
  </si>
  <si>
    <t>Altri servizi sanitari e sociosanitari da pubblico (extra Regione)</t>
  </si>
  <si>
    <t>B.2.A.16.4</t>
  </si>
  <si>
    <t>Altri servizi sanitari da privato</t>
  </si>
  <si>
    <t>B.2.A.16.5</t>
  </si>
  <si>
    <t>Costi per servizi sanitari - Mobilità internazionale passiva</t>
  </si>
  <si>
    <t xml:space="preserve">B.2.A.17 </t>
  </si>
  <si>
    <t>Costi per delta tariffe TUC</t>
  </si>
  <si>
    <t>B.2.B</t>
  </si>
  <si>
    <t>B.2.B) ACQUISTI DI SERVIZI NON SANITARI</t>
  </si>
  <si>
    <t>ACQUISTI DI SERVIZI NON SANITARI</t>
  </si>
  <si>
    <t xml:space="preserve">B.2.B.1 </t>
  </si>
  <si>
    <t xml:space="preserve">Servizi non sanitari </t>
  </si>
  <si>
    <t>B.2.B.1.1</t>
  </si>
  <si>
    <t>Lavanderia</t>
  </si>
  <si>
    <t>B.2.B.1.2</t>
  </si>
  <si>
    <t>Pulizia</t>
  </si>
  <si>
    <t>B.2.B.1.3</t>
  </si>
  <si>
    <t>Mensa - Degenti</t>
  </si>
  <si>
    <t>Mensa - Dipendenti</t>
  </si>
  <si>
    <t>B.2.B.1.4</t>
  </si>
  <si>
    <t>Riscaldamento</t>
  </si>
  <si>
    <t>B.2.B.1.5</t>
  </si>
  <si>
    <t>Servizi di assistenza informatica</t>
  </si>
  <si>
    <t>B.2.B.1.6</t>
  </si>
  <si>
    <t>Servizi trasporti (non sanitari)</t>
  </si>
  <si>
    <t>B.2.B.1.7</t>
  </si>
  <si>
    <t>Smaltimento rifiuti</t>
  </si>
  <si>
    <t>B.2.B.1.8</t>
  </si>
  <si>
    <t>Utenze telefoniche</t>
  </si>
  <si>
    <t>B.2.B.1.9</t>
  </si>
  <si>
    <t>Utenze elettricità</t>
  </si>
  <si>
    <t>B.2.B.1.10</t>
  </si>
  <si>
    <t>Altre utenze</t>
  </si>
  <si>
    <t>B.2.B.1.11.A</t>
  </si>
  <si>
    <t xml:space="preserve">Premi di assicurazione - R.C. Professionale </t>
  </si>
  <si>
    <t>B.2.B.1.11.B</t>
  </si>
  <si>
    <t>Premi di assicurazione - Altri premi assicurativi</t>
  </si>
  <si>
    <t>B.2.B.1.12.A</t>
  </si>
  <si>
    <t>Altri servizi non sanitari da pubblico (Asp-AO, IRCCS, AOU della Regione)</t>
  </si>
  <si>
    <t>B.2.B.1.12.B</t>
  </si>
  <si>
    <t>Altri servizi non sanitari da altri soggetti pubblici</t>
  </si>
  <si>
    <t>B.2.B.1.12</t>
  </si>
  <si>
    <t>Altri servizi non sanitari da privato</t>
  </si>
  <si>
    <t xml:space="preserve">B.2.B.2  </t>
  </si>
  <si>
    <t>Consulenze, Collaborazioni,  Interinale e altre prestazioni di lavoro non sanitarie</t>
  </si>
  <si>
    <t>B.2.B.2.1</t>
  </si>
  <si>
    <t>Consulenze non sanitarie da Asl-AO, IRCCS, AOU della Regione</t>
  </si>
  <si>
    <t>B.2.B.2.2</t>
  </si>
  <si>
    <t>Consulenze non sanitarie  da Terzi - Altri soggetti pubblici</t>
  </si>
  <si>
    <t>B.2.B.2.3.A</t>
  </si>
  <si>
    <t>Consulenze non sanitarie da privato</t>
  </si>
  <si>
    <t>B.2.B.2.3.B</t>
  </si>
  <si>
    <t>Collaborazioni coordinate e continuative non sanitarie da privato</t>
  </si>
  <si>
    <t>B.2.B.2.3.C</t>
  </si>
  <si>
    <t xml:space="preserve">Indennità a personale universitario - area non sanitaria </t>
  </si>
  <si>
    <t>B.2.B.2.3.D</t>
  </si>
  <si>
    <t xml:space="preserve">Lavoro interinale - area non sanitaria </t>
  </si>
  <si>
    <t>B.2.B.2.3.E</t>
  </si>
  <si>
    <t xml:space="preserve">Altre collaborazioni e prestazioni di lavoro - area non sanitaria </t>
  </si>
  <si>
    <t>B.2.B.2.4.A</t>
  </si>
  <si>
    <t>Rimborso oneri stipendiali personale non sanitario in comando da Asl-AO, IRCCS, AOU della Regione</t>
  </si>
  <si>
    <t>B.2.B.2.4.B</t>
  </si>
  <si>
    <t>Rimborso oneri stipendiali personale non sanitario in comando da Regione, soggetti pubblici e da Università</t>
  </si>
  <si>
    <t>B.2.B.2.4.C</t>
  </si>
  <si>
    <t>Rimborso oneri stipendiali personale non sanitario in comando da aziende di altre Regioni (Extraregione)</t>
  </si>
  <si>
    <t xml:space="preserve">B.2.B.3 </t>
  </si>
  <si>
    <t>Formazione (esternalizzata e non)</t>
  </si>
  <si>
    <t>B.2.B.3.1</t>
  </si>
  <si>
    <t>Formazione (esternalizzata e non) da pubblico</t>
  </si>
  <si>
    <t>B.2.B.3.2</t>
  </si>
  <si>
    <t>Formazione (esternalizzata e non) da privato</t>
  </si>
  <si>
    <t xml:space="preserve">B.3 </t>
  </si>
  <si>
    <t>B.3)  MANUTENZIONE E RIPARAZIONE (ORDINARIA ESTERNALIZZATA)</t>
  </si>
  <si>
    <t>MANUTENZIONE E RIPARAZIONE (ORDINARIA ESTERNALIZZATA)</t>
  </si>
  <si>
    <t xml:space="preserve">B.3.A  </t>
  </si>
  <si>
    <t>B.3.A)  MANUTENZIONE E RIPARAZIONE AI FABBRICATI E LORO PERTINENZE</t>
  </si>
  <si>
    <t>MANUTENZIONE E RIPARAZIONE AI FABBRICATI E LORO PERTINENZE</t>
  </si>
  <si>
    <t>Manutenzione e riparazione ai fabbricati e loro pertinenze</t>
  </si>
  <si>
    <t xml:space="preserve">B.3.B  </t>
  </si>
  <si>
    <t>B.3.B)  MANUTENZIONE E RIPARAZIONE AGLI IMPIANTI E MACCHINARI</t>
  </si>
  <si>
    <t>MANUTENZIONE E RIPARAZIONE AGLI IMPIANTI E MACCHINARI</t>
  </si>
  <si>
    <t>Manutenzione e riparazione agli impianti e macchinari</t>
  </si>
  <si>
    <t xml:space="preserve">B.3.C  </t>
  </si>
  <si>
    <t>B.3.C)  MANUTENZIONE E RIPARAZIONE ALLE ATTREZZATURE SANITARIE E SCIENTIFICHE</t>
  </si>
  <si>
    <t>MANUTENZIONE E RIPARAZIONE ALLE ATTREZZATURE SANITARIE E SCIENTIFICHE</t>
  </si>
  <si>
    <t>Manutenzione e riparazione alle attrezzature sanitarie e scientifiche</t>
  </si>
  <si>
    <t xml:space="preserve">B.3.D  </t>
  </si>
  <si>
    <t>B.3.D)  MANUTENZIONE E RIPARAZIONE AI MOBILI E ARREDI</t>
  </si>
  <si>
    <t>MANUTENZIONE E RIPARAZIONE AI MOBILI E ARREDI</t>
  </si>
  <si>
    <t>Manutenzione e riparazione ai mobili e arredi</t>
  </si>
  <si>
    <t xml:space="preserve">B.3.E  </t>
  </si>
  <si>
    <t>B.3.E)  MANUTENZIONE E RIPARAZIONE AGLI AUTOMEZZI</t>
  </si>
  <si>
    <t>MANUTENZIONE E RIPARAZIONE AGLI AUTOMEZZI</t>
  </si>
  <si>
    <t>Manutenzione e riparazione agli automezzi</t>
  </si>
  <si>
    <t xml:space="preserve">B.3.F  </t>
  </si>
  <si>
    <t>B.3.F)  ALTRE MANUTENZIONI E RIPARAZIONI</t>
  </si>
  <si>
    <t>ALTRE MANUTENZIONI E RIPARAZIONI</t>
  </si>
  <si>
    <t>Altre manutenzioni e riparazioni</t>
  </si>
  <si>
    <t xml:space="preserve">B.3.G  </t>
  </si>
  <si>
    <t>B.3.G)  MANUTENZIONI E RIPARAZIONI DA AZIENDE SANITARIE PUBBLICHE DELLA REGIONE</t>
  </si>
  <si>
    <t>MANUTENZIONI E RIPARAZIONI DA ASP-AO, IRCCS, AOU DELLA REGIONE</t>
  </si>
  <si>
    <t>Manutenzioni e riparazioni da Asp-AO, IRCCS, AOU della Regione</t>
  </si>
  <si>
    <t xml:space="preserve">B.4 </t>
  </si>
  <si>
    <t>B.4) GODIMENTO DI BENI DI TERZI</t>
  </si>
  <si>
    <t>GODIMENTO DI BENI DI TERZI</t>
  </si>
  <si>
    <t xml:space="preserve">B.4.A  </t>
  </si>
  <si>
    <t>B.4.A)  FITTI PASSIVI</t>
  </si>
  <si>
    <t>AFFITTI PASSIVI</t>
  </si>
  <si>
    <t>Affitti passivi</t>
  </si>
  <si>
    <t>B.4.B</t>
  </si>
  <si>
    <t>B.4.B)  CANONI DI NOLEGGIO</t>
  </si>
  <si>
    <t>CANONI DI NOLEGGIO</t>
  </si>
  <si>
    <t xml:space="preserve">B.4.B.1 </t>
  </si>
  <si>
    <t>Canoni di noleggio - area sanitaria</t>
  </si>
  <si>
    <t xml:space="preserve">B.4.B.2 </t>
  </si>
  <si>
    <t>Canoni di noleggio - area non sanitaria</t>
  </si>
  <si>
    <t>B.4.C</t>
  </si>
  <si>
    <t>B.4.C)  CANONI DI LEASING</t>
  </si>
  <si>
    <t>CANONI DI LEASING</t>
  </si>
  <si>
    <t xml:space="preserve">B.4.C.1 </t>
  </si>
  <si>
    <t>Canoni di leasing - area sanitaria</t>
  </si>
  <si>
    <t xml:space="preserve">B.4.C.2 </t>
  </si>
  <si>
    <t>Canoni di leasing - area non sanitaria</t>
  </si>
  <si>
    <t xml:space="preserve">B.4.D  </t>
  </si>
  <si>
    <t>B.4.D)  LOCAZIONI E NOLEGGI DA AZIENDE SANITARIE PUBBLICHE DELLA REGIONE</t>
  </si>
  <si>
    <t>LOCAZIONI E NOLEGGI DA ASP-AO, IRCCS, AOU DELLA REGIONE</t>
  </si>
  <si>
    <t>Locazioni e noleggi da Asl-AO, IRCCS, AOU della Regione</t>
  </si>
  <si>
    <t xml:space="preserve">B.5 </t>
  </si>
  <si>
    <t>B.5) PERSONALE DEL RUOLO SANITARIO</t>
  </si>
  <si>
    <t>PERSONALE DEL RUOLO SANITARIO</t>
  </si>
  <si>
    <t>B.5.A</t>
  </si>
  <si>
    <t>B.5.A) COSTO DEL PERSONALE DIRIGENTE RUOLO SANITARIO</t>
  </si>
  <si>
    <t>COSTO DEL PERSONALE DIRIGENTE RUOLO SANITARIO</t>
  </si>
  <si>
    <t xml:space="preserve">B.5.A.1 </t>
  </si>
  <si>
    <t>Costo del personale dirigente medico</t>
  </si>
  <si>
    <t>B.5.A.1.1</t>
  </si>
  <si>
    <t>Retribuzione tabellare - tempo indeterminato</t>
  </si>
  <si>
    <t>B.5.A.1.2</t>
  </si>
  <si>
    <t>Retribuzione tabellare - tempo determinato</t>
  </si>
  <si>
    <t>B.5.A.1.3</t>
  </si>
  <si>
    <t>Retribuzione tabellare - altro</t>
  </si>
  <si>
    <t>Retribuzione di posizione - tempo indeterminato</t>
  </si>
  <si>
    <t>Retribuzione di posizione - tempo determinato</t>
  </si>
  <si>
    <t>Retribuzione di posizione - altro</t>
  </si>
  <si>
    <t>Indennità da particolari condizioni di lavoro - tempo indeterminato</t>
  </si>
  <si>
    <t>Indennità da particolari condizioni di lavoro - tempo determinato</t>
  </si>
  <si>
    <t>Indennità da particolari condizioni di lavoro - altro</t>
  </si>
  <si>
    <t>Retribuzione di risultato - tempo indeterminato</t>
  </si>
  <si>
    <t>Retribuzione di risultato - tempo determinato</t>
  </si>
  <si>
    <t>Retribuzione di risultato - altro</t>
  </si>
  <si>
    <t>Oneri sociali - tempo indeterminato</t>
  </si>
  <si>
    <t>Oneri sociali - tempo determinato</t>
  </si>
  <si>
    <t>Oneri sociali - altro</t>
  </si>
  <si>
    <t>Accantonamento TFR - tempo indeterminato</t>
  </si>
  <si>
    <t>Accantonamento TFR - tempo determinato</t>
  </si>
  <si>
    <t>Accantonamento TFR - altro</t>
  </si>
  <si>
    <t>Altri costi del personale - tempo indeterminato</t>
  </si>
  <si>
    <t>Altri costi del personale - tempo determinato</t>
  </si>
  <si>
    <t>Altri costi del personale - altro</t>
  </si>
  <si>
    <t xml:space="preserve">B.5.A.2 </t>
  </si>
  <si>
    <t>Costo del personale dirigente non medico</t>
  </si>
  <si>
    <t>B.5.A.2.1</t>
  </si>
  <si>
    <t>B.5.A.2.2</t>
  </si>
  <si>
    <t>B.5.A.2.3</t>
  </si>
  <si>
    <t>B.5.B</t>
  </si>
  <si>
    <t>B.5.B) COSTO DEL PERSONALE COMPARTO RUOLO SANITARIO</t>
  </si>
  <si>
    <t>COSTO DEL PERSONALE COMPARTO RUOLO SANITARIO</t>
  </si>
  <si>
    <t>B.5.B) costo del personale comparto ruolo sanitario</t>
  </si>
  <si>
    <t>Costo del personale comparto ruolo sanitario</t>
  </si>
  <si>
    <t xml:space="preserve">B.5.B.1 </t>
  </si>
  <si>
    <t>Tabellare di posizione iniziale - tempo indeterminato</t>
  </si>
  <si>
    <t xml:space="preserve">B.5.B.2 </t>
  </si>
  <si>
    <t>Tabellare di posizione iniziale - tempo determinato</t>
  </si>
  <si>
    <t xml:space="preserve">B.5.B.3 </t>
  </si>
  <si>
    <t>Tabellare di posizione iniziale - altro</t>
  </si>
  <si>
    <t>Retribuzione per le fasce retributive, posizioni organizzative, valore comune delle ex indennità di qualificazione professionale e dell'indennità professionale specifica - tempo indeterminato</t>
  </si>
  <si>
    <t>Retribuzione per le fasce retributive, posizioni organizzative, valore comune delle ex indennità di qualificazione professionale e dell'indennità professionale specifica - tempo determinato</t>
  </si>
  <si>
    <t>Retribuzione per le fasce retributive, posizioni organizzative, valore comune delle ex indennità di qualificazione professionale e dell'indennità professionale specifica - altro</t>
  </si>
  <si>
    <t>Compensi per lavoro straordinario e remunerazione di particolari condizioni di disagio, pericolo o danno - tempo indeterminato</t>
  </si>
  <si>
    <t>Compensi per lavoro straordinario e remunerazione di particolari condizioni di disagio, pericolo o danno - tempo determinato</t>
  </si>
  <si>
    <t>Compensi per lavoro straordinario e remunerazione di particolari condizioni di disagio, pericolo o danno - altro</t>
  </si>
  <si>
    <t>Produttività collettiva per il miglioramento dei servizi e il premio della qualità delle prestazioni individuali - tempo indeterminato</t>
  </si>
  <si>
    <t>Produttività collettiva per il miglioramento dei servizi e il premio della qualità delle prestazioni individuali - tempo determinato</t>
  </si>
  <si>
    <t>Produttività collettiva per il miglioramento dei servizi e il premio della qualità delle prestazioni individuali - altro</t>
  </si>
  <si>
    <t xml:space="preserve">B.6 </t>
  </si>
  <si>
    <t>B.6)   PERSONALE DEL RUOLO PROFESSIONALE</t>
  </si>
  <si>
    <t>PERSONALE DEL RUOLO PROFESSIONALE</t>
  </si>
  <si>
    <t>B.6.A</t>
  </si>
  <si>
    <t>B.6.A) COSTO DEL PERSONALE DIRIGENTE RUOLO PROFESSIONALE</t>
  </si>
  <si>
    <t>COSTO DEL PERSONALE DIRIGENTE RUOLO PROFESSIONALE</t>
  </si>
  <si>
    <t>b.6.a) costo del personale dirigente ruolo professionale</t>
  </si>
  <si>
    <t>Costo del personale dirigente ruolo professionale</t>
  </si>
  <si>
    <t xml:space="preserve">B.6.A.1 </t>
  </si>
  <si>
    <t xml:space="preserve">B.6.A.2 </t>
  </si>
  <si>
    <t xml:space="preserve">B.6.A.3 </t>
  </si>
  <si>
    <t>B.6.B</t>
  </si>
  <si>
    <t>B.6.B) COSTO DEL PERSONALE COMPARTO RUOLO PROFESSIONALE</t>
  </si>
  <si>
    <t>COSTO DEL PERSONALE COMPARTO RUOLO PROFESSIONALE</t>
  </si>
  <si>
    <t>b.6.b) costo del personale comparto ruolo professionale</t>
  </si>
  <si>
    <t>Costo del personale comparto ruolo professionale</t>
  </si>
  <si>
    <t xml:space="preserve">B.6.B.1 </t>
  </si>
  <si>
    <t xml:space="preserve">B.6.B.2 </t>
  </si>
  <si>
    <t xml:space="preserve">B.6.B.3 </t>
  </si>
  <si>
    <t xml:space="preserve">B.7 </t>
  </si>
  <si>
    <t>B.7)   PERSONALE DEL RUOLO TECNICO</t>
  </si>
  <si>
    <t>PERSONALE DEL RUOLO TECNICO</t>
  </si>
  <si>
    <t>B.7.A</t>
  </si>
  <si>
    <t>B.7.A) COSTO DEL PERSONALE DIRIGENTE RUOLO TECNICO</t>
  </si>
  <si>
    <t>COSTO DEL PERSONALE DIRIGENTE RUOLO TECNICO</t>
  </si>
  <si>
    <t>b.7.a) costo del personale dirigente ruolo tecnico</t>
  </si>
  <si>
    <t>Costo del personale dirigente ruolo tecnico</t>
  </si>
  <si>
    <t xml:space="preserve">B.7.A.1 </t>
  </si>
  <si>
    <t xml:space="preserve">B.7.A.2 </t>
  </si>
  <si>
    <t xml:space="preserve">B.7.A.3 </t>
  </si>
  <si>
    <t>B.7.B</t>
  </si>
  <si>
    <t>B.7.B) COSTO DEL PERSONALE COMPARTO RUOLO TECNICO</t>
  </si>
  <si>
    <t>COSTO DEL PERSONALE COMPARTO RUOLO TECNICO</t>
  </si>
  <si>
    <t>b.7.b) costo del personale comparto ruolo tecnico</t>
  </si>
  <si>
    <t>Costo del personale comparto ruolo tecnico</t>
  </si>
  <si>
    <t xml:space="preserve">B.7.B.1 </t>
  </si>
  <si>
    <t xml:space="preserve">B.7.B.2 </t>
  </si>
  <si>
    <t xml:space="preserve">B.7.B.3 </t>
  </si>
  <si>
    <t xml:space="preserve">B.8 </t>
  </si>
  <si>
    <t>B.8)   PERSONALE DEL RUOLO AMMINISTRATIVO</t>
  </si>
  <si>
    <t>PERSONALE DEL RUOLO AMMINISTRATIVO</t>
  </si>
  <si>
    <t>B.8.A</t>
  </si>
  <si>
    <t>B.8.A) COSTO DEL PERSONALE DIRIGENTE RUOLO AMMINISTRATIVO</t>
  </si>
  <si>
    <t>COSTO DEL PERSONALE DIRIGENTE RUOLO AMMINISTRATIVO</t>
  </si>
  <si>
    <t>b.8.a) costo del personale dirigente ruolo amministrativo</t>
  </si>
  <si>
    <t>Costo del personale dirigente ruolo amministrativo</t>
  </si>
  <si>
    <t xml:space="preserve">B.8.A.1 </t>
  </si>
  <si>
    <t xml:space="preserve">B.8.A.2 </t>
  </si>
  <si>
    <t xml:space="preserve">B.8.A.3 </t>
  </si>
  <si>
    <t>B.8.B</t>
  </si>
  <si>
    <t>B.8.B) COSTO DEL PERSONALE COMPARTO RUOLO AMMINISTRATIVO</t>
  </si>
  <si>
    <t>COSTO DEL PERSONALE COMPARTO RUOLO AMMINISTRATIVO</t>
  </si>
  <si>
    <t>B.8.B) costo del personale comparto ruolo amministrativo</t>
  </si>
  <si>
    <t>Costo del personale comparto ruolo amministrativo</t>
  </si>
  <si>
    <t>B.8.B.1</t>
  </si>
  <si>
    <t>B.8.B.2</t>
  </si>
  <si>
    <t>B.8.B.3</t>
  </si>
  <si>
    <t xml:space="preserve">B.9 </t>
  </si>
  <si>
    <t>B.9)   ONERI DIVERSI DI GESTIONE</t>
  </si>
  <si>
    <t>ONERI DIVERSI DI GESTIONE</t>
  </si>
  <si>
    <t xml:space="preserve">B.9.A) </t>
  </si>
  <si>
    <t>B.9.A)  IMPOSTE E TASSE (ESCLUSO IRAP E IRES)</t>
  </si>
  <si>
    <t>IMPOSTE E TASSE (ESCLUSO IRAP E IRES)</t>
  </si>
  <si>
    <t>Imposte e tasse (escluso Irap e Ires)</t>
  </si>
  <si>
    <t>IMU</t>
  </si>
  <si>
    <t>TARSU</t>
  </si>
  <si>
    <t>Altre</t>
  </si>
  <si>
    <t xml:space="preserve">B.9.B) </t>
  </si>
  <si>
    <t>B.9.B)  PERDITE SU CREDITI</t>
  </si>
  <si>
    <t>PERDITE SU CREDITI</t>
  </si>
  <si>
    <t>Perdite su crediti</t>
  </si>
  <si>
    <t>B.9.C</t>
  </si>
  <si>
    <t>B.9.C) ALTRI ONERI DIVERSI DI GESTIONE</t>
  </si>
  <si>
    <t>ALTRI ONERI DIVERSI DI GESTIONE</t>
  </si>
  <si>
    <t xml:space="preserve">B.9.C.1  </t>
  </si>
  <si>
    <t>Indennità, rimborso spese e oneri sociali per gli Organi Direttivi e Collegio Sindacale</t>
  </si>
  <si>
    <t>Indennità, rimborso spese e oneri sociali per Direzione Aziendale</t>
  </si>
  <si>
    <t>Indennità, rimborso spese e oneri sociali per Collegio Sindacale</t>
  </si>
  <si>
    <t xml:space="preserve">B.9.C.2  </t>
  </si>
  <si>
    <t>Altri oneri diversi di gestione</t>
  </si>
  <si>
    <t>B.10</t>
  </si>
  <si>
    <t>B.10) AMMORTAMENTI DELLE IMMOBILIZZAZIONI IMMATERIALI</t>
  </si>
  <si>
    <t>AMMORTAMENTI DELLE IMMOBILIZZAZIONI IMMATERIALI</t>
  </si>
  <si>
    <t xml:space="preserve">B.10 </t>
  </si>
  <si>
    <t>Ammortamenti dei costi di impianto e di ampliamento</t>
  </si>
  <si>
    <t>Ammortamenti dei costi di ricerca e sviluppo</t>
  </si>
  <si>
    <t>Ammortamenti dei diritti di brevetto e diritti di utilizzazione delle opere d'ingegno - derivanti dall'attività di ricerca</t>
  </si>
  <si>
    <t>Ammortamenti dei diritti di brevetto e diritti di utilizzazione delle opere d'ingegno - altri</t>
  </si>
  <si>
    <t>Ammortamenti delle Concessioni, licenze, marchi e diritti simili</t>
  </si>
  <si>
    <t>Ammortamenti su migliorie su beni di terzi</t>
  </si>
  <si>
    <t>Ammortamenti Pubblicità</t>
  </si>
  <si>
    <t>Ammortamenti altre immobilizzazioni immateriali</t>
  </si>
  <si>
    <t>B.12</t>
  </si>
  <si>
    <t>B.12) AMMORTAMENTO DEI FABBRICATI</t>
  </si>
  <si>
    <t>AMMORTAMENTO DEI FABBRICATI</t>
  </si>
  <si>
    <t xml:space="preserve">B.12.A </t>
  </si>
  <si>
    <t>B.12.A) AMMORTAMENTI FABBRICATI NON STRUMENTALI (DISPONIBILI)</t>
  </si>
  <si>
    <t>AMMORTAMENTI FABBRICATI NON STRUMENTALI (DISPONIBILI)</t>
  </si>
  <si>
    <t>Ammortamenti fabbricati non strumentali (disponibili)</t>
  </si>
  <si>
    <t>Ammortamenti costruzioni leggere (disponibili)</t>
  </si>
  <si>
    <t xml:space="preserve">B.12.B </t>
  </si>
  <si>
    <t>B.12.B) AMMORTAMENTI FABBRICATI STRUMENTALI (INDISPONIBILI)</t>
  </si>
  <si>
    <t>AMMORTAMENTI FABBRICATI STRUMENTALI (INDISPONIBILI)</t>
  </si>
  <si>
    <t>Ammortamenti fabbricati strumentali (indisponibili)</t>
  </si>
  <si>
    <t>B.13</t>
  </si>
  <si>
    <t>B.13) AMMORTAMENTI DELLE ALTRE IMMOBILIZZAZIONI MATERIALI</t>
  </si>
  <si>
    <t>AMMORTAMENTI DELLE ALTRE IMMOBILIZZAZIONI MATERIALI</t>
  </si>
  <si>
    <t xml:space="preserve">B.13 </t>
  </si>
  <si>
    <t>Ammortamenti di impianti e macchinari sanitari</t>
  </si>
  <si>
    <t>Ammortamenti di impianti e macchinari non sanitari</t>
  </si>
  <si>
    <t>Ammortamenti di attrezzature sanitarie e scientifiche</t>
  </si>
  <si>
    <t>Ammortamenti di attrezzature generiche</t>
  </si>
  <si>
    <t>Ammortamenti di mobili e arredi</t>
  </si>
  <si>
    <t>Ammortamenti di Ambulanze</t>
  </si>
  <si>
    <t>Ammortamenti di Automezzi</t>
  </si>
  <si>
    <t>Ammortamenti di Altri mezzi di trasporto</t>
  </si>
  <si>
    <t>Ammortamenti di altri beni materiali</t>
  </si>
  <si>
    <t>B.14</t>
  </si>
  <si>
    <t>B.14) SVALUTAZIONE DELLE IMMOBILIZZAZIONI E DEI CREDITI</t>
  </si>
  <si>
    <t>SVALUTAZIONE DELLE IMMOBILIZZAZIONI E DEI CREDITI</t>
  </si>
  <si>
    <t xml:space="preserve">B.14.A </t>
  </si>
  <si>
    <t>B.14.A) SVALUTAZIONE DELLE IMMOBILIZZAZIONI IMMATERIALI E MATERIALI</t>
  </si>
  <si>
    <t>SVALUTAZIONE DELLE IMMOBILIZZAZIONI IMMATERIALI E MATERIALI</t>
  </si>
  <si>
    <t>Svalutazione delle immobilizzazioni immateriali e materiali</t>
  </si>
  <si>
    <t xml:space="preserve">B.14.B </t>
  </si>
  <si>
    <t>B.14.B) SVALUTAZIONE DEI CREDITI</t>
  </si>
  <si>
    <t>SVALUTAZIONE DEI CREDITI</t>
  </si>
  <si>
    <t>Svalutazione dei crediti</t>
  </si>
  <si>
    <t>RIMANENZE INIZIALI</t>
  </si>
  <si>
    <t>RIMANENZE SANITARIE INIZIALI</t>
  </si>
  <si>
    <t>RIMANENZE NON SANITARIE INIZIALI</t>
  </si>
  <si>
    <t>B.16</t>
  </si>
  <si>
    <t>B.16) ACCANTONAMENTI DELL’ESERCIZIO</t>
  </si>
  <si>
    <t>ACCANTONAMENTI DELL’ESERCIZIO</t>
  </si>
  <si>
    <t>B.16.A</t>
  </si>
  <si>
    <t>B.16.A) ACCANTONAMENTI PER RISCHI</t>
  </si>
  <si>
    <t>ACCANTONAMENTI PER RISCHI</t>
  </si>
  <si>
    <t xml:space="preserve">B.16.A.1 </t>
  </si>
  <si>
    <t>Accantonamenti per cause civili ed oneri processuali</t>
  </si>
  <si>
    <t xml:space="preserve">B.16.A.2 </t>
  </si>
  <si>
    <t>Accantonamenti per contenzioso personale dipendente</t>
  </si>
  <si>
    <t xml:space="preserve">B.16.A.3 </t>
  </si>
  <si>
    <t>Accantonamenti per rischi connessi all'acquisto di prestazioni sanitarie da privato</t>
  </si>
  <si>
    <t xml:space="preserve">B.16.A.4 </t>
  </si>
  <si>
    <t>Accantonamenti per copertura diretta dei rischi (autoassicurazione)</t>
  </si>
  <si>
    <t xml:space="preserve">B.16.A.5 </t>
  </si>
  <si>
    <t>Altri accantonamenti per rischi</t>
  </si>
  <si>
    <t>B.16.B</t>
  </si>
  <si>
    <t>B.16.B) ACCANTONAMENTI PER PREMIO DI OPEROSITÀ (SUMAI)</t>
  </si>
  <si>
    <t>ACCANTONAMENTI PER PREMIO DI OPEROSITÀ (SUMAI)</t>
  </si>
  <si>
    <t xml:space="preserve">B.16.B </t>
  </si>
  <si>
    <t>Accantonamenti per premio di operosità (SUMAI)</t>
  </si>
  <si>
    <t>B.16.C</t>
  </si>
  <si>
    <t>B.16.C) ACCANTONAMENTI PER QUOTE INUTILIZZATE DI CONTRIBUTI VINCOLATI</t>
  </si>
  <si>
    <t>ACCANTONAMENTI PER QUOTE INUTILIZZATE DI CONTRIBUTI</t>
  </si>
  <si>
    <t xml:space="preserve">B.16.C.1 </t>
  </si>
  <si>
    <t>Accantonamenti per quote inutilizzate di contributi da Regione e Prov. Aut. per quota F.S. vincolato</t>
  </si>
  <si>
    <t>Accantonamenti per quote inutilizzate contributi da Regione per quota rinnovo convenzioni L 133/08</t>
  </si>
  <si>
    <t>Accantonamenti per quote inutilizzate contributi da Regione per quota emersione extracomunitari L 102/09</t>
  </si>
  <si>
    <t>Accantonamenti per quote inutilizzate contributi da Regione per quota medicina Penitenziaria Dlvo 230/99</t>
  </si>
  <si>
    <t>Accantonamenti per quote inutilizzate contributi da Regione per quota hanseniani L 31/86</t>
  </si>
  <si>
    <t>Accantonamenti per quote inutilizzate contributi da Regione per quota Fibrosi Cistica L 362/98</t>
  </si>
  <si>
    <t>Accantonamenti per quote inutilizzate contributi da Regione per quota Extracomunitari irregolari L 40/98</t>
  </si>
  <si>
    <t>Accantonamenti per quote inutilizzate contributi da Regione per quota Fondo esclusività L 488/99</t>
  </si>
  <si>
    <t>Accantonamenti per quote inutilizzate contributi da Regione per quota Borse studio MG L 109/88</t>
  </si>
  <si>
    <t>Accantonamenti per quote inutilizzate contributi da Regione per quota Veterinaria L 218/88</t>
  </si>
  <si>
    <t>Accantonamenti per quote inutilizzate contributi da Regione per quota Aids L 135/90</t>
  </si>
  <si>
    <t>Accantonamenti per quote inutilizzate contributi da Regione per quota Progetti di PSN L 662/96</t>
  </si>
  <si>
    <t>Accantonamenti per quote inutilizzate contributi da Regione per quota Mutui pre-riforma</t>
  </si>
  <si>
    <t>Accantonamenti per quote inutilizzate contributi da Regione per quota Borse studio specializzandi</t>
  </si>
  <si>
    <t>Accantonamenti per quote inutilizzate contributi da Regione per altro</t>
  </si>
  <si>
    <t xml:space="preserve">B.16.C.2 </t>
  </si>
  <si>
    <t>Accantonamenti per quote inutilizzate di contributi da soggetti pubblici (extra fondo) vincolati</t>
  </si>
  <si>
    <t xml:space="preserve">B.16.C.3 </t>
  </si>
  <si>
    <t>Accantonamenti per quote inutilizzate di contributi da soggetti pubblici per ricerca</t>
  </si>
  <si>
    <t xml:space="preserve">B.16.C.4 </t>
  </si>
  <si>
    <t>Accantonamenti per quote inutilizzate contributi vincolati da privati</t>
  </si>
  <si>
    <t>B.16.D</t>
  </si>
  <si>
    <t>B.16.D) ALTRI ACCANTONAMENTI</t>
  </si>
  <si>
    <t>ALTRI ACCANTONAMENTI</t>
  </si>
  <si>
    <t xml:space="preserve">B.16.D.1 </t>
  </si>
  <si>
    <t>Accantonamenti per interessi di mora</t>
  </si>
  <si>
    <t xml:space="preserve">B.16.D.2 </t>
  </si>
  <si>
    <t>Acc. Rinnovi convenzioni MMG/PLS/MCA ed altri</t>
  </si>
  <si>
    <t xml:space="preserve">B.16.D.3 </t>
  </si>
  <si>
    <t>Acc. Rinnovi convenzioni Medici Sumai</t>
  </si>
  <si>
    <t xml:space="preserve">B.16.D.4 </t>
  </si>
  <si>
    <t>Acc. Rinnovi contratt.: dirigenza medica</t>
  </si>
  <si>
    <t xml:space="preserve">B.16.D.5 </t>
  </si>
  <si>
    <t>Acc. Rinnovi contratt.: dirigenza non medica</t>
  </si>
  <si>
    <t xml:space="preserve">B.16.D.6 </t>
  </si>
  <si>
    <t>Acc. Rinnovi contratt.: comparto</t>
  </si>
  <si>
    <t xml:space="preserve">B.16.D.7 </t>
  </si>
  <si>
    <t>Accantonamenti Fondo Imposte per contenziosi tributari</t>
  </si>
  <si>
    <t>TOTALE COSTI</t>
  </si>
  <si>
    <t>C)  PROVENTI E ONERI FINANZIARI</t>
  </si>
  <si>
    <t xml:space="preserve">C.1 </t>
  </si>
  <si>
    <t>C.1) INTERESSI ATTIVI</t>
  </si>
  <si>
    <t>INTERESSI ATTIVI</t>
  </si>
  <si>
    <t xml:space="preserve">C.1.A </t>
  </si>
  <si>
    <t>C.1.A) INTERESSI ATTIVI SU C/TESORERIA UNICA</t>
  </si>
  <si>
    <t>INTERESSI ATTIVI SU C/TESORERIA</t>
  </si>
  <si>
    <t>Interessi attivi su c/tesoreria</t>
  </si>
  <si>
    <t xml:space="preserve">C.1.B </t>
  </si>
  <si>
    <t>C.1.B) INTERESSI ATTIVI SU C/C POSTALI E BANCARI</t>
  </si>
  <si>
    <t>INTERESSI ATTIVI SU C/C POSTALI E BANCARI</t>
  </si>
  <si>
    <t>Interessi attivi su c/c postali e bancari</t>
  </si>
  <si>
    <t xml:space="preserve">C.1.C </t>
  </si>
  <si>
    <t>C.1.C) ALTRI INTERESSI ATTIVI</t>
  </si>
  <si>
    <t>ALTRI INTERESSI ATTIVI</t>
  </si>
  <si>
    <t>Altri interessi attivi</t>
  </si>
  <si>
    <t xml:space="preserve">C.2 </t>
  </si>
  <si>
    <t>C.2) ALTRI PROVENTI</t>
  </si>
  <si>
    <t xml:space="preserve">C.2.A </t>
  </si>
  <si>
    <t>C.2.A) PROVENTI DA PARTECIPAZIONI</t>
  </si>
  <si>
    <t>PROVENTI DA PARTECIPAZIONI</t>
  </si>
  <si>
    <t>Proventi da partecipazioni</t>
  </si>
  <si>
    <t xml:space="preserve">C.2.B </t>
  </si>
  <si>
    <t>C.2.B) PROVENTI FINANZIARI DA CREDITI ISCRITTI NELLE IMMOBILIZZAZIONI</t>
  </si>
  <si>
    <t>PROVENTI FINANZIARI DA CREDITI ISCRITTI NELLE IMMOBILIZZAZIONI</t>
  </si>
  <si>
    <t>Proventi finanziari da crediti iscritti nelle immobilizzazioni</t>
  </si>
  <si>
    <t xml:space="preserve">C.2.C </t>
  </si>
  <si>
    <t>C.2.C) PROVENTI FINANZIARI DA TITOLI ISCRITTI NELLE IMMOBILIZZAZIONI</t>
  </si>
  <si>
    <t>PROVENTI FINANZIARI DA TITOLI ISCRITTI NELLE IMMOBILIZZAZIONI</t>
  </si>
  <si>
    <t>Proventi finanziari da titoli iscritti nelle immobilizzazioni</t>
  </si>
  <si>
    <t xml:space="preserve">C.2.D </t>
  </si>
  <si>
    <t>C.2.D) ALTRI PROVENTI FINANZIARI DIVERSI DAI PRECEDENTI</t>
  </si>
  <si>
    <t>ALTRI PROVENTI FINANZIARI DIVERSI DAI PRECEDENTI</t>
  </si>
  <si>
    <t>Altri proventi finanziari diversi dai precedenti</t>
  </si>
  <si>
    <t xml:space="preserve">C.2.E </t>
  </si>
  <si>
    <t>C.2.E) UTILI SU CAMBI</t>
  </si>
  <si>
    <t>UTILI SU CAMBI</t>
  </si>
  <si>
    <t>Utili su cambi</t>
  </si>
  <si>
    <t xml:space="preserve">C.3 </t>
  </si>
  <si>
    <t>C.3)  INTERESSI PASSIVI</t>
  </si>
  <si>
    <t>INTERESSI PASSIVI</t>
  </si>
  <si>
    <t xml:space="preserve">C.3.A </t>
  </si>
  <si>
    <t>C.3.A) INTERESSI PASSIVI SU ANTICIPAZIONI DI CASSA</t>
  </si>
  <si>
    <t>INTERESSI PASSIVI SU C/C TESORERIA</t>
  </si>
  <si>
    <t>Interessi passivi su c/c tesoreria</t>
  </si>
  <si>
    <t xml:space="preserve">C.3.B </t>
  </si>
  <si>
    <t>C.3.B) INTERESSI PASSIVI SU MUTUI</t>
  </si>
  <si>
    <t>INTERESSI PASSIVI SU MUTUI</t>
  </si>
  <si>
    <t>Interessi passivi su mutui</t>
  </si>
  <si>
    <t xml:space="preserve">C.3.C </t>
  </si>
  <si>
    <t>C.3.C) ALTRI INTERESSI PASSIVI</t>
  </si>
  <si>
    <t>ALTRI INTERESSI PASSIVI</t>
  </si>
  <si>
    <t>Altri interessi passivi</t>
  </si>
  <si>
    <t xml:space="preserve">C.4 </t>
  </si>
  <si>
    <t>C.4) ALTRI ONERI</t>
  </si>
  <si>
    <t>ALTRI ONERI</t>
  </si>
  <si>
    <t xml:space="preserve">C.4.A </t>
  </si>
  <si>
    <t>C.4.A) ALTRI ONERI FINANZIARI</t>
  </si>
  <si>
    <t>ALTRI ONERI FINANZIARI</t>
  </si>
  <si>
    <t>Altri oneri finanziari</t>
  </si>
  <si>
    <t xml:space="preserve">C.4.B </t>
  </si>
  <si>
    <t>C.4.B) PERDITE SU CAMBI</t>
  </si>
  <si>
    <t>PERDITE SU CAMBI</t>
  </si>
  <si>
    <t>Perdite su cambi</t>
  </si>
  <si>
    <t>TOTALE PROVENTI E ONERI FINANZIARI</t>
  </si>
  <si>
    <t>D</t>
  </si>
  <si>
    <t>D)  RETTIFICHE DI VALORE DI ATTIVITÀ FINANZIARIE</t>
  </si>
  <si>
    <t>RETTIFICHE DI VALORE DI ATTIVITÀ FINANZIARIE</t>
  </si>
  <si>
    <t xml:space="preserve">D.1 </t>
  </si>
  <si>
    <t>D.1)  RIVALUTAZIONI</t>
  </si>
  <si>
    <t>RIVALUTAZIONI</t>
  </si>
  <si>
    <t xml:space="preserve">D.1  </t>
  </si>
  <si>
    <t xml:space="preserve">D.2 </t>
  </si>
  <si>
    <t>D.2)  SVALUTAZIONI</t>
  </si>
  <si>
    <t>SVALUTAZIONI</t>
  </si>
  <si>
    <t xml:space="preserve">D.2  </t>
  </si>
  <si>
    <t>TOTALE RETTIFICHE ATTIVITA' FINANZIARIE</t>
  </si>
  <si>
    <t>E</t>
  </si>
  <si>
    <t>E)  PROVENTI E ONERI STRAORDINARI</t>
  </si>
  <si>
    <t xml:space="preserve">E.1 </t>
  </si>
  <si>
    <t>E.1) PROVENTI STRAORDINARI</t>
  </si>
  <si>
    <t>PROVENTI STRAORDINARI</t>
  </si>
  <si>
    <t xml:space="preserve">E.1.A </t>
  </si>
  <si>
    <t>E.1.A) PLUSVALENZE</t>
  </si>
  <si>
    <t>PLUSVALENZE</t>
  </si>
  <si>
    <t>E.1.B</t>
  </si>
  <si>
    <t>E.1.B) ALTRI PROVENTI STRAORDINARI</t>
  </si>
  <si>
    <t>ALTRI PROVENTI STRAORDINARI</t>
  </si>
  <si>
    <t xml:space="preserve">E.1.B.1 </t>
  </si>
  <si>
    <t>Proventi da donazioni e liberalità diverse</t>
  </si>
  <si>
    <t xml:space="preserve">E.1.B.2 </t>
  </si>
  <si>
    <t>Sopravvenienze attive</t>
  </si>
  <si>
    <t>E.1.B.2.1</t>
  </si>
  <si>
    <t>Sopravvenienze attive v/Asp-AO, IRCCS, AOU della Regione</t>
  </si>
  <si>
    <t>Sopravvenienze attive v/Asp-AO, IRCCS, AOU della Regione relative alla mobilità intraregionale</t>
  </si>
  <si>
    <t>E.1.B.2.2.A)</t>
  </si>
  <si>
    <t>Sopravvenienze attive v/terzi relative alla mobilità extraregionale</t>
  </si>
  <si>
    <t>E.1.B.2.2.B)</t>
  </si>
  <si>
    <t>Sopravvenienze attive v/terzi relative al personale</t>
  </si>
  <si>
    <t>E.1.B.2.2.C)</t>
  </si>
  <si>
    <t>Sopravvenienze attive v/terzi relative alle convenzioni con medici di base</t>
  </si>
  <si>
    <t>E.1.B.2.2.D)</t>
  </si>
  <si>
    <t>Sopravvenienze attive v/terzi relative alle convenzioni per la specialistica</t>
  </si>
  <si>
    <t>E.1.B.2.2.E)</t>
  </si>
  <si>
    <t>Sopravvenienze attive v/terzi relative all'acquisto prestaz. sanitarie da operatori accreditati</t>
  </si>
  <si>
    <t>E.1.B.2.2.F)</t>
  </si>
  <si>
    <t>Sopravvenienze attive v/terzi relative all'acquisto di beni e servizi</t>
  </si>
  <si>
    <t>E.1.B.2.2.G)</t>
  </si>
  <si>
    <t>Altre sopravvenienze attive v/terzi</t>
  </si>
  <si>
    <t xml:space="preserve">E.1.B.3 </t>
  </si>
  <si>
    <t xml:space="preserve">Insussistenze attive </t>
  </si>
  <si>
    <t>E.1.B.3.1</t>
  </si>
  <si>
    <t>Insussistenze attive v/Asp-AO, IRCCS, AOU della Regione</t>
  </si>
  <si>
    <t>Insussistenze attive v/Asp-AO, IRCCS, AOU relative alla mobilità extraregionale</t>
  </si>
  <si>
    <t>E.1.B.3.2.A)</t>
  </si>
  <si>
    <t>Insussistenze attive v/terzi relative alla mobilità extraregionale</t>
  </si>
  <si>
    <t>E.1.B.3.2.B)</t>
  </si>
  <si>
    <t>Insussistenze attive v/terzi relative al personale</t>
  </si>
  <si>
    <t>E.1.B.3.2.C)</t>
  </si>
  <si>
    <t>Insussistenze attive v/terzi relative alle convenzioni con medici di base</t>
  </si>
  <si>
    <t>E.1.B.3.2.D)</t>
  </si>
  <si>
    <t>Insussistenze attive v/terzi relative alle convenzioni per la specialistica</t>
  </si>
  <si>
    <t>E.1.B.3.2.E)</t>
  </si>
  <si>
    <t>Insussistenze attive v/terzi relative all'acquisto prestaz. sanitarie da operatori accreditati</t>
  </si>
  <si>
    <t>E.1.B.3.2.F)</t>
  </si>
  <si>
    <t>Insussistenze attive v/terzi relative all'acquisto di beni e servizi</t>
  </si>
  <si>
    <t>E.1.B.3.2.G)</t>
  </si>
  <si>
    <t>Altre Insussistenze attive v/terzi</t>
  </si>
  <si>
    <t xml:space="preserve">E.1.B.4 </t>
  </si>
  <si>
    <t xml:space="preserve">E.2 </t>
  </si>
  <si>
    <t>E.2) ONERI STRAORDINARI</t>
  </si>
  <si>
    <t>ONERI STRAORDINARI</t>
  </si>
  <si>
    <t xml:space="preserve">E.2.A </t>
  </si>
  <si>
    <t>E.2.A) MINUSVALENZE</t>
  </si>
  <si>
    <t>MINUSVALENZE</t>
  </si>
  <si>
    <t>E.2.B</t>
  </si>
  <si>
    <t>E.2.B) ALTRI ONERI STRAORDINARI</t>
  </si>
  <si>
    <t>ALTRI ONERI STRAORDINARI</t>
  </si>
  <si>
    <t xml:space="preserve">E.2.B.1 </t>
  </si>
  <si>
    <t>Oneri tributari da esercizi precedenti</t>
  </si>
  <si>
    <t xml:space="preserve">E.2.B.2 </t>
  </si>
  <si>
    <t>Oneri da cause civili ed oneri processuali</t>
  </si>
  <si>
    <t xml:space="preserve">E.2.B.3 </t>
  </si>
  <si>
    <t>Sopravvenienze passive</t>
  </si>
  <si>
    <t>E.2.B.3.1.</t>
  </si>
  <si>
    <t>Sopravvenienze passive v/Asp-AO, IRCCS, AOU della Regione</t>
  </si>
  <si>
    <t>E.2.B.3.1.A)</t>
  </si>
  <si>
    <t>Sopravvenienze passive v/Asp-AO, IRCCS, AOU della Regione relative alla mobilità intraregionale</t>
  </si>
  <si>
    <t>E.2.B.3.2.A)</t>
  </si>
  <si>
    <t>Sopravvenienze passive v/terzi relative alla mobilità extraregionale</t>
  </si>
  <si>
    <t>E.2.B.3.2.B.</t>
  </si>
  <si>
    <t>Sopravvenienze passive v/terzi relative al personale -  dirigenza medica e veterinaria - per arretrati CCNL</t>
  </si>
  <si>
    <t>Sopravvenienze passive v/terzi relative al personale -  dirigenza medica e veterinaria - Varie</t>
  </si>
  <si>
    <t>E.2.B.3.2.B.2</t>
  </si>
  <si>
    <t>Sopravvenienze passive v/terzi relative al personale -  altra dirigenza non medica - per arretrati CCNL</t>
  </si>
  <si>
    <t>Sopravvenienze passive v/terzi relative al personale -  altra dirigenza non medica - Varie</t>
  </si>
  <si>
    <t>E.2.B.3.2.B.3</t>
  </si>
  <si>
    <t>Sopravvenienze passive v/terzi relative al personale -  comparto - per arretrati CCNL</t>
  </si>
  <si>
    <t>Sopravvenienze passive v/terzi relative al personale - comparto - Varie</t>
  </si>
  <si>
    <t xml:space="preserve">E.2.B.3.2.C) </t>
  </si>
  <si>
    <t>Sopravvenienze passive v/terzi relative alle convenzioni con i MMG per arretrati da rinnovi ACNL</t>
  </si>
  <si>
    <t>Sopravvenienze passive v/terzi relative alle convenzioni con i MMG - Varie</t>
  </si>
  <si>
    <t>Sopravvenienze passive v/terzi relative alle convenzioni con i PLS per arretrati da rinnovi ACNL</t>
  </si>
  <si>
    <t>Sopravvenienze passive v/terzi relative alle convenzioni con i PLS - Varie</t>
  </si>
  <si>
    <t xml:space="preserve">E.2.B.3.2.D) </t>
  </si>
  <si>
    <t>Sopravvenienze passive v/terzi relative alle convenzioni per la specialistica</t>
  </si>
  <si>
    <t xml:space="preserve">E.2.B.3.2.E) </t>
  </si>
  <si>
    <t>Sopravvenienze passive v/terzi relative all'acquisto prestaz. sanitarie da operatori accreditati</t>
  </si>
  <si>
    <t xml:space="preserve">E.2.B.3.2.F) </t>
  </si>
  <si>
    <t>Sopravvenienze passive v/terzi relative all'acquisto di beni e servizi</t>
  </si>
  <si>
    <t xml:space="preserve">E.2.B.3.2.G) </t>
  </si>
  <si>
    <t>Altre sopravvenienze passive v/terzi</t>
  </si>
  <si>
    <t xml:space="preserve">E.2.B.4 </t>
  </si>
  <si>
    <t>Insussistenze passive</t>
  </si>
  <si>
    <t>E.2.B.4.1</t>
  </si>
  <si>
    <t>Insussistenze passive v/Asp-AO, IRCCS, AOU della Regione</t>
  </si>
  <si>
    <t xml:space="preserve">E.2.B.4.2.A) </t>
  </si>
  <si>
    <t>Insussistenze passive v/terzi relative alla mobilità extraregionale</t>
  </si>
  <si>
    <t xml:space="preserve">E.2.B.4.2.B) </t>
  </si>
  <si>
    <t>Insussistenze passive v/terzi relative al personale</t>
  </si>
  <si>
    <t xml:space="preserve">E.2.B.4.2.C) </t>
  </si>
  <si>
    <t>Insussistenze passive v/terzi relative alle convenzioni con medici di base e pediatri di libera scelta</t>
  </si>
  <si>
    <t xml:space="preserve">E.2.B.4.2.D) </t>
  </si>
  <si>
    <t>Insussistenze passive v/terzi relative alle convenzioni per la specialistica</t>
  </si>
  <si>
    <t xml:space="preserve">E.2.B.4.2.E) </t>
  </si>
  <si>
    <t>Insussistenze passive v/terzi relative all'acquisto prestaz. sanitarie da operatori accreditati</t>
  </si>
  <si>
    <t xml:space="preserve">E.2.B.4.2.F) </t>
  </si>
  <si>
    <t>Insussistenze passive v/terzi relative all'acquisto di beni e servizi</t>
  </si>
  <si>
    <t xml:space="preserve">E.2.B.4.2.G) </t>
  </si>
  <si>
    <t>Altre Insussistenze passive v/terzi</t>
  </si>
  <si>
    <t xml:space="preserve">E.2.B.5 </t>
  </si>
  <si>
    <t>TOTALE PROVENTI E ONERI STRAORDINARI</t>
  </si>
  <si>
    <t>Y</t>
  </si>
  <si>
    <t xml:space="preserve">Y) IMPOSTE E TASSE </t>
  </si>
  <si>
    <t xml:space="preserve">IMPOSTE E TASSE </t>
  </si>
  <si>
    <t xml:space="preserve">Y.1 </t>
  </si>
  <si>
    <t xml:space="preserve">Y.1.A </t>
  </si>
  <si>
    <t xml:space="preserve">Y.1.B </t>
  </si>
  <si>
    <t xml:space="preserve">Y.1.C </t>
  </si>
  <si>
    <t xml:space="preserve">Y.1.D </t>
  </si>
  <si>
    <t>IRAP relativa ad attività commerciale</t>
  </si>
  <si>
    <t xml:space="preserve">Y.2 </t>
  </si>
  <si>
    <t xml:space="preserve">Y.2.A </t>
  </si>
  <si>
    <t>IRES su attività istituzionale</t>
  </si>
  <si>
    <t xml:space="preserve">Y.2.B </t>
  </si>
  <si>
    <t>IRES su attività commerciale</t>
  </si>
  <si>
    <t xml:space="preserve">Y.3 </t>
  </si>
  <si>
    <t>Y.3) ACCANTONAMENTO A F.DO IMPOSTE (ACCERTAMENTI, CONDONI, ECC.)</t>
  </si>
  <si>
    <t>ACCANTONAMENTO A F.DO IMPOSTE (ACCERTAMENTI, CONDONI, ECC.)</t>
  </si>
  <si>
    <t>Accantonamento a F.do Imposte (Accertamenti, condoni, ecc.)</t>
  </si>
  <si>
    <t>TOTALE IMPOSTE E TASSE</t>
  </si>
  <si>
    <t>UTILE O PERDITA D'ESERCIZIO</t>
  </si>
  <si>
    <t>PREVENTIVO 2017</t>
  </si>
  <si>
    <t>PREVENTIVO 2018</t>
  </si>
  <si>
    <t>TREDICESIMA</t>
  </si>
  <si>
    <t>AZIENDA 204
RENDICONTO FINANZIARIO</t>
  </si>
  <si>
    <t>Importi: Euro</t>
  </si>
  <si>
    <t>SCHEMA DI RENDICONTO FINANZIARIO</t>
  </si>
  <si>
    <t>OPERAZIONI DI GESTIONE REDDITUALE</t>
  </si>
  <si>
    <t>(+)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</si>
  <si>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</si>
  <si>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</si>
  <si>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</si>
  <si>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</si>
  <si>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</si>
  <si>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</si>
  <si>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</si>
  <si>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</si>
  <si>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</si>
  <si>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</si>
  <si>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</si>
  <si>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</si>
  <si>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</si>
  <si>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</si>
  <si>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</si>
  <si>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 finanziarie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</si>
  <si>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</si>
  <si>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</si>
  <si>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</si>
  <si>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</si>
  <si>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</si>
  <si>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</si>
  <si>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</si>
  <si>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</si>
  <si>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</si>
  <si>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</si>
  <si>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</si>
  <si>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</si>
  <si>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</si>
  <si>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</si>
  <si>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</si>
  <si>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</si>
  <si>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</si>
  <si>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</si>
  <si>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</si>
  <si>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</si>
  <si>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</si>
  <si>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</si>
  <si>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</si>
  <si>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</si>
  <si>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</si>
  <si>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</si>
  <si>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</si>
  <si>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</si>
  <si>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</si>
  <si>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</si>
  <si>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</si>
  <si>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</si>
  <si>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</si>
  <si>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</si>
  <si>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</si>
  <si>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</si>
  <si>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</si>
  <si>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</si>
  <si>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</si>
  <si>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</si>
  <si>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</si>
  <si>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</si>
  <si>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</si>
  <si>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</si>
  <si>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</si>
  <si>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</si>
  <si>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</si>
  <si>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</si>
  <si>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</si>
  <si>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</si>
  <si>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</si>
  <si>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</si>
  <si>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</si>
  <si>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</si>
  <si>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</si>
  <si>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</si>
  <si>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</si>
  <si>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</si>
  <si>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</si>
  <si>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</si>
  <si>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</si>
  <si>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</si>
  <si>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</si>
  <si>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</si>
  <si>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</si>
  <si>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</si>
  <si>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</si>
  <si>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</si>
  <si>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</si>
  <si>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</si>
  <si>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</si>
  <si>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</si>
  <si>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</si>
  <si>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</si>
  <si>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</si>
  <si>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</si>
  <si>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</si>
  <si>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</si>
  <si>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</si>
  <si>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</si>
  <si>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</si>
  <si>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</si>
  <si>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</si>
  <si>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</si>
  <si>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</si>
  <si>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</si>
  <si>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</si>
  <si>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</si>
  <si>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</si>
  <si>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Delta liquidità tra inizio e fine esercizio (al netto dei conti bancari passivi)</t>
  </si>
  <si>
    <t>Squadratura tra il valore delle disponibilità liquide nello SP e il valore del flusso di cassa complessivo</t>
  </si>
  <si>
    <t>Cons. 2014</t>
  </si>
  <si>
    <t>Prev. 2016</t>
  </si>
  <si>
    <t>M</t>
  </si>
  <si>
    <t>Anni</t>
  </si>
  <si>
    <t>Prec. 2015</t>
  </si>
  <si>
    <t>Finanziamento corrente</t>
  </si>
  <si>
    <t>Finanziamento vincolato</t>
  </si>
  <si>
    <t>Entrate proprie</t>
  </si>
  <si>
    <t>Entrate c/eser. Destinati a investimenti</t>
  </si>
  <si>
    <t>Totale</t>
  </si>
  <si>
    <t>MOB. PASS.</t>
  </si>
  <si>
    <t>PREVENTIVO 2019</t>
  </si>
  <si>
    <t>INDENNITA' ESCLUSIVITA MEDICI</t>
  </si>
  <si>
    <t>Preventivo
2017</t>
  </si>
  <si>
    <t>MOBILITA</t>
  </si>
  <si>
    <t>TOTALE RICAVI M</t>
  </si>
  <si>
    <t>TOTALE COSTI M</t>
  </si>
  <si>
    <t>MOBILITA ATTIVA</t>
  </si>
  <si>
    <t>MOBILITA PASSIVA</t>
  </si>
  <si>
    <t>NETTO</t>
  </si>
  <si>
    <t>FINANZ. VINCOLATO</t>
  </si>
  <si>
    <t>PRE-CONSUNTIVO 2017</t>
  </si>
  <si>
    <t>BILANCIO 2016</t>
  </si>
  <si>
    <t>PREVENTIVO 2020</t>
  </si>
  <si>
    <t>totale pers 2017</t>
  </si>
  <si>
    <t>totale pers 2018</t>
  </si>
  <si>
    <t>Differenza con Pre-Consuntivo 2017</t>
  </si>
  <si>
    <t>Differenza con Preventivo 2017</t>
  </si>
  <si>
    <t>CE PREV. 2018</t>
  </si>
  <si>
    <t>CE PREV. 2018 - MIGLIAIA</t>
  </si>
  <si>
    <t>FINANZIAMENTO FSR LORDO IND + VINC</t>
  </si>
  <si>
    <t xml:space="preserve">FINANZIAMENTO FSR LORDO INDISTINTO </t>
  </si>
  <si>
    <t>TOT MOB. PASSIVA</t>
  </si>
  <si>
    <t>TOT MOB. ATTIVA</t>
  </si>
  <si>
    <t>DIFF. ATT-PASS</t>
  </si>
  <si>
    <t>Preventivo
2018</t>
  </si>
  <si>
    <t>Consuntivo
2016</t>
  </si>
  <si>
    <t>VARIAZIONE PREV. 2018 - CONS. 2016</t>
  </si>
  <si>
    <t>VARIAZIONE PREV.2018- CONS. 2016</t>
  </si>
  <si>
    <t>Prev. 2018</t>
  </si>
  <si>
    <t>Consuntivo 2016</t>
  </si>
  <si>
    <t>VARIAZIONE PREV. 2018 - 2017</t>
  </si>
  <si>
    <t xml:space="preserve">Finanziamento corrente </t>
  </si>
  <si>
    <t xml:space="preserve">TOTALE </t>
  </si>
  <si>
    <t>Costi della produzione al netto della Mobilità Passiva</t>
  </si>
  <si>
    <t>Imposte e tasse</t>
  </si>
  <si>
    <t>Oneri Finanziari</t>
  </si>
  <si>
    <t>Mobilità Passiva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</si>
</sst>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(* #,##0_);_(* \(#,##0\);_(* &quot;-&quot;_);_(@_)"/>
    <numFmt numFmtId="165" formatCode="_ * #,##0_ ;_ * \-#,##0_ ;_ * &quot;-&quot;_ ;_ @_ "/>
    <numFmt numFmtId="166" formatCode="_-* #,##0_-;\-* #,##0_-;_-* &quot;-&quot;??_-;_-@_-"/>
    <numFmt numFmtId="167" formatCode="_ * #,##0_ ;_ * \-#,##0_ ;_ * &quot;-&quot;??_ ;_ @_ "/>
    <numFmt numFmtId="168" formatCode="0.0%"/>
    <numFmt numFmtId="169" formatCode="_ * #,##0.00_ ;_ * \-#,##0.00_ ;_ * &quot;-&quot;_ ;_ @_ "/>
    <numFmt numFmtId="170" formatCode="_ * #,##0.00_ ;_ * \-#,##0.00_ ;_ * &quot;-&quot;??_ ;_ @_ "/>
    <numFmt numFmtId="171" formatCode="_-[$€]\ * #,##0.00_-;\-[$€]\ * #,##0.00_-;_-[$€]\ * &quot;-&quot;??_-;_-@_-"/>
    <numFmt numFmtId="172" formatCode="#,##0.00&quot; &quot;;&quot;-&quot;#,##0.00&quot; &quot;;&quot; -&quot;#&quot; &quot;;@&quot; &quot;"/>
    <numFmt numFmtId="173" formatCode="_ * #,##0_)_L_._ ;_ * \(#,##0\)_L_._ ;_ * &quot;-&quot;_)_L_._ ;_ @_ "/>
    <numFmt numFmtId="174" formatCode="#,##0.00\ ;\-#,##0.00\ ;&quot; -&quot;#\ ;@\ "/>
    <numFmt numFmtId="175" formatCode="_ * #,##0.00_)_L_._ ;_ * \(#,##0.00\)_L_._ ;_ * &quot;-&quot;??_)_L_._ ;_ @_ "/>
    <numFmt numFmtId="176" formatCode="&quot;L.&quot;\ #,##0;[Red]\-&quot;L.&quot;\ #,##0"/>
    <numFmt numFmtId="177" formatCode="_-&quot;£&quot;* #,##0.00_-;\-&quot;£&quot;* #,##0.00_-;_-&quot;£&quot;* &quot;-&quot;??_-;_-@_-"/>
    <numFmt numFmtId="178" formatCode="00"/>
    <numFmt numFmtId="179" formatCode="#,##0;\(#,##0\)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8"/>
      <name val="Tahoma"/>
      <family val="2"/>
    </font>
    <font>
      <b/>
      <sz val="16"/>
      <name val="Tahoma"/>
      <family val="2"/>
    </font>
    <font>
      <b/>
      <i/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12"/>
      <name val="Tahoma"/>
      <family val="2"/>
    </font>
    <font>
      <i/>
      <sz val="14"/>
      <name val="Tahoma"/>
      <family val="2"/>
    </font>
    <font>
      <i/>
      <sz val="11"/>
      <name val="Tahoma"/>
      <family val="2"/>
    </font>
    <font>
      <b/>
      <sz val="14"/>
      <name val="Garamond"/>
      <family val="1"/>
    </font>
    <font>
      <b/>
      <sz val="12"/>
      <name val="Garamond"/>
      <family val="1"/>
    </font>
    <font>
      <i/>
      <sz val="14"/>
      <name val="Garamond"/>
      <family val="1"/>
    </font>
    <font>
      <sz val="12"/>
      <name val="Garamond"/>
      <family val="1"/>
    </font>
    <font>
      <b/>
      <i/>
      <sz val="10"/>
      <name val="Tahoma"/>
      <family val="2"/>
    </font>
    <font>
      <sz val="10"/>
      <name val="Arial"/>
      <family val="2"/>
    </font>
    <font>
      <i/>
      <sz val="12"/>
      <name val="Garamond"/>
      <family val="1"/>
    </font>
    <font>
      <b/>
      <i/>
      <sz val="12"/>
      <name val="Garamond"/>
      <family val="1"/>
    </font>
    <font>
      <sz val="11"/>
      <name val="Garamond"/>
      <family val="1"/>
    </font>
    <font>
      <sz val="10"/>
      <name val="Garamond"/>
      <family val="1"/>
    </font>
    <font>
      <b/>
      <u/>
      <sz val="12"/>
      <name val="Garamond"/>
      <family val="1"/>
    </font>
    <font>
      <b/>
      <u val="double"/>
      <sz val="12"/>
      <name val="Garamond"/>
      <family val="1"/>
    </font>
    <font>
      <sz val="12"/>
      <color rgb="FFFF0000"/>
      <name val="Garamond"/>
      <family val="1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9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7.5"/>
      <color theme="10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sz val="11"/>
      <color rgb="FF00000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18"/>
      <name val="Arial"/>
      <family val="2"/>
    </font>
    <font>
      <sz val="10"/>
      <name val="MS Sans Serif"/>
      <family val="2"/>
    </font>
    <font>
      <sz val="10"/>
      <name val="Mangal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color indexed="9"/>
      <name val="Arial"/>
      <family val="2"/>
    </font>
    <font>
      <u/>
      <sz val="10"/>
      <name val="Arial"/>
      <family val="2"/>
    </font>
    <font>
      <b/>
      <sz val="18"/>
      <color indexed="8"/>
      <name val="Cambria"/>
      <family val="1"/>
    </font>
    <font>
      <sz val="11"/>
      <color indexed="8"/>
      <name val="Calibri"/>
      <family val="2"/>
      <charset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10"/>
      <color indexed="59"/>
      <name val="Arial"/>
      <family val="2"/>
    </font>
    <font>
      <b/>
      <sz val="8"/>
      <color indexed="59"/>
      <name val="Arial"/>
      <family val="2"/>
    </font>
    <font>
      <sz val="10"/>
      <name val="Tahoma"/>
      <family val="2"/>
    </font>
    <font>
      <i/>
      <sz val="10"/>
      <name val="Tahoma"/>
      <family val="2"/>
    </font>
    <font>
      <u/>
      <sz val="10"/>
      <name val="Tahoma"/>
      <family val="2"/>
    </font>
    <font>
      <sz val="10"/>
      <color rgb="FFFF0000"/>
      <name val="Arial"/>
      <family val="2"/>
    </font>
    <font>
      <strike/>
      <sz val="10"/>
      <color rgb="FFFF0000"/>
      <name val="Tahoma"/>
      <family val="2"/>
    </font>
    <font>
      <b/>
      <sz val="10"/>
      <color rgb="FFFFFFFF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b/>
      <sz val="8"/>
      <name val="Times New Roman"/>
      <family val="1"/>
    </font>
    <font>
      <i/>
      <u/>
      <sz val="10"/>
      <name val="Times New Roman"/>
      <family val="1"/>
    </font>
    <font>
      <b/>
      <sz val="11"/>
      <name val="Times New Roman"/>
      <family val="1"/>
    </font>
    <font>
      <b/>
      <sz val="11"/>
      <name val="Arial"/>
      <family val="2"/>
    </font>
    <font>
      <sz val="11"/>
      <name val="Times New Roman"/>
      <family val="1"/>
    </font>
    <font>
      <b/>
      <sz val="11"/>
      <color rgb="FFFFFFFF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sz val="10"/>
      <name val="Book Antiqua"/>
      <family val="1"/>
    </font>
    <font>
      <b/>
      <i/>
      <sz val="12"/>
      <color theme="0"/>
      <name val="Garamond"/>
      <family val="1"/>
    </font>
    <font>
      <b/>
      <sz val="14"/>
      <color theme="1"/>
      <name val="Bookman Old Style"/>
      <family val="1"/>
    </font>
    <font>
      <sz val="14"/>
      <color theme="1"/>
      <name val="Bookman Old Style"/>
      <family val="1"/>
    </font>
    <font>
      <sz val="14"/>
      <color rgb="FF000000"/>
      <name val="Bookman Old Style"/>
      <family val="1"/>
    </font>
    <font>
      <b/>
      <sz val="14"/>
      <color rgb="FF000000"/>
      <name val="Bookman Old Style"/>
      <family val="1"/>
    </font>
  </fonts>
  <fills count="5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rgb="FF99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BFCCE3"/>
        <bgColor indexed="64"/>
      </patternFill>
    </fill>
    <fill>
      <patternFill patternType="solid">
        <fgColor rgb="FF007C92"/>
        <bgColor indexed="64"/>
      </patternFill>
    </fill>
    <fill>
      <patternFill patternType="solid">
        <fgColor rgb="FFF5DB7E"/>
        <bgColor indexed="64"/>
      </patternFill>
    </fill>
    <fill>
      <patternFill patternType="solid">
        <fgColor rgb="FFBABBBC"/>
        <bgColor indexed="64"/>
      </patternFill>
    </fill>
    <fill>
      <patternFill patternType="solid">
        <fgColor rgb="FFDCDDD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9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1" borderId="0" applyNumberFormat="0" applyBorder="0" applyAlignment="0" applyProtection="0"/>
    <xf numFmtId="0" fontId="25" fillId="13" borderId="0" applyNumberFormat="0" applyBorder="0" applyAlignment="0" applyProtection="0"/>
    <xf numFmtId="0" fontId="25" fillId="12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9" borderId="0" applyNumberFormat="0" applyBorder="0" applyAlignment="0" applyProtection="0"/>
    <xf numFmtId="0" fontId="24" fillId="15" borderId="0" applyNumberFormat="0" applyBorder="0" applyAlignment="0" applyProtection="0"/>
    <xf numFmtId="0" fontId="24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19" borderId="0" applyNumberFormat="0" applyBorder="0" applyAlignment="0" applyProtection="0"/>
    <xf numFmtId="0" fontId="25" fillId="15" borderId="0" applyNumberFormat="0" applyBorder="0" applyAlignment="0" applyProtection="0"/>
    <xf numFmtId="0" fontId="25" fillId="11" borderId="0" applyNumberFormat="0" applyBorder="0" applyAlignment="0" applyProtection="0"/>
    <xf numFmtId="0" fontId="26" fillId="21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3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11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8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8" fillId="12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41" fontId="16" fillId="0" borderId="13" applyNumberFormat="0" applyFont="0" applyAlignment="0">
      <alignment horizontal="center"/>
    </xf>
    <xf numFmtId="0" fontId="30" fillId="0" borderId="55" applyNumberFormat="0" applyFill="0" applyAlignment="0" applyProtection="0"/>
    <xf numFmtId="0" fontId="31" fillId="29" borderId="56" applyNumberFormat="0" applyAlignment="0" applyProtection="0"/>
    <xf numFmtId="0" fontId="31" fillId="29" borderId="56" applyNumberFormat="0" applyAlignment="0" applyProtection="0"/>
    <xf numFmtId="0" fontId="31" fillId="29" borderId="56" applyNumberFormat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23" borderId="0" applyNumberFormat="0" applyBorder="0" applyAlignment="0" applyProtection="0"/>
    <xf numFmtId="0" fontId="26" fillId="2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2" fontId="35" fillId="0" borderId="0" applyFont="0" applyBorder="0" applyProtection="0"/>
    <xf numFmtId="0" fontId="24" fillId="0" borderId="0"/>
    <xf numFmtId="0" fontId="24" fillId="0" borderId="0"/>
    <xf numFmtId="0" fontId="36" fillId="0" borderId="0" applyNumberFormat="0" applyFill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8" fillId="0" borderId="57" applyNumberFormat="0" applyFill="0" applyAlignment="0" applyProtection="0"/>
    <xf numFmtId="0" fontId="38" fillId="0" borderId="57" applyNumberFormat="0" applyFill="0" applyAlignment="0" applyProtection="0"/>
    <xf numFmtId="0" fontId="39" fillId="0" borderId="58" applyNumberFormat="0" applyFill="0" applyAlignment="0" applyProtection="0"/>
    <xf numFmtId="0" fontId="39" fillId="0" borderId="58" applyNumberFormat="0" applyFill="0" applyAlignment="0" applyProtection="0"/>
    <xf numFmtId="0" fontId="40" fillId="0" borderId="59" applyNumberFormat="0" applyFill="0" applyAlignment="0" applyProtection="0"/>
    <xf numFmtId="0" fontId="40" fillId="0" borderId="59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11" borderId="53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30" fillId="0" borderId="55" applyNumberFormat="0" applyFill="0" applyAlignment="0" applyProtection="0"/>
    <xf numFmtId="0" fontId="30" fillId="0" borderId="55" applyNumberFormat="0" applyFill="0" applyAlignment="0" applyProtection="0"/>
    <xf numFmtId="0" fontId="16" fillId="33" borderId="61" applyNumberFormat="0" applyFont="0" applyAlignment="0" applyProtection="0"/>
    <xf numFmtId="38" fontId="43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3" fillId="0" borderId="0" applyFont="0" applyFill="0" applyBorder="0" applyAlignment="0" applyProtection="0"/>
    <xf numFmtId="174" fontId="44" fillId="0" borderId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47" fillId="0" borderId="0">
      <alignment vertical="center"/>
    </xf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3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43" fillId="0" borderId="0"/>
    <xf numFmtId="0" fontId="16" fillId="0" borderId="0"/>
    <xf numFmtId="0" fontId="16" fillId="0" borderId="0"/>
    <xf numFmtId="0" fontId="4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3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48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6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49" fillId="12" borderId="63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9" fontId="51" fillId="36" borderId="65">
      <alignment vertical="center"/>
    </xf>
    <xf numFmtId="49" fontId="16" fillId="37" borderId="65">
      <alignment vertical="center"/>
    </xf>
    <xf numFmtId="0" fontId="52" fillId="0" borderId="0" applyNumberFormat="0" applyFill="0" applyBorder="0" applyAlignment="0" applyProtection="0"/>
    <xf numFmtId="0" fontId="53" fillId="0" borderId="0"/>
    <xf numFmtId="0" fontId="5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66" applyNumberFormat="0" applyFill="0" applyAlignment="0" applyProtection="0"/>
    <xf numFmtId="0" fontId="57" fillId="0" borderId="58" applyNumberFormat="0" applyFill="0" applyAlignment="0" applyProtection="0"/>
    <xf numFmtId="0" fontId="58" fillId="0" borderId="67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49" fillId="0" borderId="70" applyNumberFormat="0" applyFill="0" applyAlignment="0" applyProtection="0"/>
    <xf numFmtId="0" fontId="27" fillId="7" borderId="0" applyNumberFormat="0" applyBorder="0" applyAlignment="0" applyProtection="0"/>
    <xf numFmtId="0" fontId="37" fillId="8" borderId="0" applyNumberFormat="0" applyBorder="0" applyAlignment="0" applyProtection="0"/>
    <xf numFmtId="176" fontId="43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9" fontId="84" fillId="0" borderId="0"/>
    <xf numFmtId="0" fontId="28" fillId="12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8" fillId="19" borderId="53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9" fillId="15" borderId="54" applyNumberFormat="0" applyAlignment="0" applyProtection="0"/>
    <xf numFmtId="0" fontId="28" fillId="19" borderId="53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1" fillId="11" borderId="53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0" fontId="42" fillId="10" borderId="60" applyNumberFormat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24" fillId="13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16" fillId="34" borderId="62" applyNumberFormat="0" applyFont="0" applyAlignment="0" applyProtection="0"/>
    <xf numFmtId="0" fontId="24" fillId="13" borderId="62" applyNumberFormat="0" applyFon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49" fillId="12" borderId="63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0" fontId="50" fillId="35" borderId="64" applyNumberFormat="0" applyAlignment="0" applyProtection="0"/>
    <xf numFmtId="9" fontId="16" fillId="0" borderId="0" applyFont="0" applyFill="0" applyBorder="0" applyAlignment="0" applyProtection="0"/>
    <xf numFmtId="49" fontId="51" fillId="36" borderId="65">
      <alignment vertical="center"/>
    </xf>
    <xf numFmtId="49" fontId="16" fillId="37" borderId="65">
      <alignment vertical="center"/>
    </xf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60" fillId="0" borderId="68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34" fillId="0" borderId="69" applyNumberFormat="0" applyFill="0" applyAlignment="0" applyProtection="0"/>
    <xf numFmtId="0" fontId="60" fillId="0" borderId="68" applyNumberFormat="0" applyFill="0" applyAlignment="0" applyProtection="0"/>
    <xf numFmtId="0" fontId="49" fillId="0" borderId="70" applyNumberFormat="0" applyFill="0" applyAlignment="0" applyProtection="0"/>
  </cellStyleXfs>
  <cellXfs count="815">
    <xf numFmtId="0" fontId="0" fillId="0" borderId="0" xfId="0"/>
    <xf numFmtId="0" fontId="0" fillId="0" borderId="0" xfId="0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0" fontId="8" fillId="2" borderId="0" xfId="2" applyFont="1" applyFill="1" applyBorder="1"/>
    <xf numFmtId="0" fontId="14" fillId="2" borderId="0" xfId="2" applyFont="1" applyFill="1"/>
    <xf numFmtId="4" fontId="15" fillId="2" borderId="16" xfId="5" applyNumberFormat="1" applyFont="1" applyFill="1" applyBorder="1" applyAlignment="1">
      <alignment horizontal="center" vertical="center" wrapText="1"/>
    </xf>
    <xf numFmtId="4" fontId="15" fillId="2" borderId="17" xfId="5" applyNumberFormat="1" applyFont="1" applyFill="1" applyBorder="1" applyAlignment="1">
      <alignment horizontal="center" vertical="center" wrapText="1"/>
    </xf>
    <xf numFmtId="164" fontId="12" fillId="2" borderId="18" xfId="4" applyFont="1" applyFill="1" applyBorder="1" applyAlignment="1">
      <alignment horizontal="left" vertical="center"/>
    </xf>
    <xf numFmtId="164" fontId="12" fillId="2" borderId="19" xfId="4" applyFont="1" applyFill="1" applyBorder="1" applyAlignment="1">
      <alignment horizontal="left" vertical="center"/>
    </xf>
    <xf numFmtId="166" fontId="12" fillId="2" borderId="19" xfId="6" applyNumberFormat="1" applyFont="1" applyFill="1" applyBorder="1" applyAlignment="1">
      <alignment vertical="center"/>
    </xf>
    <xf numFmtId="166" fontId="12" fillId="2" borderId="20" xfId="6" applyNumberFormat="1" applyFont="1" applyFill="1" applyBorder="1" applyAlignment="1">
      <alignment vertical="center"/>
    </xf>
    <xf numFmtId="167" fontId="12" fillId="2" borderId="21" xfId="6" applyNumberFormat="1" applyFont="1" applyFill="1" applyBorder="1" applyAlignment="1">
      <alignment horizontal="center" vertical="center"/>
    </xf>
    <xf numFmtId="168" fontId="12" fillId="2" borderId="22" xfId="7" applyNumberFormat="1" applyFont="1" applyFill="1" applyBorder="1" applyAlignment="1">
      <alignment horizontal="right" vertical="center"/>
    </xf>
    <xf numFmtId="0" fontId="12" fillId="2" borderId="0" xfId="2" applyFont="1" applyFill="1" applyAlignment="1">
      <alignment vertical="center"/>
    </xf>
    <xf numFmtId="164" fontId="12" fillId="3" borderId="23" xfId="4" applyFont="1" applyFill="1" applyBorder="1" applyAlignment="1">
      <alignment horizontal="left" vertical="center"/>
    </xf>
    <xf numFmtId="164" fontId="12" fillId="3" borderId="0" xfId="4" applyFont="1" applyFill="1" applyBorder="1" applyAlignment="1">
      <alignment horizontal="right" vertical="center"/>
    </xf>
    <xf numFmtId="49" fontId="12" fillId="3" borderId="0" xfId="4" applyNumberFormat="1" applyFont="1" applyFill="1" applyBorder="1" applyAlignment="1">
      <alignment horizontal="left" vertical="center"/>
    </xf>
    <xf numFmtId="166" fontId="12" fillId="3" borderId="0" xfId="6" applyNumberFormat="1" applyFont="1" applyFill="1" applyBorder="1" applyAlignment="1">
      <alignment vertical="center"/>
    </xf>
    <xf numFmtId="166" fontId="12" fillId="3" borderId="24" xfId="6" applyNumberFormat="1" applyFont="1" applyFill="1" applyBorder="1" applyAlignment="1">
      <alignment vertical="center"/>
    </xf>
    <xf numFmtId="166" fontId="12" fillId="3" borderId="25" xfId="6" applyNumberFormat="1" applyFont="1" applyFill="1" applyBorder="1" applyAlignment="1">
      <alignment vertical="center"/>
    </xf>
    <xf numFmtId="167" fontId="12" fillId="3" borderId="25" xfId="6" applyNumberFormat="1" applyFont="1" applyFill="1" applyBorder="1" applyAlignment="1">
      <alignment horizontal="center" vertical="center"/>
    </xf>
    <xf numFmtId="168" fontId="12" fillId="3" borderId="26" xfId="7" applyNumberFormat="1" applyFont="1" applyFill="1" applyBorder="1" applyAlignment="1">
      <alignment horizontal="right" vertical="center"/>
    </xf>
    <xf numFmtId="43" fontId="12" fillId="3" borderId="0" xfId="2" applyNumberFormat="1" applyFont="1" applyFill="1" applyAlignment="1">
      <alignment vertical="center"/>
    </xf>
    <xf numFmtId="0" fontId="12" fillId="3" borderId="0" xfId="2" applyFont="1" applyFill="1" applyAlignment="1">
      <alignment vertical="center"/>
    </xf>
    <xf numFmtId="164" fontId="14" fillId="3" borderId="23" xfId="4" applyFont="1" applyFill="1" applyBorder="1" applyAlignment="1">
      <alignment horizontal="left" vertical="center"/>
    </xf>
    <xf numFmtId="0" fontId="14" fillId="3" borderId="0" xfId="2" applyFont="1" applyFill="1" applyBorder="1" applyAlignment="1">
      <alignment horizontal="right" vertical="center"/>
    </xf>
    <xf numFmtId="49" fontId="14" fillId="3" borderId="0" xfId="2" applyNumberFormat="1" applyFont="1" applyFill="1" applyBorder="1" applyAlignment="1">
      <alignment vertical="center"/>
    </xf>
    <xf numFmtId="49" fontId="14" fillId="3" borderId="0" xfId="4" applyNumberFormat="1" applyFont="1" applyFill="1" applyBorder="1" applyAlignment="1">
      <alignment horizontal="right" vertical="center"/>
    </xf>
    <xf numFmtId="49" fontId="14" fillId="3" borderId="0" xfId="4" applyNumberFormat="1" applyFont="1" applyFill="1" applyBorder="1" applyAlignment="1">
      <alignment horizontal="left" vertical="center"/>
    </xf>
    <xf numFmtId="166" fontId="14" fillId="3" borderId="0" xfId="6" applyNumberFormat="1" applyFont="1" applyFill="1" applyBorder="1" applyAlignment="1">
      <alignment vertical="center"/>
    </xf>
    <xf numFmtId="166" fontId="14" fillId="3" borderId="24" xfId="6" applyNumberFormat="1" applyFont="1" applyFill="1" applyBorder="1" applyAlignment="1">
      <alignment vertical="center"/>
    </xf>
    <xf numFmtId="166" fontId="14" fillId="3" borderId="25" xfId="6" applyNumberFormat="1" applyFont="1" applyFill="1" applyBorder="1" applyAlignment="1">
      <alignment vertical="center"/>
    </xf>
    <xf numFmtId="167" fontId="14" fillId="3" borderId="25" xfId="6" applyNumberFormat="1" applyFont="1" applyFill="1" applyBorder="1" applyAlignment="1">
      <alignment horizontal="center" vertical="center"/>
    </xf>
    <xf numFmtId="168" fontId="14" fillId="3" borderId="26" xfId="7" applyNumberFormat="1" applyFont="1" applyFill="1" applyBorder="1" applyAlignment="1">
      <alignment horizontal="right" vertical="center"/>
    </xf>
    <xf numFmtId="0" fontId="14" fillId="3" borderId="0" xfId="2" applyFont="1" applyFill="1" applyAlignment="1">
      <alignment vertical="center"/>
    </xf>
    <xf numFmtId="0" fontId="14" fillId="3" borderId="23" xfId="2" applyFont="1" applyFill="1" applyBorder="1" applyAlignment="1">
      <alignment horizontal="center" vertical="center"/>
    </xf>
    <xf numFmtId="49" fontId="17" fillId="3" borderId="0" xfId="4" applyNumberFormat="1" applyFont="1" applyFill="1" applyBorder="1" applyAlignment="1">
      <alignment horizontal="left" vertical="center"/>
    </xf>
    <xf numFmtId="166" fontId="17" fillId="3" borderId="0" xfId="6" applyNumberFormat="1" applyFont="1" applyFill="1" applyBorder="1" applyAlignment="1">
      <alignment vertical="center"/>
    </xf>
    <xf numFmtId="166" fontId="17" fillId="3" borderId="24" xfId="6" applyNumberFormat="1" applyFont="1" applyFill="1" applyBorder="1" applyAlignment="1">
      <alignment vertical="center"/>
    </xf>
    <xf numFmtId="166" fontId="17" fillId="3" borderId="25" xfId="6" applyNumberFormat="1" applyFont="1" applyFill="1" applyBorder="1" applyAlignment="1">
      <alignment vertical="center"/>
    </xf>
    <xf numFmtId="167" fontId="17" fillId="3" borderId="25" xfId="6" applyNumberFormat="1" applyFont="1" applyFill="1" applyBorder="1" applyAlignment="1">
      <alignment horizontal="center" vertical="center"/>
    </xf>
    <xf numFmtId="168" fontId="17" fillId="3" borderId="26" xfId="7" applyNumberFormat="1" applyFont="1" applyFill="1" applyBorder="1" applyAlignment="1">
      <alignment horizontal="right" vertical="center"/>
    </xf>
    <xf numFmtId="166" fontId="14" fillId="0" borderId="25" xfId="6" applyNumberFormat="1" applyFont="1" applyFill="1" applyBorder="1" applyAlignment="1">
      <alignment vertical="center"/>
    </xf>
    <xf numFmtId="0" fontId="17" fillId="3" borderId="23" xfId="2" applyFont="1" applyFill="1" applyBorder="1" applyAlignment="1">
      <alignment horizontal="center" vertical="center"/>
    </xf>
    <xf numFmtId="0" fontId="17" fillId="3" borderId="0" xfId="2" applyFont="1" applyFill="1" applyBorder="1" applyAlignment="1">
      <alignment horizontal="right" vertical="center"/>
    </xf>
    <xf numFmtId="49" fontId="17" fillId="3" borderId="0" xfId="2" applyNumberFormat="1" applyFont="1" applyFill="1" applyBorder="1" applyAlignment="1">
      <alignment vertical="center"/>
    </xf>
    <xf numFmtId="49" fontId="17" fillId="3" borderId="0" xfId="4" applyNumberFormat="1" applyFont="1" applyFill="1" applyBorder="1" applyAlignment="1">
      <alignment horizontal="right" vertical="center"/>
    </xf>
    <xf numFmtId="43" fontId="0" fillId="0" borderId="0" xfId="1" applyFont="1"/>
    <xf numFmtId="0" fontId="17" fillId="3" borderId="0" xfId="2" applyFont="1" applyFill="1" applyAlignment="1">
      <alignment vertical="center"/>
    </xf>
    <xf numFmtId="166" fontId="14" fillId="3" borderId="13" xfId="6" applyNumberFormat="1" applyFont="1" applyFill="1" applyBorder="1" applyAlignment="1">
      <alignment vertical="center"/>
    </xf>
    <xf numFmtId="166" fontId="14" fillId="3" borderId="14" xfId="6" applyNumberFormat="1" applyFont="1" applyFill="1" applyBorder="1" applyAlignment="1">
      <alignment vertical="center"/>
    </xf>
    <xf numFmtId="166" fontId="12" fillId="3" borderId="16" xfId="6" applyNumberFormat="1" applyFont="1" applyFill="1" applyBorder="1" applyAlignment="1">
      <alignment vertical="center"/>
    </xf>
    <xf numFmtId="49" fontId="14" fillId="3" borderId="24" xfId="4" applyNumberFormat="1" applyFont="1" applyFill="1" applyBorder="1" applyAlignment="1">
      <alignment horizontal="left" vertical="center"/>
    </xf>
    <xf numFmtId="166" fontId="17" fillId="3" borderId="15" xfId="6" applyNumberFormat="1" applyFont="1" applyFill="1" applyBorder="1" applyAlignment="1">
      <alignment vertical="center"/>
    </xf>
    <xf numFmtId="166" fontId="17" fillId="3" borderId="14" xfId="6" applyNumberFormat="1" applyFont="1" applyFill="1" applyBorder="1" applyAlignment="1">
      <alignment vertical="center"/>
    </xf>
    <xf numFmtId="49" fontId="14" fillId="3" borderId="13" xfId="4" applyNumberFormat="1" applyFont="1" applyFill="1" applyBorder="1" applyAlignment="1">
      <alignment vertical="center"/>
    </xf>
    <xf numFmtId="49" fontId="14" fillId="3" borderId="14" xfId="4" applyNumberFormat="1" applyFont="1" applyFill="1" applyBorder="1" applyAlignment="1">
      <alignment vertical="center"/>
    </xf>
    <xf numFmtId="164" fontId="18" fillId="4" borderId="27" xfId="4" applyFont="1" applyFill="1" applyBorder="1" applyAlignment="1">
      <alignment horizontal="left" vertical="center"/>
    </xf>
    <xf numFmtId="164" fontId="12" fillId="4" borderId="28" xfId="4" applyFont="1" applyFill="1" applyBorder="1" applyAlignment="1">
      <alignment horizontal="left" vertical="center"/>
    </xf>
    <xf numFmtId="49" fontId="12" fillId="4" borderId="28" xfId="4" applyNumberFormat="1" applyFont="1" applyFill="1" applyBorder="1" applyAlignment="1">
      <alignment horizontal="left" vertical="center"/>
    </xf>
    <xf numFmtId="166" fontId="12" fillId="4" borderId="28" xfId="6" applyNumberFormat="1" applyFont="1" applyFill="1" applyBorder="1" applyAlignment="1">
      <alignment vertical="center"/>
    </xf>
    <xf numFmtId="166" fontId="12" fillId="4" borderId="29" xfId="6" applyNumberFormat="1" applyFont="1" applyFill="1" applyBorder="1" applyAlignment="1">
      <alignment vertical="center"/>
    </xf>
    <xf numFmtId="166" fontId="12" fillId="4" borderId="16" xfId="6" applyNumberFormat="1" applyFont="1" applyFill="1" applyBorder="1" applyAlignment="1">
      <alignment vertical="center"/>
    </xf>
    <xf numFmtId="167" fontId="12" fillId="4" borderId="16" xfId="6" applyNumberFormat="1" applyFont="1" applyFill="1" applyBorder="1" applyAlignment="1">
      <alignment horizontal="center" vertical="center"/>
    </xf>
    <xf numFmtId="168" fontId="12" fillId="4" borderId="17" xfId="7" applyNumberFormat="1" applyFont="1" applyFill="1" applyBorder="1" applyAlignment="1">
      <alignment horizontal="right" vertical="center"/>
    </xf>
    <xf numFmtId="0" fontId="14" fillId="2" borderId="23" xfId="2" applyFont="1" applyFill="1" applyBorder="1" applyAlignment="1">
      <alignment horizontal="center" vertical="center"/>
    </xf>
    <xf numFmtId="164" fontId="14" fillId="2" borderId="0" xfId="4" applyFont="1" applyFill="1" applyBorder="1" applyAlignment="1">
      <alignment horizontal="right" vertical="center"/>
    </xf>
    <xf numFmtId="49" fontId="14" fillId="2" borderId="0" xfId="4" applyNumberFormat="1" applyFont="1" applyFill="1" applyBorder="1" applyAlignment="1">
      <alignment horizontal="left" vertical="center"/>
    </xf>
    <xf numFmtId="166" fontId="14" fillId="2" borderId="0" xfId="6" applyNumberFormat="1" applyFont="1" applyFill="1" applyBorder="1" applyAlignment="1">
      <alignment vertical="center"/>
    </xf>
    <xf numFmtId="166" fontId="14" fillId="2" borderId="24" xfId="6" applyNumberFormat="1" applyFont="1" applyFill="1" applyBorder="1" applyAlignment="1">
      <alignment vertical="center"/>
    </xf>
    <xf numFmtId="167" fontId="14" fillId="2" borderId="25" xfId="6" applyNumberFormat="1" applyFont="1" applyFill="1" applyBorder="1" applyAlignment="1">
      <alignment horizontal="center" vertical="center"/>
    </xf>
    <xf numFmtId="168" fontId="14" fillId="2" borderId="26" xfId="7" applyNumberFormat="1" applyFont="1" applyFill="1" applyBorder="1" applyAlignment="1">
      <alignment horizontal="right" vertical="center"/>
    </xf>
    <xf numFmtId="0" fontId="14" fillId="2" borderId="0" xfId="2" applyFont="1" applyFill="1" applyAlignment="1">
      <alignment vertical="center"/>
    </xf>
    <xf numFmtId="164" fontId="12" fillId="2" borderId="23" xfId="4" applyFont="1" applyFill="1" applyBorder="1" applyAlignment="1">
      <alignment horizontal="left" vertical="center"/>
    </xf>
    <xf numFmtId="0" fontId="12" fillId="2" borderId="0" xfId="2" applyFont="1" applyFill="1" applyBorder="1" applyAlignment="1">
      <alignment horizontal="left" vertical="center"/>
    </xf>
    <xf numFmtId="49" fontId="12" fillId="2" borderId="0" xfId="2" applyNumberFormat="1" applyFont="1" applyFill="1" applyBorder="1" applyAlignment="1">
      <alignment horizontal="center" vertical="center"/>
    </xf>
    <xf numFmtId="166" fontId="12" fillId="2" borderId="0" xfId="6" applyNumberFormat="1" applyFont="1" applyFill="1" applyBorder="1" applyAlignment="1">
      <alignment vertical="center"/>
    </xf>
    <xf numFmtId="166" fontId="12" fillId="2" borderId="24" xfId="6" applyNumberFormat="1" applyFont="1" applyFill="1" applyBorder="1" applyAlignment="1">
      <alignment vertical="center"/>
    </xf>
    <xf numFmtId="166" fontId="12" fillId="2" borderId="25" xfId="6" applyNumberFormat="1" applyFont="1" applyFill="1" applyBorder="1" applyAlignment="1">
      <alignment vertical="center"/>
    </xf>
    <xf numFmtId="167" fontId="12" fillId="2" borderId="25" xfId="6" applyNumberFormat="1" applyFont="1" applyFill="1" applyBorder="1" applyAlignment="1">
      <alignment horizontal="center" vertical="center"/>
    </xf>
    <xf numFmtId="168" fontId="12" fillId="2" borderId="26" xfId="7" applyNumberFormat="1" applyFont="1" applyFill="1" applyBorder="1" applyAlignment="1">
      <alignment horizontal="right" vertical="center"/>
    </xf>
    <xf numFmtId="164" fontId="12" fillId="2" borderId="0" xfId="4" applyFont="1" applyFill="1" applyBorder="1" applyAlignment="1">
      <alignment horizontal="right" vertical="center"/>
    </xf>
    <xf numFmtId="49" fontId="12" fillId="2" borderId="0" xfId="4" applyNumberFormat="1" applyFont="1" applyFill="1" applyBorder="1" applyAlignment="1">
      <alignment horizontal="left" vertical="center"/>
    </xf>
    <xf numFmtId="43" fontId="12" fillId="2" borderId="0" xfId="2" applyNumberFormat="1" applyFont="1" applyFill="1" applyAlignment="1">
      <alignment vertical="center"/>
    </xf>
    <xf numFmtId="164" fontId="14" fillId="2" borderId="23" xfId="4" applyFont="1" applyFill="1" applyBorder="1" applyAlignment="1">
      <alignment horizontal="left" vertical="center"/>
    </xf>
    <xf numFmtId="0" fontId="14" fillId="2" borderId="0" xfId="2" applyFont="1" applyFill="1" applyBorder="1" applyAlignment="1">
      <alignment horizontal="right" vertical="center"/>
    </xf>
    <xf numFmtId="49" fontId="14" fillId="2" borderId="0" xfId="2" applyNumberFormat="1" applyFont="1" applyFill="1" applyBorder="1" applyAlignment="1">
      <alignment vertical="center"/>
    </xf>
    <xf numFmtId="49" fontId="14" fillId="2" borderId="0" xfId="4" applyNumberFormat="1" applyFont="1" applyFill="1" applyBorder="1" applyAlignment="1">
      <alignment horizontal="right" vertical="center"/>
    </xf>
    <xf numFmtId="166" fontId="12" fillId="3" borderId="16" xfId="6" applyNumberFormat="1" applyFont="1" applyFill="1" applyBorder="1" applyAlignment="1">
      <alignment horizontal="center" vertical="center"/>
    </xf>
    <xf numFmtId="166" fontId="14" fillId="3" borderId="0" xfId="2" applyNumberFormat="1" applyFont="1" applyFill="1" applyAlignment="1">
      <alignment vertical="center"/>
    </xf>
    <xf numFmtId="43" fontId="14" fillId="3" borderId="0" xfId="2" applyNumberFormat="1" applyFont="1" applyFill="1" applyAlignment="1">
      <alignment vertical="center"/>
    </xf>
    <xf numFmtId="49" fontId="17" fillId="0" borderId="24" xfId="4" applyNumberFormat="1" applyFont="1" applyFill="1" applyBorder="1" applyAlignment="1">
      <alignment horizontal="left" vertical="center"/>
    </xf>
    <xf numFmtId="49" fontId="17" fillId="0" borderId="24" xfId="4" applyNumberFormat="1" applyFont="1" applyFill="1" applyBorder="1" applyAlignment="1">
      <alignment horizontal="left" vertical="center" wrapText="1"/>
    </xf>
    <xf numFmtId="166" fontId="20" fillId="3" borderId="25" xfId="6" applyNumberFormat="1" applyFont="1" applyFill="1" applyBorder="1" applyAlignment="1">
      <alignment vertical="center"/>
    </xf>
    <xf numFmtId="164" fontId="14" fillId="0" borderId="23" xfId="4" applyFont="1" applyFill="1" applyBorder="1" applyAlignment="1">
      <alignment horizontal="left" vertical="center"/>
    </xf>
    <xf numFmtId="0" fontId="14" fillId="0" borderId="0" xfId="2" applyFont="1" applyFill="1" applyBorder="1" applyAlignment="1">
      <alignment horizontal="right" vertical="center"/>
    </xf>
    <xf numFmtId="49" fontId="14" fillId="0" borderId="0" xfId="2" applyNumberFormat="1" applyFont="1" applyFill="1" applyBorder="1" applyAlignment="1">
      <alignment vertical="center"/>
    </xf>
    <xf numFmtId="49" fontId="14" fillId="0" borderId="0" xfId="4" applyNumberFormat="1" applyFont="1" applyFill="1" applyBorder="1" applyAlignment="1">
      <alignment horizontal="right" vertical="center"/>
    </xf>
    <xf numFmtId="49" fontId="14" fillId="0" borderId="0" xfId="4" applyNumberFormat="1" applyFont="1" applyFill="1" applyBorder="1" applyAlignment="1">
      <alignment horizontal="left" vertical="center"/>
    </xf>
    <xf numFmtId="166" fontId="20" fillId="0" borderId="25" xfId="6" applyNumberFormat="1" applyFont="1" applyFill="1" applyBorder="1" applyAlignment="1">
      <alignment vertical="center"/>
    </xf>
    <xf numFmtId="167" fontId="14" fillId="0" borderId="25" xfId="6" applyNumberFormat="1" applyFont="1" applyFill="1" applyBorder="1" applyAlignment="1">
      <alignment horizontal="center" vertical="center"/>
    </xf>
    <xf numFmtId="168" fontId="14" fillId="0" borderId="26" xfId="7" applyNumberFormat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49" fontId="14" fillId="0" borderId="24" xfId="4" applyNumberFormat="1" applyFont="1" applyFill="1" applyBorder="1" applyAlignment="1">
      <alignment horizontal="left" vertical="center"/>
    </xf>
    <xf numFmtId="49" fontId="14" fillId="0" borderId="24" xfId="4" applyNumberFormat="1" applyFont="1" applyFill="1" applyBorder="1" applyAlignment="1">
      <alignment horizontal="left" vertical="center" wrapText="1"/>
    </xf>
    <xf numFmtId="164" fontId="14" fillId="3" borderId="0" xfId="4" applyFont="1" applyFill="1" applyBorder="1" applyAlignment="1">
      <alignment horizontal="right" vertical="center"/>
    </xf>
    <xf numFmtId="166" fontId="14" fillId="3" borderId="15" xfId="6" applyNumberFormat="1" applyFont="1" applyFill="1" applyBorder="1" applyAlignment="1">
      <alignment vertical="center"/>
    </xf>
    <xf numFmtId="166" fontId="12" fillId="3" borderId="19" xfId="6" applyNumberFormat="1" applyFont="1" applyFill="1" applyBorder="1" applyAlignment="1">
      <alignment vertical="center"/>
    </xf>
    <xf numFmtId="166" fontId="12" fillId="3" borderId="20" xfId="6" applyNumberFormat="1" applyFont="1" applyFill="1" applyBorder="1" applyAlignment="1">
      <alignment vertical="center"/>
    </xf>
    <xf numFmtId="164" fontId="18" fillId="4" borderId="30" xfId="4" applyFont="1" applyFill="1" applyBorder="1" applyAlignment="1">
      <alignment horizontal="left" vertical="center"/>
    </xf>
    <xf numFmtId="0" fontId="21" fillId="5" borderId="31" xfId="2" applyFont="1" applyFill="1" applyBorder="1" applyAlignment="1">
      <alignment horizontal="left" vertical="center"/>
    </xf>
    <xf numFmtId="164" fontId="14" fillId="5" borderId="32" xfId="4" applyFont="1" applyFill="1" applyBorder="1" applyAlignment="1">
      <alignment horizontal="right" vertical="center"/>
    </xf>
    <xf numFmtId="49" fontId="14" fillId="5" borderId="32" xfId="2" applyNumberFormat="1" applyFont="1" applyFill="1" applyBorder="1" applyAlignment="1">
      <alignment vertical="center"/>
    </xf>
    <xf numFmtId="49" fontId="14" fillId="5" borderId="32" xfId="2" applyNumberFormat="1" applyFont="1" applyFill="1" applyBorder="1" applyAlignment="1">
      <alignment horizontal="center" vertical="center"/>
    </xf>
    <xf numFmtId="166" fontId="12" fillId="5" borderId="32" xfId="6" applyNumberFormat="1" applyFont="1" applyFill="1" applyBorder="1" applyAlignment="1">
      <alignment vertical="center"/>
    </xf>
    <xf numFmtId="166" fontId="12" fillId="5" borderId="33" xfId="6" applyNumberFormat="1" applyFont="1" applyFill="1" applyBorder="1" applyAlignment="1">
      <alignment vertical="center"/>
    </xf>
    <xf numFmtId="167" fontId="12" fillId="5" borderId="34" xfId="6" applyNumberFormat="1" applyFont="1" applyFill="1" applyBorder="1" applyAlignment="1">
      <alignment horizontal="center" vertical="center"/>
    </xf>
    <xf numFmtId="168" fontId="12" fillId="5" borderId="35" xfId="7" applyNumberFormat="1" applyFont="1" applyFill="1" applyBorder="1" applyAlignment="1">
      <alignment horizontal="right" vertical="center"/>
    </xf>
    <xf numFmtId="43" fontId="14" fillId="2" borderId="0" xfId="2" applyNumberFormat="1" applyFont="1" applyFill="1" applyAlignment="1">
      <alignment vertical="center"/>
    </xf>
    <xf numFmtId="166" fontId="14" fillId="2" borderId="0" xfId="2" applyNumberFormat="1" applyFont="1" applyFill="1" applyAlignment="1">
      <alignment vertical="center"/>
    </xf>
    <xf numFmtId="0" fontId="14" fillId="2" borderId="36" xfId="2" applyFont="1" applyFill="1" applyBorder="1" applyAlignment="1">
      <alignment horizontal="center" vertical="center"/>
    </xf>
    <xf numFmtId="164" fontId="14" fillId="2" borderId="37" xfId="4" applyFont="1" applyFill="1" applyBorder="1" applyAlignment="1">
      <alignment horizontal="right" vertical="center"/>
    </xf>
    <xf numFmtId="49" fontId="14" fillId="2" borderId="37" xfId="4" applyNumberFormat="1" applyFont="1" applyFill="1" applyBorder="1" applyAlignment="1">
      <alignment horizontal="left" vertical="center"/>
    </xf>
    <xf numFmtId="166" fontId="14" fillId="2" borderId="37" xfId="6" applyNumberFormat="1" applyFont="1" applyFill="1" applyBorder="1" applyAlignment="1">
      <alignment vertical="center"/>
    </xf>
    <xf numFmtId="166" fontId="14" fillId="2" borderId="38" xfId="6" applyNumberFormat="1" applyFont="1" applyFill="1" applyBorder="1" applyAlignment="1">
      <alignment vertical="center"/>
    </xf>
    <xf numFmtId="167" fontId="14" fillId="2" borderId="39" xfId="6" applyNumberFormat="1" applyFont="1" applyFill="1" applyBorder="1" applyAlignment="1">
      <alignment horizontal="center" vertical="center"/>
    </xf>
    <xf numFmtId="168" fontId="14" fillId="2" borderId="40" xfId="7" applyNumberFormat="1" applyFont="1" applyFill="1" applyBorder="1" applyAlignment="1">
      <alignment horizontal="right" vertical="center"/>
    </xf>
    <xf numFmtId="0" fontId="14" fillId="2" borderId="0" xfId="2" applyFont="1" applyFill="1" applyBorder="1" applyAlignment="1">
      <alignment vertical="center"/>
    </xf>
    <xf numFmtId="49" fontId="14" fillId="2" borderId="0" xfId="2" applyNumberFormat="1" applyFont="1" applyFill="1" applyBorder="1" applyAlignment="1">
      <alignment horizontal="center" vertical="center"/>
    </xf>
    <xf numFmtId="49" fontId="12" fillId="2" borderId="0" xfId="2" applyNumberFormat="1" applyFont="1" applyFill="1" applyBorder="1" applyAlignment="1">
      <alignment vertical="center"/>
    </xf>
    <xf numFmtId="164" fontId="18" fillId="4" borderId="41" xfId="4" applyFont="1" applyFill="1" applyBorder="1" applyAlignment="1">
      <alignment horizontal="left" vertical="center"/>
    </xf>
    <xf numFmtId="164" fontId="12" fillId="4" borderId="42" xfId="4" applyFont="1" applyFill="1" applyBorder="1" applyAlignment="1">
      <alignment horizontal="left" vertical="center"/>
    </xf>
    <xf numFmtId="49" fontId="12" fillId="4" borderId="42" xfId="4" applyNumberFormat="1" applyFont="1" applyFill="1" applyBorder="1" applyAlignment="1">
      <alignment horizontal="left" vertical="center"/>
    </xf>
    <xf numFmtId="166" fontId="12" fillId="4" borderId="42" xfId="6" applyNumberFormat="1" applyFont="1" applyFill="1" applyBorder="1" applyAlignment="1">
      <alignment vertical="center"/>
    </xf>
    <xf numFmtId="166" fontId="12" fillId="4" borderId="43" xfId="6" applyNumberFormat="1" applyFont="1" applyFill="1" applyBorder="1" applyAlignment="1">
      <alignment vertical="center"/>
    </xf>
    <xf numFmtId="167" fontId="12" fillId="4" borderId="44" xfId="6" applyNumberFormat="1" applyFont="1" applyFill="1" applyBorder="1" applyAlignment="1">
      <alignment horizontal="center" vertical="center"/>
    </xf>
    <xf numFmtId="168" fontId="12" fillId="4" borderId="45" xfId="7" applyNumberFormat="1" applyFont="1" applyFill="1" applyBorder="1" applyAlignment="1">
      <alignment horizontal="right" vertical="center"/>
    </xf>
    <xf numFmtId="0" fontId="12" fillId="2" borderId="0" xfId="2" applyFont="1" applyFill="1" applyAlignment="1">
      <alignment horizontal="center" vertical="center"/>
    </xf>
    <xf numFmtId="49" fontId="14" fillId="2" borderId="0" xfId="2" applyNumberFormat="1" applyFont="1" applyFill="1" applyBorder="1"/>
    <xf numFmtId="169" fontId="14" fillId="2" borderId="0" xfId="5" applyNumberFormat="1" applyFont="1" applyFill="1"/>
    <xf numFmtId="165" fontId="12" fillId="2" borderId="19" xfId="5" applyNumberFormat="1" applyFont="1" applyFill="1" applyBorder="1" applyAlignment="1">
      <alignment vertical="center"/>
    </xf>
    <xf numFmtId="165" fontId="12" fillId="2" borderId="20" xfId="5" applyNumberFormat="1" applyFont="1" applyFill="1" applyBorder="1" applyAlignment="1">
      <alignment vertical="center"/>
    </xf>
    <xf numFmtId="165" fontId="12" fillId="2" borderId="21" xfId="5" applyNumberFormat="1" applyFont="1" applyFill="1" applyBorder="1" applyAlignment="1">
      <alignment vertical="center"/>
    </xf>
    <xf numFmtId="167" fontId="12" fillId="2" borderId="21" xfId="8" applyNumberFormat="1" applyFont="1" applyFill="1" applyBorder="1" applyAlignment="1">
      <alignment horizontal="center" vertical="center"/>
    </xf>
    <xf numFmtId="49" fontId="12" fillId="2" borderId="0" xfId="4" applyNumberFormat="1" applyFont="1" applyFill="1" applyBorder="1" applyAlignment="1">
      <alignment horizontal="right" vertical="center"/>
    </xf>
    <xf numFmtId="165" fontId="12" fillId="2" borderId="0" xfId="5" applyNumberFormat="1" applyFont="1" applyFill="1" applyBorder="1" applyAlignment="1">
      <alignment vertical="center"/>
    </xf>
    <xf numFmtId="165" fontId="12" fillId="2" borderId="24" xfId="5" applyNumberFormat="1" applyFont="1" applyFill="1" applyBorder="1" applyAlignment="1">
      <alignment vertical="center"/>
    </xf>
    <xf numFmtId="165" fontId="12" fillId="2" borderId="25" xfId="5" applyNumberFormat="1" applyFont="1" applyFill="1" applyBorder="1" applyAlignment="1">
      <alignment vertical="center"/>
    </xf>
    <xf numFmtId="167" fontId="12" fillId="2" borderId="25" xfId="8" applyNumberFormat="1" applyFont="1" applyFill="1" applyBorder="1" applyAlignment="1">
      <alignment horizontal="center" vertical="center"/>
    </xf>
    <xf numFmtId="49" fontId="12" fillId="3" borderId="0" xfId="4" applyNumberFormat="1" applyFont="1" applyFill="1" applyBorder="1" applyAlignment="1">
      <alignment horizontal="right" vertical="center"/>
    </xf>
    <xf numFmtId="165" fontId="12" fillId="3" borderId="0" xfId="5" applyNumberFormat="1" applyFont="1" applyFill="1" applyBorder="1" applyAlignment="1">
      <alignment vertical="center"/>
    </xf>
    <xf numFmtId="165" fontId="12" fillId="3" borderId="24" xfId="5" applyNumberFormat="1" applyFont="1" applyFill="1" applyBorder="1" applyAlignment="1">
      <alignment vertical="center"/>
    </xf>
    <xf numFmtId="49" fontId="17" fillId="0" borderId="0" xfId="4" applyNumberFormat="1" applyFont="1" applyFill="1" applyBorder="1" applyAlignment="1">
      <alignment horizontal="left" vertical="center"/>
    </xf>
    <xf numFmtId="166" fontId="14" fillId="0" borderId="0" xfId="6" applyNumberFormat="1" applyFont="1" applyFill="1" applyBorder="1" applyAlignment="1">
      <alignment vertical="center"/>
    </xf>
    <xf numFmtId="166" fontId="14" fillId="0" borderId="24" xfId="6" applyNumberFormat="1" applyFont="1" applyFill="1" applyBorder="1" applyAlignment="1">
      <alignment vertical="center"/>
    </xf>
    <xf numFmtId="167" fontId="12" fillId="3" borderId="25" xfId="8" applyNumberFormat="1" applyFont="1" applyFill="1" applyBorder="1" applyAlignment="1">
      <alignment horizontal="center" vertical="center"/>
    </xf>
    <xf numFmtId="165" fontId="14" fillId="2" borderId="0" xfId="5" applyNumberFormat="1" applyFont="1" applyFill="1" applyBorder="1" applyAlignment="1">
      <alignment vertical="center"/>
    </xf>
    <xf numFmtId="165" fontId="14" fillId="2" borderId="24" xfId="5" applyNumberFormat="1" applyFont="1" applyFill="1" applyBorder="1" applyAlignment="1">
      <alignment vertical="center"/>
    </xf>
    <xf numFmtId="167" fontId="14" fillId="2" borderId="25" xfId="8" applyNumberFormat="1" applyFont="1" applyFill="1" applyBorder="1" applyAlignment="1">
      <alignment horizontal="center" vertical="center"/>
    </xf>
    <xf numFmtId="49" fontId="12" fillId="2" borderId="0" xfId="2" applyNumberFormat="1" applyFont="1" applyFill="1" applyBorder="1" applyAlignment="1">
      <alignment horizontal="left" vertical="center"/>
    </xf>
    <xf numFmtId="0" fontId="14" fillId="2" borderId="0" xfId="2" applyFont="1" applyFill="1" applyAlignment="1">
      <alignment horizontal="center" vertical="center"/>
    </xf>
    <xf numFmtId="49" fontId="12" fillId="3" borderId="0" xfId="2" applyNumberFormat="1" applyFont="1" applyFill="1" applyBorder="1" applyAlignment="1">
      <alignment vertical="center"/>
    </xf>
    <xf numFmtId="49" fontId="14" fillId="2" borderId="19" xfId="4" applyNumberFormat="1" applyFont="1" applyFill="1" applyBorder="1" applyAlignment="1">
      <alignment horizontal="left" vertical="center"/>
    </xf>
    <xf numFmtId="165" fontId="14" fillId="2" borderId="19" xfId="5" applyNumberFormat="1" applyFont="1" applyFill="1" applyBorder="1" applyAlignment="1">
      <alignment vertical="center"/>
    </xf>
    <xf numFmtId="165" fontId="14" fillId="2" borderId="20" xfId="5" applyNumberFormat="1" applyFont="1" applyFill="1" applyBorder="1" applyAlignment="1">
      <alignment vertical="center"/>
    </xf>
    <xf numFmtId="166" fontId="12" fillId="3" borderId="13" xfId="6" applyNumberFormat="1" applyFont="1" applyFill="1" applyBorder="1" applyAlignment="1">
      <alignment horizontal="center" vertical="center"/>
    </xf>
    <xf numFmtId="166" fontId="12" fillId="3" borderId="14" xfId="6" applyNumberFormat="1" applyFont="1" applyFill="1" applyBorder="1" applyAlignment="1">
      <alignment horizontal="center" vertical="center"/>
    </xf>
    <xf numFmtId="49" fontId="12" fillId="2" borderId="0" xfId="2" applyNumberFormat="1" applyFont="1" applyFill="1" applyBorder="1" applyAlignment="1">
      <alignment horizontal="left" vertical="center" wrapText="1"/>
    </xf>
    <xf numFmtId="49" fontId="12" fillId="2" borderId="24" xfId="4" applyNumberFormat="1" applyFont="1" applyFill="1" applyBorder="1" applyAlignment="1">
      <alignment horizontal="left" vertical="center"/>
    </xf>
    <xf numFmtId="49" fontId="12" fillId="3" borderId="24" xfId="4" applyNumberFormat="1" applyFont="1" applyFill="1" applyBorder="1" applyAlignment="1">
      <alignment horizontal="left" vertical="center"/>
    </xf>
    <xf numFmtId="49" fontId="17" fillId="3" borderId="24" xfId="4" applyNumberFormat="1" applyFont="1" applyFill="1" applyBorder="1" applyAlignment="1">
      <alignment horizontal="left" vertical="center"/>
    </xf>
    <xf numFmtId="49" fontId="17" fillId="0" borderId="0" xfId="4" applyNumberFormat="1" applyFont="1" applyFill="1" applyBorder="1" applyAlignment="1">
      <alignment horizontal="right" vertical="center"/>
    </xf>
    <xf numFmtId="165" fontId="12" fillId="0" borderId="24" xfId="5" applyNumberFormat="1" applyFont="1" applyFill="1" applyBorder="1" applyAlignment="1">
      <alignment vertical="center"/>
    </xf>
    <xf numFmtId="167" fontId="12" fillId="0" borderId="25" xfId="8" applyNumberFormat="1" applyFont="1" applyFill="1" applyBorder="1" applyAlignment="1">
      <alignment horizontal="center" vertical="center"/>
    </xf>
    <xf numFmtId="168" fontId="12" fillId="0" borderId="26" xfId="7" applyNumberFormat="1" applyFont="1" applyFill="1" applyBorder="1" applyAlignment="1">
      <alignment horizontal="right" vertical="center"/>
    </xf>
    <xf numFmtId="49" fontId="17" fillId="2" borderId="0" xfId="4" applyNumberFormat="1" applyFont="1" applyFill="1" applyBorder="1" applyAlignment="1">
      <alignment horizontal="left" vertical="center"/>
    </xf>
    <xf numFmtId="49" fontId="14" fillId="2" borderId="24" xfId="4" applyNumberFormat="1" applyFont="1" applyFill="1" applyBorder="1" applyAlignment="1">
      <alignment horizontal="left" vertical="center"/>
    </xf>
    <xf numFmtId="0" fontId="12" fillId="2" borderId="23" xfId="2" applyFont="1" applyFill="1" applyBorder="1" applyAlignment="1">
      <alignment horizontal="center" vertical="center"/>
    </xf>
    <xf numFmtId="0" fontId="12" fillId="3" borderId="23" xfId="2" applyFont="1" applyFill="1" applyBorder="1" applyAlignment="1">
      <alignment horizontal="center" vertical="center"/>
    </xf>
    <xf numFmtId="49" fontId="12" fillId="2" borderId="13" xfId="4" applyNumberFormat="1" applyFont="1" applyFill="1" applyBorder="1" applyAlignment="1">
      <alignment horizontal="right" vertical="center"/>
    </xf>
    <xf numFmtId="49" fontId="12" fillId="2" borderId="13" xfId="4" applyNumberFormat="1" applyFont="1" applyFill="1" applyBorder="1" applyAlignment="1">
      <alignment horizontal="left" vertical="center"/>
    </xf>
    <xf numFmtId="49" fontId="12" fillId="2" borderId="14" xfId="4" applyNumberFormat="1" applyFont="1" applyFill="1" applyBorder="1" applyAlignment="1">
      <alignment horizontal="left" vertical="center"/>
    </xf>
    <xf numFmtId="49" fontId="12" fillId="4" borderId="29" xfId="4" applyNumberFormat="1" applyFont="1" applyFill="1" applyBorder="1" applyAlignment="1">
      <alignment horizontal="left" vertical="center"/>
    </xf>
    <xf numFmtId="166" fontId="14" fillId="2" borderId="19" xfId="6" applyNumberFormat="1" applyFont="1" applyFill="1" applyBorder="1" applyAlignment="1">
      <alignment vertical="center"/>
    </xf>
    <xf numFmtId="166" fontId="14" fillId="2" borderId="20" xfId="6" applyNumberFormat="1" applyFont="1" applyFill="1" applyBorder="1" applyAlignment="1">
      <alignment vertical="center"/>
    </xf>
    <xf numFmtId="49" fontId="14" fillId="5" borderId="32" xfId="4" applyNumberFormat="1" applyFont="1" applyFill="1" applyBorder="1" applyAlignment="1">
      <alignment horizontal="right" vertical="center"/>
    </xf>
    <xf numFmtId="166" fontId="14" fillId="2" borderId="0" xfId="2" applyNumberFormat="1" applyFont="1" applyFill="1"/>
    <xf numFmtId="0" fontId="3" fillId="2" borderId="1" xfId="3" applyFont="1" applyFill="1" applyBorder="1" applyAlignment="1">
      <alignment vertical="center"/>
    </xf>
    <xf numFmtId="0" fontId="4" fillId="2" borderId="2" xfId="3" applyFont="1" applyFill="1" applyBorder="1" applyAlignment="1">
      <alignment vertical="center"/>
    </xf>
    <xf numFmtId="0" fontId="8" fillId="2" borderId="0" xfId="3" applyFont="1" applyFill="1" applyAlignment="1">
      <alignment vertical="center"/>
    </xf>
    <xf numFmtId="0" fontId="4" fillId="2" borderId="5" xfId="3" applyFont="1" applyFill="1" applyBorder="1" applyAlignment="1">
      <alignment vertical="center"/>
    </xf>
    <xf numFmtId="0" fontId="4" fillId="2" borderId="6" xfId="3" applyFont="1" applyFill="1" applyBorder="1" applyAlignment="1">
      <alignment vertical="center"/>
    </xf>
    <xf numFmtId="0" fontId="9" fillId="2" borderId="0" xfId="3" applyFont="1" applyFill="1" applyAlignment="1">
      <alignment horizontal="center" vertical="center"/>
    </xf>
    <xf numFmtId="43" fontId="10" fillId="2" borderId="0" xfId="1" applyFont="1" applyFill="1" applyAlignment="1">
      <alignment horizontal="center" vertical="center"/>
    </xf>
    <xf numFmtId="0" fontId="8" fillId="2" borderId="0" xfId="3" applyFont="1" applyFill="1"/>
    <xf numFmtId="43" fontId="8" fillId="2" borderId="0" xfId="1" applyFont="1" applyFill="1"/>
    <xf numFmtId="0" fontId="14" fillId="2" borderId="0" xfId="3" applyFont="1" applyFill="1"/>
    <xf numFmtId="43" fontId="15" fillId="2" borderId="16" xfId="1" applyFont="1" applyFill="1" applyBorder="1" applyAlignment="1">
      <alignment horizontal="center" vertical="center" wrapText="1"/>
    </xf>
    <xf numFmtId="164" fontId="12" fillId="2" borderId="18" xfId="9" applyFont="1" applyFill="1" applyBorder="1" applyAlignment="1">
      <alignment horizontal="left" vertical="center"/>
    </xf>
    <xf numFmtId="164" fontId="12" fillId="2" borderId="19" xfId="9" applyFont="1" applyFill="1" applyBorder="1" applyAlignment="1">
      <alignment horizontal="left" vertical="center"/>
    </xf>
    <xf numFmtId="164" fontId="12" fillId="2" borderId="20" xfId="9" applyFont="1" applyFill="1" applyBorder="1" applyAlignment="1">
      <alignment horizontal="left" vertical="center"/>
    </xf>
    <xf numFmtId="43" fontId="12" fillId="2" borderId="21" xfId="1" applyFont="1" applyFill="1" applyBorder="1" applyAlignment="1">
      <alignment vertical="center"/>
    </xf>
    <xf numFmtId="165" fontId="12" fillId="2" borderId="21" xfId="10" applyNumberFormat="1" applyFont="1" applyFill="1" applyBorder="1" applyAlignment="1">
      <alignment vertical="center"/>
    </xf>
    <xf numFmtId="43" fontId="12" fillId="2" borderId="21" xfId="1" applyFont="1" applyFill="1" applyBorder="1" applyAlignment="1">
      <alignment horizontal="center" vertical="center"/>
    </xf>
    <xf numFmtId="168" fontId="12" fillId="2" borderId="22" xfId="11" applyNumberFormat="1" applyFont="1" applyFill="1" applyBorder="1" applyAlignment="1">
      <alignment horizontal="right" vertical="center"/>
    </xf>
    <xf numFmtId="0" fontId="12" fillId="2" borderId="0" xfId="3" applyFont="1" applyFill="1" applyAlignment="1">
      <alignment vertical="center"/>
    </xf>
    <xf numFmtId="49" fontId="12" fillId="2" borderId="23" xfId="9" applyNumberFormat="1" applyFont="1" applyFill="1" applyBorder="1" applyAlignment="1">
      <alignment horizontal="left" vertical="center"/>
    </xf>
    <xf numFmtId="49" fontId="12" fillId="2" borderId="0" xfId="9" applyNumberFormat="1" applyFont="1" applyFill="1" applyBorder="1" applyAlignment="1">
      <alignment horizontal="right" vertical="center"/>
    </xf>
    <xf numFmtId="49" fontId="12" fillId="2" borderId="0" xfId="9" applyNumberFormat="1" applyFont="1" applyFill="1" applyBorder="1" applyAlignment="1">
      <alignment horizontal="left" vertical="center"/>
    </xf>
    <xf numFmtId="49" fontId="12" fillId="2" borderId="24" xfId="9" applyNumberFormat="1" applyFont="1" applyFill="1" applyBorder="1" applyAlignment="1">
      <alignment horizontal="left" vertical="center"/>
    </xf>
    <xf numFmtId="43" fontId="12" fillId="2" borderId="25" xfId="1" applyFont="1" applyFill="1" applyBorder="1" applyAlignment="1">
      <alignment vertical="center"/>
    </xf>
    <xf numFmtId="165" fontId="12" fillId="2" borderId="25" xfId="10" applyNumberFormat="1" applyFont="1" applyFill="1" applyBorder="1" applyAlignment="1">
      <alignment vertical="center"/>
    </xf>
    <xf numFmtId="43" fontId="12" fillId="2" borderId="25" xfId="1" applyFont="1" applyFill="1" applyBorder="1" applyAlignment="1">
      <alignment horizontal="center" vertical="center"/>
    </xf>
    <xf numFmtId="168" fontId="12" fillId="2" borderId="26" xfId="11" applyNumberFormat="1" applyFont="1" applyFill="1" applyBorder="1" applyAlignment="1">
      <alignment horizontal="right" vertical="center"/>
    </xf>
    <xf numFmtId="49" fontId="14" fillId="2" borderId="23" xfId="9" applyNumberFormat="1" applyFont="1" applyFill="1" applyBorder="1" applyAlignment="1">
      <alignment horizontal="left" vertical="center"/>
    </xf>
    <xf numFmtId="49" fontId="14" fillId="2" borderId="0" xfId="9" applyNumberFormat="1" applyFont="1" applyFill="1" applyBorder="1" applyAlignment="1">
      <alignment horizontal="right" vertical="center"/>
    </xf>
    <xf numFmtId="49" fontId="14" fillId="2" borderId="0" xfId="9" applyNumberFormat="1" applyFont="1" applyFill="1" applyBorder="1" applyAlignment="1">
      <alignment horizontal="left" vertical="center"/>
    </xf>
    <xf numFmtId="49" fontId="14" fillId="2" borderId="24" xfId="9" applyNumberFormat="1" applyFont="1" applyFill="1" applyBorder="1" applyAlignment="1">
      <alignment horizontal="left" vertical="center"/>
    </xf>
    <xf numFmtId="43" fontId="14" fillId="2" borderId="25" xfId="1" applyFont="1" applyFill="1" applyBorder="1" applyAlignment="1">
      <alignment vertical="center"/>
    </xf>
    <xf numFmtId="165" fontId="14" fillId="2" borderId="25" xfId="10" applyNumberFormat="1" applyFont="1" applyFill="1" applyBorder="1" applyAlignment="1">
      <alignment vertical="center"/>
    </xf>
    <xf numFmtId="43" fontId="14" fillId="2" borderId="25" xfId="1" applyFont="1" applyFill="1" applyBorder="1" applyAlignment="1">
      <alignment horizontal="center" vertical="center"/>
    </xf>
    <xf numFmtId="168" fontId="14" fillId="2" borderId="26" xfId="11" applyNumberFormat="1" applyFont="1" applyFill="1" applyBorder="1" applyAlignment="1">
      <alignment horizontal="right" vertical="center"/>
    </xf>
    <xf numFmtId="0" fontId="14" fillId="2" borderId="0" xfId="3" applyFont="1" applyFill="1" applyAlignment="1">
      <alignment vertical="center"/>
    </xf>
    <xf numFmtId="49" fontId="14" fillId="0" borderId="23" xfId="9" applyNumberFormat="1" applyFont="1" applyFill="1" applyBorder="1" applyAlignment="1">
      <alignment horizontal="left" vertical="center"/>
    </xf>
    <xf numFmtId="49" fontId="14" fillId="0" borderId="0" xfId="9" applyNumberFormat="1" applyFont="1" applyFill="1" applyBorder="1" applyAlignment="1">
      <alignment horizontal="right" vertical="center"/>
    </xf>
    <xf numFmtId="49" fontId="14" fillId="0" borderId="0" xfId="9" applyNumberFormat="1" applyFont="1" applyFill="1" applyBorder="1" applyAlignment="1">
      <alignment horizontal="left" vertical="center"/>
    </xf>
    <xf numFmtId="49" fontId="17" fillId="0" borderId="0" xfId="9" applyNumberFormat="1" applyFont="1" applyFill="1" applyBorder="1" applyAlignment="1">
      <alignment horizontal="left" vertical="center"/>
    </xf>
    <xf numFmtId="49" fontId="17" fillId="0" borderId="24" xfId="9" applyNumberFormat="1" applyFont="1" applyFill="1" applyBorder="1" applyAlignment="1">
      <alignment horizontal="left" vertical="center"/>
    </xf>
    <xf numFmtId="43" fontId="14" fillId="0" borderId="24" xfId="1" applyFont="1" applyFill="1" applyBorder="1" applyAlignment="1">
      <alignment vertical="center"/>
    </xf>
    <xf numFmtId="165" fontId="14" fillId="0" borderId="25" xfId="10" applyNumberFormat="1" applyFont="1" applyFill="1" applyBorder="1" applyAlignment="1">
      <alignment vertical="center"/>
    </xf>
    <xf numFmtId="43" fontId="14" fillId="3" borderId="25" xfId="1" applyFont="1" applyFill="1" applyBorder="1" applyAlignment="1">
      <alignment horizontal="center" vertical="center"/>
    </xf>
    <xf numFmtId="168" fontId="14" fillId="3" borderId="26" xfId="11" applyNumberFormat="1" applyFont="1" applyFill="1" applyBorder="1" applyAlignment="1">
      <alignment horizontal="right" vertical="center"/>
    </xf>
    <xf numFmtId="0" fontId="14" fillId="0" borderId="0" xfId="3" applyFont="1" applyFill="1" applyAlignment="1">
      <alignment vertical="center"/>
    </xf>
    <xf numFmtId="43" fontId="17" fillId="0" borderId="24" xfId="1" applyFont="1" applyFill="1" applyBorder="1" applyAlignment="1">
      <alignment horizontal="left" vertical="center"/>
    </xf>
    <xf numFmtId="43" fontId="14" fillId="0" borderId="25" xfId="1" applyFont="1" applyFill="1" applyBorder="1" applyAlignment="1">
      <alignment vertical="center"/>
    </xf>
    <xf numFmtId="43" fontId="14" fillId="0" borderId="25" xfId="1" applyFont="1" applyFill="1" applyBorder="1" applyAlignment="1">
      <alignment horizontal="center" vertical="center"/>
    </xf>
    <xf numFmtId="168" fontId="14" fillId="0" borderId="26" xfId="11" applyNumberFormat="1" applyFont="1" applyFill="1" applyBorder="1" applyAlignment="1">
      <alignment horizontal="right" vertical="center"/>
    </xf>
    <xf numFmtId="49" fontId="14" fillId="3" borderId="23" xfId="9" applyNumberFormat="1" applyFont="1" applyFill="1" applyBorder="1" applyAlignment="1">
      <alignment horizontal="left" vertical="center"/>
    </xf>
    <xf numFmtId="49" fontId="14" fillId="3" borderId="0" xfId="9" applyNumberFormat="1" applyFont="1" applyFill="1" applyBorder="1" applyAlignment="1">
      <alignment horizontal="right" vertical="center"/>
    </xf>
    <xf numFmtId="49" fontId="14" fillId="3" borderId="0" xfId="9" applyNumberFormat="1" applyFont="1" applyFill="1" applyBorder="1" applyAlignment="1">
      <alignment horizontal="left" vertical="center"/>
    </xf>
    <xf numFmtId="49" fontId="14" fillId="3" borderId="24" xfId="3" applyNumberFormat="1" applyFont="1" applyFill="1" applyBorder="1" applyAlignment="1">
      <alignment horizontal="left" vertical="center"/>
    </xf>
    <xf numFmtId="43" fontId="14" fillId="3" borderId="25" xfId="1" applyFont="1" applyFill="1" applyBorder="1" applyAlignment="1">
      <alignment vertical="center"/>
    </xf>
    <xf numFmtId="165" fontId="14" fillId="3" borderId="25" xfId="10" applyNumberFormat="1" applyFont="1" applyFill="1" applyBorder="1" applyAlignment="1">
      <alignment vertical="center"/>
    </xf>
    <xf numFmtId="0" fontId="14" fillId="3" borderId="0" xfId="3" applyFont="1" applyFill="1" applyAlignment="1">
      <alignment vertical="center"/>
    </xf>
    <xf numFmtId="49" fontId="17" fillId="3" borderId="0" xfId="9" applyNumberFormat="1" applyFont="1" applyFill="1" applyBorder="1" applyAlignment="1">
      <alignment horizontal="left" vertical="center"/>
    </xf>
    <xf numFmtId="49" fontId="17" fillId="3" borderId="24" xfId="9" applyNumberFormat="1" applyFont="1" applyFill="1" applyBorder="1" applyAlignment="1">
      <alignment horizontal="left" vertical="center"/>
    </xf>
    <xf numFmtId="43" fontId="17" fillId="3" borderId="25" xfId="1" applyFont="1" applyFill="1" applyBorder="1" applyAlignment="1">
      <alignment horizontal="center" vertical="center"/>
    </xf>
    <xf numFmtId="168" fontId="17" fillId="3" borderId="26" xfId="11" applyNumberFormat="1" applyFont="1" applyFill="1" applyBorder="1" applyAlignment="1">
      <alignment horizontal="right" vertical="center"/>
    </xf>
    <xf numFmtId="49" fontId="14" fillId="3" borderId="24" xfId="9" applyNumberFormat="1" applyFont="1" applyFill="1" applyBorder="1" applyAlignment="1">
      <alignment horizontal="left" vertical="center"/>
    </xf>
    <xf numFmtId="49" fontId="12" fillId="3" borderId="23" xfId="3" applyNumberFormat="1" applyFont="1" applyFill="1" applyBorder="1" applyAlignment="1">
      <alignment horizontal="center" vertical="center"/>
    </xf>
    <xf numFmtId="49" fontId="12" fillId="3" borderId="0" xfId="9" applyNumberFormat="1" applyFont="1" applyFill="1" applyBorder="1" applyAlignment="1">
      <alignment horizontal="right" vertical="center"/>
    </xf>
    <xf numFmtId="49" fontId="12" fillId="3" borderId="0" xfId="9" applyNumberFormat="1" applyFont="1" applyFill="1" applyBorder="1" applyAlignment="1">
      <alignment horizontal="left" vertical="center"/>
    </xf>
    <xf numFmtId="49" fontId="12" fillId="3" borderId="24" xfId="9" applyNumberFormat="1" applyFont="1" applyFill="1" applyBorder="1" applyAlignment="1">
      <alignment horizontal="left" vertical="center"/>
    </xf>
    <xf numFmtId="43" fontId="12" fillId="3" borderId="25" xfId="1" applyFont="1" applyFill="1" applyBorder="1" applyAlignment="1">
      <alignment vertical="center"/>
    </xf>
    <xf numFmtId="165" fontId="12" fillId="3" borderId="25" xfId="10" applyNumberFormat="1" applyFont="1" applyFill="1" applyBorder="1" applyAlignment="1">
      <alignment vertical="center"/>
    </xf>
    <xf numFmtId="43" fontId="12" fillId="3" borderId="25" xfId="1" applyFont="1" applyFill="1" applyBorder="1" applyAlignment="1">
      <alignment horizontal="center" vertical="center"/>
    </xf>
    <xf numFmtId="168" fontId="12" fillId="3" borderId="26" xfId="11" applyNumberFormat="1" applyFont="1" applyFill="1" applyBorder="1" applyAlignment="1">
      <alignment horizontal="right" vertical="center"/>
    </xf>
    <xf numFmtId="0" fontId="12" fillId="3" borderId="0" xfId="3" applyFont="1" applyFill="1" applyAlignment="1">
      <alignment vertical="center"/>
    </xf>
    <xf numFmtId="49" fontId="12" fillId="3" borderId="23" xfId="9" applyNumberFormat="1" applyFont="1" applyFill="1" applyBorder="1" applyAlignment="1">
      <alignment horizontal="left" vertical="center"/>
    </xf>
    <xf numFmtId="49" fontId="14" fillId="2" borderId="24" xfId="3" applyNumberFormat="1" applyFont="1" applyFill="1" applyBorder="1" applyAlignment="1">
      <alignment horizontal="left" vertical="center"/>
    </xf>
    <xf numFmtId="49" fontId="12" fillId="2" borderId="23" xfId="3" applyNumberFormat="1" applyFont="1" applyFill="1" applyBorder="1" applyAlignment="1">
      <alignment horizontal="center" vertical="center"/>
    </xf>
    <xf numFmtId="49" fontId="12" fillId="3" borderId="0" xfId="9" applyNumberFormat="1" applyFont="1" applyFill="1" applyBorder="1" applyAlignment="1">
      <alignment vertical="center"/>
    </xf>
    <xf numFmtId="49" fontId="12" fillId="3" borderId="0" xfId="9" applyNumberFormat="1" applyFont="1" applyFill="1" applyBorder="1" applyAlignment="1">
      <alignment vertical="center" wrapText="1"/>
    </xf>
    <xf numFmtId="49" fontId="12" fillId="3" borderId="24" xfId="9" applyNumberFormat="1" applyFont="1" applyFill="1" applyBorder="1" applyAlignment="1">
      <alignment vertical="center" wrapText="1"/>
    </xf>
    <xf numFmtId="49" fontId="12" fillId="4" borderId="30" xfId="3" applyNumberFormat="1" applyFont="1" applyFill="1" applyBorder="1" applyAlignment="1">
      <alignment horizontal="center" vertical="center"/>
    </xf>
    <xf numFmtId="43" fontId="12" fillId="4" borderId="16" xfId="1" applyFont="1" applyFill="1" applyBorder="1" applyAlignment="1">
      <alignment vertical="center"/>
    </xf>
    <xf numFmtId="165" fontId="12" fillId="4" borderId="16" xfId="10" applyNumberFormat="1" applyFont="1" applyFill="1" applyBorder="1" applyAlignment="1">
      <alignment vertical="center"/>
    </xf>
    <xf numFmtId="43" fontId="12" fillId="4" borderId="16" xfId="1" applyFont="1" applyFill="1" applyBorder="1" applyAlignment="1">
      <alignment horizontal="center" vertical="center"/>
    </xf>
    <xf numFmtId="168" fontId="12" fillId="4" borderId="17" xfId="11" applyNumberFormat="1" applyFont="1" applyFill="1" applyBorder="1" applyAlignment="1">
      <alignment horizontal="right" vertical="center"/>
    </xf>
    <xf numFmtId="43" fontId="12" fillId="2" borderId="0" xfId="3" applyNumberFormat="1" applyFont="1" applyFill="1" applyAlignment="1">
      <alignment vertical="center"/>
    </xf>
    <xf numFmtId="49" fontId="14" fillId="2" borderId="23" xfId="3" applyNumberFormat="1" applyFont="1" applyFill="1" applyBorder="1" applyAlignment="1">
      <alignment horizontal="center" vertical="center"/>
    </xf>
    <xf numFmtId="49" fontId="12" fillId="2" borderId="0" xfId="3" applyNumberFormat="1" applyFont="1" applyFill="1" applyBorder="1" applyAlignment="1">
      <alignment horizontal="left" vertical="center"/>
    </xf>
    <xf numFmtId="49" fontId="12" fillId="2" borderId="0" xfId="3" applyNumberFormat="1" applyFont="1" applyFill="1" applyBorder="1" applyAlignment="1">
      <alignment horizontal="center" vertical="center"/>
    </xf>
    <xf numFmtId="49" fontId="12" fillId="2" borderId="24" xfId="3" applyNumberFormat="1" applyFont="1" applyFill="1" applyBorder="1" applyAlignment="1">
      <alignment horizontal="center" vertical="center"/>
    </xf>
    <xf numFmtId="49" fontId="12" fillId="2" borderId="0" xfId="9" applyNumberFormat="1" applyFont="1" applyFill="1" applyBorder="1" applyAlignment="1">
      <alignment horizontal="center" vertical="center"/>
    </xf>
    <xf numFmtId="49" fontId="14" fillId="2" borderId="0" xfId="3" applyNumberFormat="1" applyFont="1" applyFill="1" applyBorder="1" applyAlignment="1">
      <alignment horizontal="center" vertical="center"/>
    </xf>
    <xf numFmtId="49" fontId="14" fillId="3" borderId="23" xfId="3" applyNumberFormat="1" applyFont="1" applyFill="1" applyBorder="1" applyAlignment="1">
      <alignment horizontal="center" vertical="center"/>
    </xf>
    <xf numFmtId="49" fontId="14" fillId="3" borderId="0" xfId="3" applyNumberFormat="1" applyFont="1" applyFill="1" applyBorder="1" applyAlignment="1">
      <alignment horizontal="center" vertical="center"/>
    </xf>
    <xf numFmtId="49" fontId="14" fillId="2" borderId="0" xfId="3" applyNumberFormat="1" applyFont="1" applyFill="1" applyBorder="1" applyAlignment="1">
      <alignment horizontal="right" vertical="center"/>
    </xf>
    <xf numFmtId="49" fontId="14" fillId="2" borderId="0" xfId="3" applyNumberFormat="1" applyFont="1" applyFill="1" applyBorder="1" applyAlignment="1">
      <alignment horizontal="left" vertical="center"/>
    </xf>
    <xf numFmtId="49" fontId="14" fillId="3" borderId="0" xfId="3" applyNumberFormat="1" applyFont="1" applyFill="1" applyBorder="1" applyAlignment="1">
      <alignment horizontal="left" vertical="center"/>
    </xf>
    <xf numFmtId="43" fontId="14" fillId="2" borderId="0" xfId="3" applyNumberFormat="1" applyFont="1" applyFill="1" applyAlignment="1">
      <alignment vertical="center"/>
    </xf>
    <xf numFmtId="49" fontId="22" fillId="2" borderId="0" xfId="3" applyNumberFormat="1" applyFont="1" applyFill="1" applyBorder="1" applyAlignment="1">
      <alignment horizontal="center" vertical="center"/>
    </xf>
    <xf numFmtId="49" fontId="22" fillId="2" borderId="0" xfId="3" applyNumberFormat="1" applyFont="1" applyFill="1" applyBorder="1" applyAlignment="1">
      <alignment vertical="center"/>
    </xf>
    <xf numFmtId="49" fontId="22" fillId="2" borderId="24" xfId="3" applyNumberFormat="1" applyFont="1" applyFill="1" applyBorder="1" applyAlignment="1">
      <alignment vertical="center"/>
    </xf>
    <xf numFmtId="49" fontId="22" fillId="3" borderId="24" xfId="3" applyNumberFormat="1" applyFont="1" applyFill="1" applyBorder="1" applyAlignment="1">
      <alignment vertical="center"/>
    </xf>
    <xf numFmtId="43" fontId="14" fillId="3" borderId="0" xfId="3" applyNumberFormat="1" applyFont="1" applyFill="1" applyAlignment="1">
      <alignment vertical="center"/>
    </xf>
    <xf numFmtId="49" fontId="22" fillId="3" borderId="0" xfId="9" applyNumberFormat="1" applyFont="1" applyFill="1" applyBorder="1" applyAlignment="1">
      <alignment horizontal="right" vertical="center"/>
    </xf>
    <xf numFmtId="49" fontId="12" fillId="3" borderId="0" xfId="3" applyNumberFormat="1" applyFont="1" applyFill="1" applyBorder="1" applyAlignment="1">
      <alignment vertical="center"/>
    </xf>
    <xf numFmtId="49" fontId="14" fillId="3" borderId="0" xfId="3" applyNumberFormat="1" applyFont="1" applyFill="1" applyBorder="1" applyAlignment="1">
      <alignment vertical="center"/>
    </xf>
    <xf numFmtId="49" fontId="12" fillId="3" borderId="24" xfId="3" applyNumberFormat="1" applyFont="1" applyFill="1" applyBorder="1" applyAlignment="1">
      <alignment vertical="center"/>
    </xf>
    <xf numFmtId="49" fontId="12" fillId="2" borderId="0" xfId="3" applyNumberFormat="1" applyFont="1" applyFill="1" applyBorder="1" applyAlignment="1">
      <alignment vertical="center"/>
    </xf>
    <xf numFmtId="49" fontId="12" fillId="2" borderId="24" xfId="3" applyNumberFormat="1" applyFont="1" applyFill="1" applyBorder="1" applyAlignment="1">
      <alignment vertical="center"/>
    </xf>
    <xf numFmtId="49" fontId="14" fillId="2" borderId="0" xfId="3" applyNumberFormat="1" applyFont="1" applyFill="1" applyBorder="1" applyAlignment="1">
      <alignment vertical="center"/>
    </xf>
    <xf numFmtId="49" fontId="14" fillId="2" borderId="24" xfId="3" applyNumberFormat="1" applyFont="1" applyFill="1" applyBorder="1" applyAlignment="1">
      <alignment vertical="center"/>
    </xf>
    <xf numFmtId="49" fontId="22" fillId="2" borderId="0" xfId="3" applyNumberFormat="1" applyFont="1" applyFill="1" applyBorder="1" applyAlignment="1">
      <alignment horizontal="left" vertical="center"/>
    </xf>
    <xf numFmtId="49" fontId="14" fillId="3" borderId="24" xfId="3" applyNumberFormat="1" applyFont="1" applyFill="1" applyBorder="1" applyAlignment="1">
      <alignment vertical="center"/>
    </xf>
    <xf numFmtId="49" fontId="12" fillId="3" borderId="0" xfId="3" applyNumberFormat="1" applyFont="1" applyFill="1" applyBorder="1" applyAlignment="1">
      <alignment horizontal="center" vertical="center"/>
    </xf>
    <xf numFmtId="49" fontId="14" fillId="3" borderId="23" xfId="3" applyNumberFormat="1" applyFont="1" applyFill="1" applyBorder="1" applyAlignment="1">
      <alignment horizontal="left" vertical="center"/>
    </xf>
    <xf numFmtId="49" fontId="14" fillId="2" borderId="23" xfId="3" applyNumberFormat="1" applyFont="1" applyFill="1" applyBorder="1" applyAlignment="1">
      <alignment horizontal="left" vertical="center"/>
    </xf>
    <xf numFmtId="165" fontId="12" fillId="2" borderId="0" xfId="3" applyNumberFormat="1" applyFont="1" applyFill="1" applyAlignment="1">
      <alignment vertical="center"/>
    </xf>
    <xf numFmtId="43" fontId="12" fillId="5" borderId="34" xfId="1" applyFont="1" applyFill="1" applyBorder="1" applyAlignment="1">
      <alignment vertical="center"/>
    </xf>
    <xf numFmtId="165" fontId="12" fillId="5" borderId="34" xfId="10" applyNumberFormat="1" applyFont="1" applyFill="1" applyBorder="1" applyAlignment="1">
      <alignment vertical="center"/>
    </xf>
    <xf numFmtId="43" fontId="12" fillId="5" borderId="34" xfId="1" applyFont="1" applyFill="1" applyBorder="1" applyAlignment="1">
      <alignment horizontal="center" vertical="center"/>
    </xf>
    <xf numFmtId="168" fontId="12" fillId="5" borderId="35" xfId="11" applyNumberFormat="1" applyFont="1" applyFill="1" applyBorder="1" applyAlignment="1">
      <alignment horizontal="right" vertical="center"/>
    </xf>
    <xf numFmtId="0" fontId="12" fillId="2" borderId="0" xfId="3" applyFont="1" applyFill="1" applyBorder="1" applyAlignment="1">
      <alignment vertical="center"/>
    </xf>
    <xf numFmtId="49" fontId="12" fillId="2" borderId="36" xfId="9" applyNumberFormat="1" applyFont="1" applyFill="1" applyBorder="1" applyAlignment="1">
      <alignment horizontal="left" vertical="center"/>
    </xf>
    <xf numFmtId="49" fontId="12" fillId="2" borderId="37" xfId="3" applyNumberFormat="1" applyFont="1" applyFill="1" applyBorder="1" applyAlignment="1">
      <alignment horizontal="center" vertical="center"/>
    </xf>
    <xf numFmtId="49" fontId="12" fillId="2" borderId="37" xfId="3" applyNumberFormat="1" applyFont="1" applyFill="1" applyBorder="1" applyAlignment="1">
      <alignment horizontal="left" vertical="center"/>
    </xf>
    <xf numFmtId="49" fontId="12" fillId="2" borderId="37" xfId="3" applyNumberFormat="1" applyFont="1" applyFill="1" applyBorder="1" applyAlignment="1">
      <alignment vertical="center"/>
    </xf>
    <xf numFmtId="49" fontId="12" fillId="2" borderId="38" xfId="3" applyNumberFormat="1" applyFont="1" applyFill="1" applyBorder="1" applyAlignment="1">
      <alignment vertical="center"/>
    </xf>
    <xf numFmtId="43" fontId="12" fillId="2" borderId="39" xfId="1" applyFont="1" applyFill="1" applyBorder="1" applyAlignment="1">
      <alignment vertical="center"/>
    </xf>
    <xf numFmtId="165" fontId="12" fillId="2" borderId="39" xfId="10" applyNumberFormat="1" applyFont="1" applyFill="1" applyBorder="1" applyAlignment="1">
      <alignment vertical="center"/>
    </xf>
    <xf numFmtId="43" fontId="12" fillId="2" borderId="39" xfId="1" applyFont="1" applyFill="1" applyBorder="1" applyAlignment="1">
      <alignment horizontal="center" vertical="center"/>
    </xf>
    <xf numFmtId="168" fontId="12" fillId="2" borderId="40" xfId="11" applyNumberFormat="1" applyFont="1" applyFill="1" applyBorder="1" applyAlignment="1">
      <alignment horizontal="right" vertical="center"/>
    </xf>
    <xf numFmtId="49" fontId="12" fillId="2" borderId="5" xfId="3" applyNumberFormat="1" applyFont="1" applyFill="1" applyBorder="1" applyAlignment="1">
      <alignment horizontal="center" vertical="center"/>
    </xf>
    <xf numFmtId="49" fontId="12" fillId="2" borderId="6" xfId="3" applyNumberFormat="1" applyFont="1" applyFill="1" applyBorder="1" applyAlignment="1">
      <alignment horizontal="center" vertical="center"/>
    </xf>
    <xf numFmtId="49" fontId="14" fillId="2" borderId="6" xfId="3" applyNumberFormat="1" applyFont="1" applyFill="1" applyBorder="1" applyAlignment="1">
      <alignment horizontal="center" vertical="center"/>
    </xf>
    <xf numFmtId="49" fontId="14" fillId="2" borderId="6" xfId="3" applyNumberFormat="1" applyFont="1" applyFill="1" applyBorder="1" applyAlignment="1">
      <alignment vertical="center"/>
    </xf>
    <xf numFmtId="49" fontId="14" fillId="2" borderId="7" xfId="3" applyNumberFormat="1" applyFont="1" applyFill="1" applyBorder="1" applyAlignment="1">
      <alignment vertical="center"/>
    </xf>
    <xf numFmtId="43" fontId="14" fillId="2" borderId="51" xfId="1" applyFont="1" applyFill="1" applyBorder="1" applyAlignment="1">
      <alignment vertical="center"/>
    </xf>
    <xf numFmtId="165" fontId="14" fillId="2" borderId="51" xfId="10" applyNumberFormat="1" applyFont="1" applyFill="1" applyBorder="1" applyAlignment="1">
      <alignment vertical="center"/>
    </xf>
    <xf numFmtId="43" fontId="14" fillId="2" borderId="51" xfId="1" applyFont="1" applyFill="1" applyBorder="1" applyAlignment="1">
      <alignment horizontal="center" vertical="center"/>
    </xf>
    <xf numFmtId="168" fontId="12" fillId="2" borderId="52" xfId="11" applyNumberFormat="1" applyFont="1" applyFill="1" applyBorder="1" applyAlignment="1">
      <alignment horizontal="right" vertical="center"/>
    </xf>
    <xf numFmtId="0" fontId="12" fillId="2" borderId="0" xfId="3" applyFont="1" applyFill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43" fontId="14" fillId="2" borderId="0" xfId="1" applyFont="1" applyFill="1"/>
    <xf numFmtId="169" fontId="14" fillId="2" borderId="0" xfId="10" applyNumberFormat="1" applyFont="1" applyFill="1"/>
    <xf numFmtId="49" fontId="12" fillId="2" borderId="0" xfId="3" applyNumberFormat="1" applyFont="1" applyFill="1" applyAlignment="1">
      <alignment horizontal="center" vertical="center"/>
    </xf>
    <xf numFmtId="49" fontId="14" fillId="2" borderId="0" xfId="3" applyNumberFormat="1" applyFont="1" applyFill="1" applyAlignment="1">
      <alignment horizontal="center" vertical="center"/>
    </xf>
    <xf numFmtId="49" fontId="14" fillId="2" borderId="0" xfId="3" applyNumberFormat="1" applyFont="1" applyFill="1"/>
    <xf numFmtId="167" fontId="14" fillId="2" borderId="0" xfId="2" applyNumberFormat="1" applyFont="1" applyFill="1" applyAlignment="1">
      <alignment horizontal="center" vertical="center"/>
    </xf>
    <xf numFmtId="49" fontId="16" fillId="0" borderId="0" xfId="375" applyNumberFormat="1" applyFont="1"/>
    <xf numFmtId="0" fontId="16" fillId="0" borderId="16" xfId="368" applyFont="1" applyBorder="1" applyAlignment="1">
      <alignment horizontal="center" vertical="center"/>
    </xf>
    <xf numFmtId="0" fontId="16" fillId="0" borderId="16" xfId="368" applyFont="1" applyBorder="1" applyAlignment="1">
      <alignment vertical="center"/>
    </xf>
    <xf numFmtId="43" fontId="16" fillId="0" borderId="16" xfId="368" applyNumberFormat="1" applyFont="1" applyBorder="1" applyAlignment="1">
      <alignment vertical="center"/>
    </xf>
    <xf numFmtId="41" fontId="16" fillId="0" borderId="0" xfId="368" applyNumberFormat="1" applyFont="1" applyBorder="1" applyAlignment="1">
      <alignment vertical="center"/>
    </xf>
    <xf numFmtId="0" fontId="16" fillId="0" borderId="0" xfId="368" applyFont="1" applyBorder="1" applyAlignment="1">
      <alignment vertical="center"/>
    </xf>
    <xf numFmtId="0" fontId="16" fillId="0" borderId="0" xfId="368" applyFont="1" applyAlignment="1">
      <alignment vertical="center"/>
    </xf>
    <xf numFmtId="49" fontId="16" fillId="0" borderId="0" xfId="375" quotePrefix="1" applyNumberFormat="1" applyFont="1"/>
    <xf numFmtId="0" fontId="16" fillId="0" borderId="0" xfId="368" applyFont="1" applyAlignment="1">
      <alignment horizontal="center" vertical="center"/>
    </xf>
    <xf numFmtId="0" fontId="16" fillId="0" borderId="21" xfId="368" applyFont="1" applyBorder="1" applyAlignment="1">
      <alignment horizontal="center" vertical="center"/>
    </xf>
    <xf numFmtId="0" fontId="16" fillId="0" borderId="21" xfId="368" applyFont="1" applyBorder="1" applyAlignment="1">
      <alignment vertical="center"/>
    </xf>
    <xf numFmtId="43" fontId="16" fillId="0" borderId="16" xfId="368" applyNumberFormat="1" applyFont="1" applyBorder="1" applyAlignment="1" applyProtection="1">
      <alignment vertical="center"/>
      <protection locked="0"/>
    </xf>
    <xf numFmtId="0" fontId="61" fillId="0" borderId="0" xfId="368" applyFont="1" applyFill="1" applyBorder="1" applyAlignment="1">
      <alignment horizontal="left" vertical="center" wrapText="1"/>
    </xf>
    <xf numFmtId="0" fontId="63" fillId="0" borderId="0" xfId="368" applyFont="1" applyFill="1" applyBorder="1" applyAlignment="1" applyProtection="1">
      <alignment horizontal="center" vertical="center"/>
      <protection locked="0"/>
    </xf>
    <xf numFmtId="0" fontId="16" fillId="0" borderId="15" xfId="368" applyFont="1" applyFill="1" applyBorder="1" applyAlignment="1">
      <alignment horizontal="center" vertical="center"/>
    </xf>
    <xf numFmtId="0" fontId="16" fillId="0" borderId="15" xfId="368" applyFont="1" applyFill="1" applyBorder="1" applyAlignment="1">
      <alignment vertical="center"/>
    </xf>
    <xf numFmtId="41" fontId="16" fillId="0" borderId="0" xfId="368" applyNumberFormat="1" applyFont="1" applyFill="1" applyBorder="1" applyAlignment="1">
      <alignment vertical="center"/>
    </xf>
    <xf numFmtId="0" fontId="16" fillId="0" borderId="0" xfId="368" applyFont="1" applyFill="1" applyAlignment="1">
      <alignment vertical="center"/>
    </xf>
    <xf numFmtId="0" fontId="64" fillId="38" borderId="16" xfId="368" applyFont="1" applyFill="1" applyBorder="1" applyAlignment="1">
      <alignment horizontal="center" vertical="center" wrapText="1"/>
    </xf>
    <xf numFmtId="0" fontId="61" fillId="0" borderId="0" xfId="368" applyFont="1" applyAlignment="1">
      <alignment horizontal="center" vertical="center"/>
    </xf>
    <xf numFmtId="0" fontId="61" fillId="0" borderId="0" xfId="368" applyFont="1" applyAlignment="1">
      <alignment vertical="center"/>
    </xf>
    <xf numFmtId="0" fontId="16" fillId="0" borderId="0" xfId="368" applyFont="1" applyBorder="1" applyAlignment="1">
      <alignment horizontal="center" vertical="center"/>
    </xf>
    <xf numFmtId="43" fontId="16" fillId="0" borderId="0" xfId="368" applyNumberFormat="1" applyFont="1" applyBorder="1" applyAlignment="1">
      <alignment vertical="center"/>
    </xf>
    <xf numFmtId="43" fontId="16" fillId="0" borderId="0" xfId="368" applyNumberFormat="1" applyFont="1" applyAlignment="1">
      <alignment vertical="center"/>
    </xf>
    <xf numFmtId="0" fontId="71" fillId="41" borderId="16" xfId="368" applyFont="1" applyFill="1" applyBorder="1" applyAlignment="1">
      <alignment horizontal="center" vertical="center" wrapText="1"/>
    </xf>
    <xf numFmtId="0" fontId="71" fillId="42" borderId="16" xfId="368" applyFont="1" applyFill="1" applyBorder="1" applyAlignment="1">
      <alignment horizontal="center" vertical="center" wrapText="1"/>
    </xf>
    <xf numFmtId="0" fontId="71" fillId="43" borderId="16" xfId="368" applyFont="1" applyFill="1" applyBorder="1" applyAlignment="1">
      <alignment horizontal="center" vertical="center" textRotation="255" wrapText="1"/>
    </xf>
    <xf numFmtId="0" fontId="73" fillId="44" borderId="16" xfId="368" applyFont="1" applyFill="1" applyBorder="1" applyAlignment="1">
      <alignment horizontal="center" vertical="center" textRotation="255" wrapText="1"/>
    </xf>
    <xf numFmtId="0" fontId="74" fillId="45" borderId="16" xfId="368" applyFont="1" applyFill="1" applyBorder="1" applyAlignment="1">
      <alignment horizontal="center" vertical="center" textRotation="255" wrapText="1"/>
    </xf>
    <xf numFmtId="0" fontId="73" fillId="0" borderId="16" xfId="368" applyFont="1" applyFill="1" applyBorder="1" applyAlignment="1">
      <alignment horizontal="center" vertical="center" textRotation="255" wrapText="1"/>
    </xf>
    <xf numFmtId="0" fontId="72" fillId="0" borderId="16" xfId="368" applyFont="1" applyFill="1" applyBorder="1" applyAlignment="1">
      <alignment horizontal="center" vertical="center" textRotation="255" wrapText="1"/>
    </xf>
    <xf numFmtId="0" fontId="73" fillId="2" borderId="16" xfId="368" applyFont="1" applyFill="1" applyBorder="1" applyAlignment="1">
      <alignment horizontal="center" vertical="center" wrapText="1"/>
    </xf>
    <xf numFmtId="43" fontId="75" fillId="0" borderId="16" xfId="1" applyFont="1" applyFill="1" applyBorder="1" applyAlignment="1">
      <alignment horizontal="center" vertical="center" wrapText="1"/>
    </xf>
    <xf numFmtId="0" fontId="16" fillId="0" borderId="0" xfId="368" applyFont="1" applyAlignment="1">
      <alignment vertical="center" wrapText="1"/>
    </xf>
    <xf numFmtId="0" fontId="73" fillId="2" borderId="16" xfId="368" applyFont="1" applyFill="1" applyBorder="1" applyAlignment="1">
      <alignment horizontal="center" vertical="center"/>
    </xf>
    <xf numFmtId="0" fontId="73" fillId="2" borderId="16" xfId="368" applyFont="1" applyFill="1" applyBorder="1" applyAlignment="1">
      <alignment horizontal="left" vertical="center" wrapText="1"/>
    </xf>
    <xf numFmtId="178" fontId="72" fillId="2" borderId="16" xfId="368" applyNumberFormat="1" applyFont="1" applyFill="1" applyBorder="1" applyAlignment="1">
      <alignment horizontal="center" vertical="center"/>
    </xf>
    <xf numFmtId="43" fontId="73" fillId="2" borderId="16" xfId="1" applyFont="1" applyFill="1" applyBorder="1" applyAlignment="1">
      <alignment horizontal="center" vertical="center"/>
    </xf>
    <xf numFmtId="0" fontId="71" fillId="43" borderId="16" xfId="368" applyFont="1" applyFill="1" applyBorder="1" applyAlignment="1">
      <alignment horizontal="center" vertical="center"/>
    </xf>
    <xf numFmtId="178" fontId="71" fillId="43" borderId="16" xfId="368" applyNumberFormat="1" applyFont="1" applyFill="1" applyBorder="1" applyAlignment="1">
      <alignment horizontal="left" vertical="center" wrapText="1"/>
    </xf>
    <xf numFmtId="178" fontId="71" fillId="43" borderId="16" xfId="368" applyNumberFormat="1" applyFont="1" applyFill="1" applyBorder="1" applyAlignment="1">
      <alignment horizontal="center" vertical="center"/>
    </xf>
    <xf numFmtId="0" fontId="71" fillId="43" borderId="16" xfId="368" applyFont="1" applyFill="1" applyBorder="1" applyAlignment="1">
      <alignment horizontal="left" vertical="center" wrapText="1"/>
    </xf>
    <xf numFmtId="43" fontId="71" fillId="43" borderId="16" xfId="1" applyFont="1" applyFill="1" applyBorder="1" applyAlignment="1">
      <alignment horizontal="left" vertical="center" wrapText="1"/>
    </xf>
    <xf numFmtId="0" fontId="74" fillId="44" borderId="16" xfId="368" applyNumberFormat="1" applyFont="1" applyFill="1" applyBorder="1" applyAlignment="1">
      <alignment horizontal="center" vertical="center" wrapText="1"/>
    </xf>
    <xf numFmtId="178" fontId="74" fillId="44" borderId="16" xfId="368" applyNumberFormat="1" applyFont="1" applyFill="1" applyBorder="1" applyAlignment="1">
      <alignment horizontal="left" vertical="center" wrapText="1"/>
    </xf>
    <xf numFmtId="0" fontId="74" fillId="44" borderId="16" xfId="368" applyFont="1" applyFill="1" applyBorder="1" applyAlignment="1">
      <alignment horizontal="center" vertical="center"/>
    </xf>
    <xf numFmtId="178" fontId="74" fillId="44" borderId="16" xfId="368" applyNumberFormat="1" applyFont="1" applyFill="1" applyBorder="1" applyAlignment="1">
      <alignment horizontal="center" vertical="center"/>
    </xf>
    <xf numFmtId="0" fontId="74" fillId="44" borderId="16" xfId="368" applyFont="1" applyFill="1" applyBorder="1" applyAlignment="1">
      <alignment vertical="center" wrapText="1"/>
    </xf>
    <xf numFmtId="43" fontId="74" fillId="44" borderId="16" xfId="1" applyFont="1" applyFill="1" applyBorder="1" applyAlignment="1">
      <alignment vertical="center" wrapText="1"/>
    </xf>
    <xf numFmtId="0" fontId="74" fillId="46" borderId="16" xfId="368" applyNumberFormat="1" applyFont="1" applyFill="1" applyBorder="1" applyAlignment="1">
      <alignment horizontal="center" vertical="center" wrapText="1"/>
    </xf>
    <xf numFmtId="178" fontId="74" fillId="46" borderId="16" xfId="368" applyNumberFormat="1" applyFont="1" applyFill="1" applyBorder="1" applyAlignment="1">
      <alignment horizontal="left" vertical="center" wrapText="1"/>
    </xf>
    <xf numFmtId="0" fontId="74" fillId="46" borderId="16" xfId="368" applyFont="1" applyFill="1" applyBorder="1" applyAlignment="1">
      <alignment horizontal="center" vertical="center"/>
    </xf>
    <xf numFmtId="178" fontId="74" fillId="46" borderId="16" xfId="368" applyNumberFormat="1" applyFont="1" applyFill="1" applyBorder="1" applyAlignment="1">
      <alignment horizontal="center" vertical="center"/>
    </xf>
    <xf numFmtId="0" fontId="74" fillId="46" borderId="16" xfId="368" applyFont="1" applyFill="1" applyBorder="1" applyAlignment="1">
      <alignment vertical="center" wrapText="1"/>
    </xf>
    <xf numFmtId="43" fontId="74" fillId="46" borderId="16" xfId="1" applyFont="1" applyFill="1" applyBorder="1" applyAlignment="1">
      <alignment vertical="center" wrapText="1"/>
    </xf>
    <xf numFmtId="0" fontId="73" fillId="0" borderId="16" xfId="368" applyFont="1" applyBorder="1" applyAlignment="1">
      <alignment horizontal="center" vertical="center"/>
    </xf>
    <xf numFmtId="178" fontId="73" fillId="0" borderId="16" xfId="368" applyNumberFormat="1" applyFont="1" applyBorder="1" applyAlignment="1">
      <alignment horizontal="left" vertical="center" wrapText="1"/>
    </xf>
    <xf numFmtId="178" fontId="73" fillId="0" borderId="16" xfId="368" applyNumberFormat="1" applyFont="1" applyBorder="1" applyAlignment="1">
      <alignment horizontal="center" vertical="center"/>
    </xf>
    <xf numFmtId="0" fontId="73" fillId="0" borderId="16" xfId="368" applyFont="1" applyBorder="1" applyAlignment="1">
      <alignment vertical="center" wrapText="1"/>
    </xf>
    <xf numFmtId="43" fontId="73" fillId="0" borderId="16" xfId="1" applyFont="1" applyBorder="1" applyAlignment="1">
      <alignment vertical="center" wrapText="1"/>
    </xf>
    <xf numFmtId="0" fontId="72" fillId="0" borderId="16" xfId="368" applyFont="1" applyBorder="1" applyAlignment="1">
      <alignment horizontal="center" vertical="center"/>
    </xf>
    <xf numFmtId="178" fontId="72" fillId="0" borderId="16" xfId="368" applyNumberFormat="1" applyFont="1" applyBorder="1" applyAlignment="1">
      <alignment horizontal="left" vertical="center" wrapText="1"/>
    </xf>
    <xf numFmtId="178" fontId="72" fillId="0" borderId="16" xfId="368" applyNumberFormat="1" applyFont="1" applyBorder="1" applyAlignment="1">
      <alignment horizontal="center" vertical="center"/>
    </xf>
    <xf numFmtId="0" fontId="72" fillId="0" borderId="16" xfId="368" applyFont="1" applyFill="1" applyBorder="1" applyAlignment="1">
      <alignment vertical="center" wrapText="1"/>
    </xf>
    <xf numFmtId="43" fontId="72" fillId="0" borderId="16" xfId="1" applyFont="1" applyFill="1" applyBorder="1" applyAlignment="1">
      <alignment vertical="center" wrapText="1"/>
    </xf>
    <xf numFmtId="0" fontId="72" fillId="0" borderId="16" xfId="368" applyFont="1" applyFill="1" applyBorder="1" applyAlignment="1">
      <alignment vertical="center"/>
    </xf>
    <xf numFmtId="43" fontId="72" fillId="0" borderId="16" xfId="1" applyFont="1" applyFill="1" applyBorder="1" applyAlignment="1">
      <alignment vertical="center"/>
    </xf>
    <xf numFmtId="178" fontId="72" fillId="0" borderId="16" xfId="368" applyNumberFormat="1" applyFont="1" applyFill="1" applyBorder="1" applyAlignment="1">
      <alignment horizontal="left" vertical="center" wrapText="1"/>
    </xf>
    <xf numFmtId="0" fontId="72" fillId="0" borderId="16" xfId="368" applyFont="1" applyBorder="1" applyAlignment="1">
      <alignment vertical="center" wrapText="1"/>
    </xf>
    <xf numFmtId="43" fontId="72" fillId="0" borderId="16" xfId="1" applyFont="1" applyBorder="1" applyAlignment="1">
      <alignment vertical="center" wrapText="1"/>
    </xf>
    <xf numFmtId="178" fontId="73" fillId="0" borderId="16" xfId="368" applyNumberFormat="1" applyFont="1" applyFill="1" applyBorder="1" applyAlignment="1">
      <alignment horizontal="left" vertical="center" wrapText="1"/>
    </xf>
    <xf numFmtId="0" fontId="74" fillId="0" borderId="16" xfId="368" applyFont="1" applyFill="1" applyBorder="1" applyAlignment="1">
      <alignment horizontal="center" vertical="center"/>
    </xf>
    <xf numFmtId="178" fontId="74" fillId="0" borderId="16" xfId="368" applyNumberFormat="1" applyFont="1" applyFill="1" applyBorder="1" applyAlignment="1">
      <alignment horizontal="left" vertical="center" wrapText="1"/>
    </xf>
    <xf numFmtId="0" fontId="73" fillId="0" borderId="16" xfId="368" applyFont="1" applyFill="1" applyBorder="1" applyAlignment="1">
      <alignment horizontal="center" vertical="center"/>
    </xf>
    <xf numFmtId="178" fontId="73" fillId="0" borderId="16" xfId="368" applyNumberFormat="1" applyFont="1" applyFill="1" applyBorder="1" applyAlignment="1">
      <alignment horizontal="center" vertical="center"/>
    </xf>
    <xf numFmtId="0" fontId="74" fillId="0" borderId="16" xfId="368" applyFont="1" applyFill="1" applyBorder="1" applyAlignment="1">
      <alignment vertical="center" wrapText="1"/>
    </xf>
    <xf numFmtId="43" fontId="74" fillId="0" borderId="16" xfId="1" applyFont="1" applyFill="1" applyBorder="1" applyAlignment="1">
      <alignment vertical="center" wrapText="1"/>
    </xf>
    <xf numFmtId="0" fontId="72" fillId="0" borderId="16" xfId="368" applyFont="1" applyFill="1" applyBorder="1" applyAlignment="1">
      <alignment horizontal="left" vertical="center" wrapText="1"/>
    </xf>
    <xf numFmtId="43" fontId="72" fillId="0" borderId="16" xfId="1" applyFont="1" applyFill="1" applyBorder="1" applyAlignment="1">
      <alignment horizontal="left" vertical="center" wrapText="1"/>
    </xf>
    <xf numFmtId="43" fontId="74" fillId="44" borderId="16" xfId="1" applyFont="1" applyFill="1" applyBorder="1" applyAlignment="1">
      <alignment horizontal="left" vertical="center" wrapText="1"/>
    </xf>
    <xf numFmtId="0" fontId="73" fillId="0" borderId="16" xfId="368" applyFont="1" applyFill="1" applyBorder="1" applyAlignment="1">
      <alignment horizontal="left" vertical="center" wrapText="1"/>
    </xf>
    <xf numFmtId="43" fontId="73" fillId="0" borderId="16" xfId="1" applyFont="1" applyFill="1" applyBorder="1" applyAlignment="1">
      <alignment horizontal="left" vertical="center" wrapText="1"/>
    </xf>
    <xf numFmtId="0" fontId="72" fillId="0" borderId="16" xfId="368" applyFont="1" applyFill="1" applyBorder="1" applyAlignment="1">
      <alignment horizontal="center" vertical="center" wrapText="1"/>
    </xf>
    <xf numFmtId="178" fontId="72" fillId="0" borderId="16" xfId="368" applyNumberFormat="1" applyFont="1" applyFill="1" applyBorder="1" applyAlignment="1">
      <alignment horizontal="center" vertical="center" wrapText="1"/>
    </xf>
    <xf numFmtId="43" fontId="72" fillId="0" borderId="16" xfId="1" applyNumberFormat="1" applyFont="1" applyBorder="1" applyAlignment="1">
      <alignment vertical="center" wrapText="1"/>
    </xf>
    <xf numFmtId="178" fontId="73" fillId="0" borderId="16" xfId="368" applyNumberFormat="1" applyFont="1" applyBorder="1" applyAlignment="1">
      <alignment vertical="center" wrapText="1"/>
    </xf>
    <xf numFmtId="178" fontId="72" fillId="0" borderId="16" xfId="368" applyNumberFormat="1" applyFont="1" applyBorder="1" applyAlignment="1">
      <alignment vertical="center" wrapText="1"/>
    </xf>
    <xf numFmtId="0" fontId="73" fillId="0" borderId="16" xfId="368" applyFont="1" applyBorder="1" applyAlignment="1">
      <alignment vertical="center"/>
    </xf>
    <xf numFmtId="0" fontId="72" fillId="0" borderId="16" xfId="375" applyFont="1" applyBorder="1" applyAlignment="1">
      <alignment horizontal="left" vertical="center" wrapText="1"/>
    </xf>
    <xf numFmtId="43" fontId="72" fillId="0" borderId="16" xfId="1" applyFont="1" applyBorder="1" applyAlignment="1">
      <alignment horizontal="left" vertical="center" wrapText="1"/>
    </xf>
    <xf numFmtId="0" fontId="77" fillId="0" borderId="16" xfId="368" applyFont="1" applyBorder="1" applyAlignment="1">
      <alignment horizontal="center" vertical="center"/>
    </xf>
    <xf numFmtId="178" fontId="77" fillId="0" borderId="16" xfId="368" applyNumberFormat="1" applyFont="1" applyBorder="1" applyAlignment="1">
      <alignment horizontal="left" vertical="center"/>
    </xf>
    <xf numFmtId="0" fontId="77" fillId="47" borderId="16" xfId="368" applyFont="1" applyFill="1" applyBorder="1" applyAlignment="1">
      <alignment horizontal="left" vertical="center"/>
    </xf>
    <xf numFmtId="178" fontId="77" fillId="47" borderId="16" xfId="368" applyNumberFormat="1" applyFont="1" applyFill="1" applyBorder="1" applyAlignment="1">
      <alignment horizontal="center" vertical="center"/>
    </xf>
    <xf numFmtId="0" fontId="77" fillId="47" borderId="16" xfId="375" applyFont="1" applyFill="1" applyBorder="1" applyAlignment="1">
      <alignment horizontal="left" vertical="center"/>
    </xf>
    <xf numFmtId="43" fontId="77" fillId="47" borderId="16" xfId="1" applyFont="1" applyFill="1" applyBorder="1" applyAlignment="1">
      <alignment horizontal="left" vertical="center"/>
    </xf>
    <xf numFmtId="0" fontId="78" fillId="0" borderId="0" xfId="368" applyFont="1" applyAlignment="1">
      <alignment vertical="center"/>
    </xf>
    <xf numFmtId="43" fontId="73" fillId="0" borderId="16" xfId="1" applyFont="1" applyFill="1" applyBorder="1" applyAlignment="1">
      <alignment vertical="center" wrapText="1"/>
    </xf>
    <xf numFmtId="0" fontId="72" fillId="0" borderId="16" xfId="368" applyFont="1" applyFill="1" applyBorder="1" applyAlignment="1">
      <alignment horizontal="center" vertical="center"/>
    </xf>
    <xf numFmtId="178" fontId="72" fillId="0" borderId="16" xfId="368" applyNumberFormat="1" applyFont="1" applyFill="1" applyBorder="1" applyAlignment="1">
      <alignment horizontal="center" vertical="center"/>
    </xf>
    <xf numFmtId="0" fontId="72" fillId="0" borderId="16" xfId="368" quotePrefix="1" applyFont="1" applyBorder="1" applyAlignment="1">
      <alignment vertical="center" wrapText="1"/>
    </xf>
    <xf numFmtId="43" fontId="72" fillId="0" borderId="16" xfId="1" quotePrefix="1" applyFont="1" applyBorder="1" applyAlignment="1">
      <alignment vertical="center" wrapText="1"/>
    </xf>
    <xf numFmtId="43" fontId="16" fillId="0" borderId="0" xfId="1" applyFont="1" applyAlignment="1">
      <alignment vertical="center"/>
    </xf>
    <xf numFmtId="0" fontId="79" fillId="0" borderId="16" xfId="368" applyFont="1" applyFill="1" applyBorder="1" applyAlignment="1">
      <alignment horizontal="left" vertical="center"/>
    </xf>
    <xf numFmtId="178" fontId="79" fillId="0" borderId="16" xfId="368" applyNumberFormat="1" applyFont="1" applyFill="1" applyBorder="1" applyAlignment="1">
      <alignment horizontal="center" vertical="center"/>
    </xf>
    <xf numFmtId="0" fontId="79" fillId="0" borderId="16" xfId="375" applyFont="1" applyFill="1" applyBorder="1" applyAlignment="1">
      <alignment horizontal="left" vertical="center"/>
    </xf>
    <xf numFmtId="43" fontId="79" fillId="0" borderId="16" xfId="1" applyFont="1" applyFill="1" applyBorder="1" applyAlignment="1">
      <alignment horizontal="left" vertical="center"/>
    </xf>
    <xf numFmtId="43" fontId="79" fillId="0" borderId="16" xfId="1" applyFont="1" applyFill="1" applyBorder="1" applyAlignment="1">
      <alignment vertical="center"/>
    </xf>
    <xf numFmtId="0" fontId="72" fillId="0" borderId="0" xfId="368" applyFont="1" applyAlignment="1">
      <alignment horizontal="center" vertical="center"/>
    </xf>
    <xf numFmtId="0" fontId="72" fillId="0" borderId="0" xfId="368" applyFont="1" applyAlignment="1">
      <alignment vertical="center" wrapText="1"/>
    </xf>
    <xf numFmtId="0" fontId="80" fillId="43" borderId="16" xfId="368" applyFont="1" applyFill="1" applyBorder="1" applyAlignment="1">
      <alignment horizontal="left" vertical="center"/>
    </xf>
    <xf numFmtId="178" fontId="80" fillId="43" borderId="16" xfId="368" applyNumberFormat="1" applyFont="1" applyFill="1" applyBorder="1" applyAlignment="1">
      <alignment horizontal="center" vertical="center"/>
    </xf>
    <xf numFmtId="0" fontId="80" fillId="43" borderId="16" xfId="368" applyFont="1" applyFill="1" applyBorder="1" applyAlignment="1">
      <alignment horizontal="left" vertical="center" wrapText="1"/>
    </xf>
    <xf numFmtId="43" fontId="80" fillId="43" borderId="16" xfId="1" applyFont="1" applyFill="1" applyBorder="1" applyAlignment="1">
      <alignment horizontal="left" vertical="center" wrapText="1"/>
    </xf>
    <xf numFmtId="0" fontId="72" fillId="0" borderId="0" xfId="368" applyFont="1" applyAlignment="1">
      <alignment vertical="center"/>
    </xf>
    <xf numFmtId="43" fontId="78" fillId="0" borderId="0" xfId="368" applyNumberFormat="1" applyFont="1" applyAlignment="1">
      <alignment vertical="center"/>
    </xf>
    <xf numFmtId="43" fontId="61" fillId="0" borderId="0" xfId="368" applyNumberFormat="1" applyFont="1" applyAlignment="1">
      <alignment vertical="center"/>
    </xf>
    <xf numFmtId="0" fontId="64" fillId="38" borderId="27" xfId="368" applyFont="1" applyFill="1" applyBorder="1" applyAlignment="1">
      <alignment horizontal="center" vertical="center" wrapText="1"/>
    </xf>
    <xf numFmtId="0" fontId="66" fillId="0" borderId="30" xfId="364" applyFont="1" applyFill="1" applyBorder="1" applyAlignment="1" applyProtection="1">
      <alignment horizontal="center" vertical="center"/>
    </xf>
    <xf numFmtId="0" fontId="67" fillId="0" borderId="30" xfId="364" applyFont="1" applyFill="1" applyBorder="1" applyAlignment="1" applyProtection="1">
      <alignment horizontal="center" vertical="center"/>
    </xf>
    <xf numFmtId="0" fontId="66" fillId="0" borderId="30" xfId="364" applyFont="1" applyFill="1" applyBorder="1" applyAlignment="1">
      <alignment horizontal="center" vertical="center"/>
    </xf>
    <xf numFmtId="0" fontId="70" fillId="0" borderId="30" xfId="364" applyFont="1" applyFill="1" applyBorder="1" applyAlignment="1" applyProtection="1">
      <alignment horizontal="center" vertical="center"/>
    </xf>
    <xf numFmtId="0" fontId="7" fillId="0" borderId="30" xfId="364" applyFont="1" applyFill="1" applyBorder="1" applyAlignment="1" applyProtection="1">
      <alignment horizontal="center" vertical="center"/>
    </xf>
    <xf numFmtId="0" fontId="7" fillId="0" borderId="30" xfId="364" applyFont="1" applyFill="1" applyBorder="1" applyAlignment="1">
      <alignment horizontal="center" vertical="center"/>
    </xf>
    <xf numFmtId="0" fontId="65" fillId="38" borderId="16" xfId="368" applyFont="1" applyFill="1" applyBorder="1" applyAlignment="1">
      <alignment vertical="center" wrapText="1"/>
    </xf>
    <xf numFmtId="0" fontId="65" fillId="38" borderId="16" xfId="368" applyFont="1" applyFill="1" applyBorder="1" applyAlignment="1">
      <alignment horizontal="center" vertical="center" wrapText="1"/>
    </xf>
    <xf numFmtId="41" fontId="65" fillId="38" borderId="16" xfId="368" applyNumberFormat="1" applyFont="1" applyFill="1" applyBorder="1" applyAlignment="1">
      <alignment horizontal="center" vertical="center" wrapText="1"/>
    </xf>
    <xf numFmtId="0" fontId="7" fillId="0" borderId="16" xfId="364" applyFont="1" applyFill="1" applyBorder="1" applyAlignment="1" applyProtection="1">
      <alignment vertical="center" wrapText="1"/>
    </xf>
    <xf numFmtId="0" fontId="7" fillId="0" borderId="16" xfId="364" applyFont="1" applyFill="1" applyBorder="1" applyAlignment="1" applyProtection="1">
      <alignment horizontal="left" vertical="center" wrapText="1" indent="1"/>
    </xf>
    <xf numFmtId="43" fontId="34" fillId="0" borderId="16" xfId="213" applyNumberFormat="1" applyFont="1" applyFill="1" applyBorder="1" applyAlignment="1" applyProtection="1">
      <alignment vertical="center" wrapText="1"/>
      <protection hidden="1"/>
    </xf>
    <xf numFmtId="41" fontId="34" fillId="0" borderId="16" xfId="213" applyNumberFormat="1" applyFont="1" applyFill="1" applyBorder="1" applyAlignment="1" applyProtection="1">
      <alignment vertical="center" wrapText="1"/>
      <protection hidden="1"/>
    </xf>
    <xf numFmtId="0" fontId="15" fillId="0" borderId="16" xfId="364" applyFont="1" applyFill="1" applyBorder="1" applyAlignment="1" applyProtection="1">
      <alignment vertical="center" wrapText="1"/>
    </xf>
    <xf numFmtId="0" fontId="15" fillId="0" borderId="16" xfId="364" applyFont="1" applyFill="1" applyBorder="1" applyAlignment="1" applyProtection="1">
      <alignment horizontal="left" vertical="center" wrapText="1" indent="2"/>
    </xf>
    <xf numFmtId="0" fontId="67" fillId="0" borderId="16" xfId="364" applyFont="1" applyFill="1" applyBorder="1" applyAlignment="1" applyProtection="1">
      <alignment vertical="center" wrapText="1"/>
    </xf>
    <xf numFmtId="0" fontId="67" fillId="0" borderId="16" xfId="364" applyFont="1" applyFill="1" applyBorder="1" applyAlignment="1" applyProtection="1">
      <alignment horizontal="left" vertical="center" wrapText="1" indent="3"/>
    </xf>
    <xf numFmtId="43" fontId="48" fillId="39" borderId="16" xfId="213" applyNumberFormat="1" applyFont="1" applyFill="1" applyBorder="1" applyAlignment="1" applyProtection="1">
      <alignment vertical="center" wrapText="1"/>
      <protection locked="0"/>
    </xf>
    <xf numFmtId="41" fontId="48" fillId="39" borderId="16" xfId="213" applyNumberFormat="1" applyFont="1" applyFill="1" applyBorder="1" applyAlignment="1" applyProtection="1">
      <alignment vertical="center" wrapText="1"/>
      <protection locked="0"/>
    </xf>
    <xf numFmtId="0" fontId="15" fillId="0" borderId="16" xfId="364" applyFont="1" applyFill="1" applyBorder="1" applyAlignment="1" applyProtection="1">
      <alignment horizontal="left" vertical="center" wrapText="1" indent="3"/>
    </xf>
    <xf numFmtId="0" fontId="66" fillId="0" borderId="16" xfId="364" applyFont="1" applyFill="1" applyBorder="1" applyAlignment="1" applyProtection="1">
      <alignment vertical="center" wrapText="1"/>
    </xf>
    <xf numFmtId="0" fontId="66" fillId="0" borderId="16" xfId="364" applyFont="1" applyFill="1" applyBorder="1" applyAlignment="1" applyProtection="1">
      <alignment horizontal="left" vertical="center" wrapText="1" indent="4"/>
    </xf>
    <xf numFmtId="0" fontId="15" fillId="3" borderId="16" xfId="364" applyFont="1" applyFill="1" applyBorder="1" applyAlignment="1" applyProtection="1">
      <alignment vertical="center" wrapText="1"/>
    </xf>
    <xf numFmtId="0" fontId="15" fillId="3" borderId="16" xfId="364" applyFont="1" applyFill="1" applyBorder="1" applyAlignment="1" applyProtection="1">
      <alignment horizontal="left" vertical="center" wrapText="1" indent="2"/>
    </xf>
    <xf numFmtId="0" fontId="67" fillId="3" borderId="16" xfId="364" applyFont="1" applyFill="1" applyBorder="1" applyAlignment="1" applyProtection="1">
      <alignment vertical="center" wrapText="1"/>
    </xf>
    <xf numFmtId="0" fontId="67" fillId="3" borderId="16" xfId="364" applyFont="1" applyFill="1" applyBorder="1" applyAlignment="1" applyProtection="1">
      <alignment horizontal="left" vertical="center" wrapText="1" indent="3"/>
    </xf>
    <xf numFmtId="43" fontId="34" fillId="39" borderId="16" xfId="213" applyNumberFormat="1" applyFont="1" applyFill="1" applyBorder="1" applyAlignment="1" applyProtection="1">
      <alignment vertical="center" wrapText="1"/>
      <protection locked="0"/>
    </xf>
    <xf numFmtId="0" fontId="7" fillId="3" borderId="16" xfId="364" applyFont="1" applyFill="1" applyBorder="1" applyAlignment="1" applyProtection="1">
      <alignment vertical="center" wrapText="1"/>
    </xf>
    <xf numFmtId="0" fontId="7" fillId="3" borderId="16" xfId="364" applyFont="1" applyFill="1" applyBorder="1" applyAlignment="1" applyProtection="1">
      <alignment horizontal="left" vertical="center" wrapText="1" indent="1"/>
    </xf>
    <xf numFmtId="0" fontId="67" fillId="3" borderId="16" xfId="364" applyFont="1" applyFill="1" applyBorder="1" applyAlignment="1" applyProtection="1">
      <alignment horizontal="left" vertical="center" wrapText="1" indent="2"/>
    </xf>
    <xf numFmtId="0" fontId="67" fillId="0" borderId="16" xfId="364" applyFont="1" applyFill="1" applyBorder="1" applyAlignment="1" applyProtection="1">
      <alignment horizontal="left" vertical="center" wrapText="1" indent="2"/>
    </xf>
    <xf numFmtId="0" fontId="15" fillId="3" borderId="16" xfId="364" applyFont="1" applyFill="1" applyBorder="1" applyAlignment="1" applyProtection="1">
      <alignment horizontal="left" vertical="center" wrapText="1" indent="3"/>
    </xf>
    <xf numFmtId="0" fontId="66" fillId="3" borderId="16" xfId="364" applyFont="1" applyFill="1" applyBorder="1" applyAlignment="1" applyProtection="1">
      <alignment vertical="center" wrapText="1"/>
    </xf>
    <xf numFmtId="0" fontId="66" fillId="3" borderId="16" xfId="364" applyFont="1" applyFill="1" applyBorder="1" applyAlignment="1" applyProtection="1">
      <alignment horizontal="left" vertical="center" wrapText="1" indent="4"/>
    </xf>
    <xf numFmtId="43" fontId="69" fillId="39" borderId="16" xfId="213" applyNumberFormat="1" applyFont="1" applyFill="1" applyBorder="1" applyAlignment="1" applyProtection="1">
      <alignment vertical="center" wrapText="1"/>
      <protection locked="0"/>
    </xf>
    <xf numFmtId="0" fontId="7" fillId="3" borderId="16" xfId="364" applyFont="1" applyFill="1" applyBorder="1" applyAlignment="1" applyProtection="1">
      <alignment horizontal="left" vertical="center" wrapText="1" indent="4"/>
    </xf>
    <xf numFmtId="0" fontId="67" fillId="3" borderId="16" xfId="364" applyFont="1" applyFill="1" applyBorder="1" applyAlignment="1" applyProtection="1">
      <alignment horizontal="left" vertical="center" wrapText="1" indent="5"/>
    </xf>
    <xf numFmtId="0" fontId="15" fillId="3" borderId="16" xfId="364" applyFont="1" applyFill="1" applyBorder="1" applyAlignment="1" applyProtection="1">
      <alignment horizontal="left" vertical="center" wrapText="1" indent="1"/>
    </xf>
    <xf numFmtId="0" fontId="66" fillId="3" borderId="16" xfId="364" applyFont="1" applyFill="1" applyBorder="1" applyAlignment="1" applyProtection="1">
      <alignment horizontal="left" vertical="center" wrapText="1" indent="3"/>
    </xf>
    <xf numFmtId="0" fontId="66" fillId="3" borderId="16" xfId="364" applyFont="1" applyFill="1" applyBorder="1" applyAlignment="1" applyProtection="1">
      <alignment horizontal="left" vertical="center" wrapText="1" indent="5"/>
    </xf>
    <xf numFmtId="0" fontId="7" fillId="3" borderId="16" xfId="364" applyFont="1" applyFill="1" applyBorder="1" applyAlignment="1" applyProtection="1">
      <alignment horizontal="left" vertical="center" wrapText="1" indent="2"/>
    </xf>
    <xf numFmtId="0" fontId="15" fillId="3" borderId="16" xfId="364" applyFont="1" applyFill="1" applyBorder="1" applyAlignment="1" applyProtection="1">
      <alignment horizontal="left" vertical="center" wrapText="1" indent="4"/>
    </xf>
    <xf numFmtId="0" fontId="67" fillId="3" borderId="16" xfId="364" applyFont="1" applyFill="1" applyBorder="1" applyAlignment="1" applyProtection="1">
      <alignment horizontal="left" vertical="center" wrapText="1"/>
    </xf>
    <xf numFmtId="0" fontId="67" fillId="3" borderId="16" xfId="364" applyFont="1" applyFill="1" applyBorder="1" applyAlignment="1" applyProtection="1">
      <alignment horizontal="left" vertical="center" wrapText="1" indent="4"/>
    </xf>
    <xf numFmtId="0" fontId="66" fillId="3" borderId="16" xfId="364" applyFont="1" applyFill="1" applyBorder="1" applyAlignment="1" applyProtection="1">
      <alignment horizontal="left" vertical="center" wrapText="1" indent="6"/>
    </xf>
    <xf numFmtId="0" fontId="66" fillId="0" borderId="16" xfId="364" applyFont="1" applyFill="1" applyBorder="1" applyAlignment="1" applyProtection="1">
      <alignment horizontal="left" vertical="center" wrapText="1" indent="6"/>
    </xf>
    <xf numFmtId="0" fontId="15" fillId="0" borderId="16" xfId="364" applyFont="1" applyFill="1" applyBorder="1" applyAlignment="1" applyProtection="1">
      <alignment horizontal="left" vertical="center" wrapText="1" indent="4"/>
    </xf>
    <xf numFmtId="0" fontId="67" fillId="0" borderId="16" xfId="364" applyFont="1" applyFill="1" applyBorder="1" applyAlignment="1" applyProtection="1">
      <alignment horizontal="left" vertical="center" wrapText="1" indent="4"/>
    </xf>
    <xf numFmtId="0" fontId="67" fillId="0" borderId="16" xfId="364" applyFont="1" applyFill="1" applyBorder="1" applyAlignment="1" applyProtection="1">
      <alignment horizontal="left" vertical="center" wrapText="1" indent="5"/>
    </xf>
    <xf numFmtId="0" fontId="15" fillId="0" borderId="16" xfId="364" applyFont="1" applyFill="1" applyBorder="1" applyAlignment="1" applyProtection="1">
      <alignment horizontal="left" vertical="center" wrapText="1"/>
    </xf>
    <xf numFmtId="0" fontId="15" fillId="0" borderId="16" xfId="364" applyFont="1" applyFill="1" applyBorder="1" applyAlignment="1" applyProtection="1">
      <alignment horizontal="left" vertical="center" wrapText="1" indent="1"/>
    </xf>
    <xf numFmtId="43" fontId="34" fillId="3" borderId="16" xfId="213" applyNumberFormat="1" applyFont="1" applyFill="1" applyBorder="1" applyAlignment="1" applyProtection="1">
      <alignment vertical="center" wrapText="1"/>
      <protection hidden="1"/>
    </xf>
    <xf numFmtId="41" fontId="34" fillId="3" borderId="16" xfId="213" applyNumberFormat="1" applyFont="1" applyFill="1" applyBorder="1" applyAlignment="1" applyProtection="1">
      <alignment vertical="center" wrapText="1"/>
      <protection hidden="1"/>
    </xf>
    <xf numFmtId="0" fontId="15" fillId="0" borderId="16" xfId="364" applyFont="1" applyFill="1" applyBorder="1" applyAlignment="1" applyProtection="1">
      <alignment horizontal="left" vertical="center" wrapText="1" indent="5"/>
    </xf>
    <xf numFmtId="0" fontId="67" fillId="0" borderId="16" xfId="364" applyFont="1" applyFill="1" applyBorder="1" applyAlignment="1" applyProtection="1">
      <alignment horizontal="left" vertical="center" wrapText="1" indent="6"/>
    </xf>
    <xf numFmtId="43" fontId="61" fillId="40" borderId="16" xfId="213" applyNumberFormat="1" applyFont="1" applyFill="1" applyBorder="1" applyAlignment="1" applyProtection="1">
      <alignment vertical="center" wrapText="1"/>
      <protection hidden="1"/>
    </xf>
    <xf numFmtId="41" fontId="61" fillId="40" borderId="16" xfId="213" applyNumberFormat="1" applyFont="1" applyFill="1" applyBorder="1" applyAlignment="1" applyProtection="1">
      <alignment vertical="center" wrapText="1"/>
      <protection hidden="1"/>
    </xf>
    <xf numFmtId="0" fontId="67" fillId="0" borderId="16" xfId="364" applyFont="1" applyFill="1" applyBorder="1" applyAlignment="1" applyProtection="1">
      <alignment horizontal="left" vertical="center" wrapText="1"/>
    </xf>
    <xf numFmtId="41" fontId="34" fillId="39" borderId="16" xfId="213" applyNumberFormat="1" applyFont="1" applyFill="1" applyBorder="1" applyAlignment="1" applyProtection="1">
      <alignment vertical="center" wrapText="1"/>
      <protection locked="0"/>
    </xf>
    <xf numFmtId="43" fontId="34" fillId="39" borderId="16" xfId="1" applyFont="1" applyFill="1" applyBorder="1" applyAlignment="1" applyProtection="1">
      <alignment vertical="center" wrapText="1"/>
      <protection locked="0"/>
    </xf>
    <xf numFmtId="43" fontId="16" fillId="0" borderId="21" xfId="368" applyNumberFormat="1" applyFont="1" applyBorder="1" applyAlignment="1">
      <alignment vertical="center"/>
    </xf>
    <xf numFmtId="43" fontId="16" fillId="0" borderId="15" xfId="368" applyNumberFormat="1" applyFont="1" applyFill="1" applyBorder="1" applyAlignment="1" applyProtection="1">
      <alignment vertical="center"/>
      <protection locked="0"/>
    </xf>
    <xf numFmtId="0" fontId="61" fillId="38" borderId="16" xfId="368" applyFont="1" applyFill="1" applyBorder="1" applyAlignment="1">
      <alignment horizontal="left" vertical="center" wrapText="1"/>
    </xf>
    <xf numFmtId="0" fontId="62" fillId="39" borderId="16" xfId="368" applyFont="1" applyFill="1" applyBorder="1" applyAlignment="1" applyProtection="1">
      <alignment horizontal="center" vertical="center"/>
      <protection locked="0"/>
    </xf>
    <xf numFmtId="0" fontId="61" fillId="0" borderId="16" xfId="368" applyFont="1" applyBorder="1" applyAlignment="1">
      <alignment vertical="center"/>
    </xf>
    <xf numFmtId="41" fontId="16" fillId="0" borderId="16" xfId="368" applyNumberFormat="1" applyFont="1" applyBorder="1" applyAlignment="1">
      <alignment vertical="center"/>
    </xf>
    <xf numFmtId="43" fontId="81" fillId="0" borderId="16" xfId="1" applyFont="1" applyBorder="1"/>
    <xf numFmtId="43" fontId="16" fillId="0" borderId="16" xfId="1" applyFont="1" applyBorder="1" applyAlignment="1">
      <alignment vertical="center"/>
    </xf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81" fillId="0" borderId="16" xfId="1" applyFont="1" applyBorder="1"/>
    <xf numFmtId="43" fontId="71" fillId="43" borderId="16" xfId="1" applyFont="1" applyFill="1" applyBorder="1" applyAlignment="1">
      <alignment horizontal="left" vertical="center" wrapText="1"/>
    </xf>
    <xf numFmtId="43" fontId="74" fillId="44" borderId="16" xfId="1" applyFont="1" applyFill="1" applyBorder="1" applyAlignment="1">
      <alignment vertical="center" wrapText="1"/>
    </xf>
    <xf numFmtId="43" fontId="74" fillId="46" borderId="16" xfId="1" applyFont="1" applyFill="1" applyBorder="1" applyAlignment="1">
      <alignment vertical="center" wrapText="1"/>
    </xf>
    <xf numFmtId="43" fontId="73" fillId="0" borderId="16" xfId="1" applyFont="1" applyBorder="1" applyAlignment="1">
      <alignment vertical="center" wrapText="1"/>
    </xf>
    <xf numFmtId="43" fontId="77" fillId="47" borderId="16" xfId="1" applyFont="1" applyFill="1" applyBorder="1" applyAlignment="1">
      <alignment horizontal="left" vertical="center"/>
    </xf>
    <xf numFmtId="43" fontId="73" fillId="0" borderId="16" xfId="1" applyFont="1" applyFill="1" applyBorder="1" applyAlignment="1">
      <alignment vertical="center" wrapText="1"/>
    </xf>
    <xf numFmtId="43" fontId="80" fillId="43" borderId="16" xfId="1" applyFont="1" applyFill="1" applyBorder="1" applyAlignment="1">
      <alignment horizontal="left" vertical="center" wrapText="1"/>
    </xf>
    <xf numFmtId="43" fontId="73" fillId="2" borderId="16" xfId="1" applyFont="1" applyFill="1" applyBorder="1" applyAlignment="1">
      <alignment horizontal="center" vertical="center"/>
    </xf>
    <xf numFmtId="43" fontId="71" fillId="43" borderId="16" xfId="1" applyFont="1" applyFill="1" applyBorder="1" applyAlignment="1">
      <alignment horizontal="left" vertical="center" wrapText="1"/>
    </xf>
    <xf numFmtId="43" fontId="74" fillId="44" borderId="16" xfId="1" applyFont="1" applyFill="1" applyBorder="1" applyAlignment="1">
      <alignment vertical="center" wrapText="1"/>
    </xf>
    <xf numFmtId="43" fontId="74" fillId="46" borderId="16" xfId="1" applyFont="1" applyFill="1" applyBorder="1" applyAlignment="1">
      <alignment vertical="center" wrapText="1"/>
    </xf>
    <xf numFmtId="43" fontId="73" fillId="0" borderId="16" xfId="1" applyFont="1" applyBorder="1" applyAlignment="1">
      <alignment vertical="center" wrapText="1"/>
    </xf>
    <xf numFmtId="43" fontId="72" fillId="0" borderId="16" xfId="1" applyFont="1" applyFill="1" applyBorder="1" applyAlignment="1">
      <alignment vertical="center" wrapText="1"/>
    </xf>
    <xf numFmtId="43" fontId="72" fillId="0" borderId="16" xfId="1" applyFont="1" applyFill="1" applyBorder="1" applyAlignment="1">
      <alignment vertical="center"/>
    </xf>
    <xf numFmtId="43" fontId="72" fillId="0" borderId="16" xfId="1" applyFont="1" applyBorder="1" applyAlignment="1">
      <alignment vertical="center" wrapText="1"/>
    </xf>
    <xf numFmtId="43" fontId="74" fillId="0" borderId="16" xfId="1" applyFont="1" applyFill="1" applyBorder="1" applyAlignment="1">
      <alignment vertical="center" wrapText="1"/>
    </xf>
    <xf numFmtId="43" fontId="72" fillId="0" borderId="16" xfId="1" applyFont="1" applyFill="1" applyBorder="1" applyAlignment="1">
      <alignment horizontal="left" vertical="center" wrapText="1"/>
    </xf>
    <xf numFmtId="43" fontId="74" fillId="44" borderId="16" xfId="1" applyFont="1" applyFill="1" applyBorder="1" applyAlignment="1">
      <alignment horizontal="left" vertical="center" wrapText="1"/>
    </xf>
    <xf numFmtId="43" fontId="73" fillId="0" borderId="16" xfId="1" applyFont="1" applyFill="1" applyBorder="1" applyAlignment="1">
      <alignment horizontal="left" vertical="center" wrapText="1"/>
    </xf>
    <xf numFmtId="43" fontId="72" fillId="0" borderId="16" xfId="1" applyFont="1" applyBorder="1" applyAlignment="1">
      <alignment horizontal="left" vertical="center" wrapText="1"/>
    </xf>
    <xf numFmtId="43" fontId="77" fillId="47" borderId="16" xfId="1" applyFont="1" applyFill="1" applyBorder="1" applyAlignment="1">
      <alignment horizontal="left" vertical="center"/>
    </xf>
    <xf numFmtId="43" fontId="73" fillId="0" borderId="16" xfId="1" applyFont="1" applyFill="1" applyBorder="1" applyAlignment="1">
      <alignment vertical="center" wrapText="1"/>
    </xf>
    <xf numFmtId="43" fontId="72" fillId="0" borderId="16" xfId="1" quotePrefix="1" applyFont="1" applyBorder="1" applyAlignment="1">
      <alignment vertical="center" wrapText="1"/>
    </xf>
    <xf numFmtId="43" fontId="79" fillId="0" borderId="16" xfId="1" applyFont="1" applyFill="1" applyBorder="1" applyAlignment="1">
      <alignment horizontal="left" vertical="center"/>
    </xf>
    <xf numFmtId="43" fontId="80" fillId="43" borderId="16" xfId="1" applyFont="1" applyFill="1" applyBorder="1" applyAlignment="1">
      <alignment horizontal="left" vertical="center" wrapText="1"/>
    </xf>
    <xf numFmtId="43" fontId="74" fillId="44" borderId="16" xfId="1" applyFont="1" applyFill="1" applyBorder="1" applyAlignment="1">
      <alignment vertical="center" wrapText="1"/>
    </xf>
    <xf numFmtId="43" fontId="74" fillId="46" borderId="16" xfId="1" applyFont="1" applyFill="1" applyBorder="1" applyAlignment="1">
      <alignment vertical="center" wrapText="1"/>
    </xf>
    <xf numFmtId="43" fontId="73" fillId="0" borderId="16" xfId="1" applyFont="1" applyBorder="1" applyAlignment="1">
      <alignment vertical="center" wrapText="1"/>
    </xf>
    <xf numFmtId="43" fontId="72" fillId="0" borderId="16" xfId="1" applyFont="1" applyBorder="1" applyAlignment="1">
      <alignment vertical="center" wrapText="1"/>
    </xf>
    <xf numFmtId="43" fontId="74" fillId="44" borderId="16" xfId="1" applyFont="1" applyFill="1" applyBorder="1" applyAlignment="1">
      <alignment horizontal="left" vertical="center" wrapText="1"/>
    </xf>
    <xf numFmtId="43" fontId="72" fillId="48" borderId="16" xfId="1" applyFont="1" applyFill="1" applyBorder="1" applyAlignment="1">
      <alignment vertical="center" wrapText="1"/>
    </xf>
    <xf numFmtId="43" fontId="16" fillId="0" borderId="0" xfId="368" applyNumberFormat="1" applyFont="1" applyAlignment="1">
      <alignment vertical="center" wrapText="1"/>
    </xf>
    <xf numFmtId="43" fontId="16" fillId="39" borderId="16" xfId="213" applyNumberFormat="1" applyFont="1" applyFill="1" applyBorder="1" applyAlignment="1" applyProtection="1">
      <alignment vertical="center" wrapText="1"/>
      <protection locked="0"/>
    </xf>
    <xf numFmtId="166" fontId="34" fillId="0" borderId="16" xfId="213" applyNumberFormat="1" applyFont="1" applyFill="1" applyBorder="1" applyAlignment="1" applyProtection="1">
      <alignment vertical="center" wrapText="1"/>
      <protection hidden="1"/>
    </xf>
    <xf numFmtId="0" fontId="71" fillId="41" borderId="27" xfId="368" applyFont="1" applyFill="1" applyBorder="1" applyAlignment="1">
      <alignment horizontal="center" vertical="center" wrapText="1"/>
    </xf>
    <xf numFmtId="0" fontId="73" fillId="2" borderId="27" xfId="368" applyFont="1" applyFill="1" applyBorder="1" applyAlignment="1">
      <alignment horizontal="center" vertical="center"/>
    </xf>
    <xf numFmtId="0" fontId="71" fillId="43" borderId="27" xfId="368" applyFont="1" applyFill="1" applyBorder="1" applyAlignment="1">
      <alignment horizontal="center" vertical="center"/>
    </xf>
    <xf numFmtId="0" fontId="74" fillId="44" borderId="27" xfId="368" applyNumberFormat="1" applyFont="1" applyFill="1" applyBorder="1" applyAlignment="1">
      <alignment horizontal="center" vertical="center" wrapText="1"/>
    </xf>
    <xf numFmtId="0" fontId="74" fillId="46" borderId="27" xfId="368" applyNumberFormat="1" applyFont="1" applyFill="1" applyBorder="1" applyAlignment="1">
      <alignment horizontal="center" vertical="center" wrapText="1"/>
    </xf>
    <xf numFmtId="0" fontId="73" fillId="0" borderId="27" xfId="368" applyFont="1" applyBorder="1" applyAlignment="1">
      <alignment horizontal="center" vertical="center"/>
    </xf>
    <xf numFmtId="0" fontId="72" fillId="0" borderId="27" xfId="368" applyFont="1" applyBorder="1" applyAlignment="1">
      <alignment horizontal="center" vertical="center"/>
    </xf>
    <xf numFmtId="0" fontId="74" fillId="46" borderId="27" xfId="368" applyFont="1" applyFill="1" applyBorder="1" applyAlignment="1">
      <alignment horizontal="center" vertical="center"/>
    </xf>
    <xf numFmtId="0" fontId="74" fillId="0" borderId="27" xfId="368" applyFont="1" applyFill="1" applyBorder="1" applyAlignment="1">
      <alignment horizontal="center" vertical="center"/>
    </xf>
    <xf numFmtId="0" fontId="74" fillId="44" borderId="27" xfId="368" applyFont="1" applyFill="1" applyBorder="1" applyAlignment="1">
      <alignment horizontal="center" vertical="center"/>
    </xf>
    <xf numFmtId="0" fontId="72" fillId="0" borderId="27" xfId="368" applyFont="1" applyFill="1" applyBorder="1" applyAlignment="1">
      <alignment horizontal="center" vertical="center" wrapText="1"/>
    </xf>
    <xf numFmtId="0" fontId="77" fillId="0" borderId="27" xfId="368" applyFont="1" applyBorder="1" applyAlignment="1">
      <alignment horizontal="center" vertical="center"/>
    </xf>
    <xf numFmtId="0" fontId="72" fillId="0" borderId="27" xfId="368" applyFont="1" applyFill="1" applyBorder="1" applyAlignment="1">
      <alignment horizontal="center" vertical="center"/>
    </xf>
    <xf numFmtId="0" fontId="72" fillId="0" borderId="16" xfId="368" applyFont="1" applyBorder="1" applyAlignment="1">
      <alignment vertical="center"/>
    </xf>
    <xf numFmtId="43" fontId="10" fillId="2" borderId="0" xfId="1" applyFont="1" applyFill="1" applyBorder="1" applyAlignment="1">
      <alignment horizontal="center" vertical="center"/>
    </xf>
    <xf numFmtId="43" fontId="17" fillId="3" borderId="25" xfId="1" applyFont="1" applyFill="1" applyBorder="1" applyAlignment="1">
      <alignment vertical="center"/>
    </xf>
    <xf numFmtId="43" fontId="17" fillId="0" borderId="25" xfId="1" applyFont="1" applyFill="1" applyBorder="1" applyAlignment="1">
      <alignment vertical="center"/>
    </xf>
    <xf numFmtId="43" fontId="14" fillId="2" borderId="39" xfId="1" applyFont="1" applyFill="1" applyBorder="1" applyAlignment="1">
      <alignment vertical="center"/>
    </xf>
    <xf numFmtId="43" fontId="12" fillId="4" borderId="44" xfId="1" applyFont="1" applyFill="1" applyBorder="1" applyAlignment="1">
      <alignment vertical="center"/>
    </xf>
    <xf numFmtId="43" fontId="78" fillId="0" borderId="0" xfId="1" applyFont="1" applyAlignment="1">
      <alignment vertical="center"/>
    </xf>
    <xf numFmtId="43" fontId="72" fillId="40" borderId="16" xfId="1" applyFont="1" applyFill="1" applyBorder="1" applyAlignment="1">
      <alignment vertical="center" wrapText="1"/>
    </xf>
    <xf numFmtId="43" fontId="72" fillId="40" borderId="16" xfId="1" applyFont="1" applyFill="1" applyBorder="1" applyAlignment="1">
      <alignment horizontal="left" vertical="center" wrapText="1"/>
    </xf>
    <xf numFmtId="0" fontId="8" fillId="2" borderId="0" xfId="3" applyFont="1" applyFill="1" applyAlignment="1">
      <alignment horizontal="center"/>
    </xf>
    <xf numFmtId="168" fontId="12" fillId="2" borderId="22" xfId="11" applyNumberFormat="1" applyFont="1" applyFill="1" applyBorder="1" applyAlignment="1">
      <alignment horizontal="center" vertical="center"/>
    </xf>
    <xf numFmtId="168" fontId="12" fillId="2" borderId="26" xfId="11" applyNumberFormat="1" applyFont="1" applyFill="1" applyBorder="1" applyAlignment="1">
      <alignment horizontal="center" vertical="center"/>
    </xf>
    <xf numFmtId="168" fontId="14" fillId="2" borderId="26" xfId="11" applyNumberFormat="1" applyFont="1" applyFill="1" applyBorder="1" applyAlignment="1">
      <alignment horizontal="center" vertical="center"/>
    </xf>
    <xf numFmtId="168" fontId="14" fillId="3" borderId="26" xfId="11" applyNumberFormat="1" applyFont="1" applyFill="1" applyBorder="1" applyAlignment="1">
      <alignment horizontal="center" vertical="center"/>
    </xf>
    <xf numFmtId="168" fontId="14" fillId="0" borderId="26" xfId="11" applyNumberFormat="1" applyFont="1" applyFill="1" applyBorder="1" applyAlignment="1">
      <alignment horizontal="center" vertical="center"/>
    </xf>
    <xf numFmtId="168" fontId="17" fillId="3" borderId="26" xfId="11" applyNumberFormat="1" applyFont="1" applyFill="1" applyBorder="1" applyAlignment="1">
      <alignment horizontal="center" vertical="center"/>
    </xf>
    <xf numFmtId="168" fontId="12" fillId="3" borderId="26" xfId="11" applyNumberFormat="1" applyFont="1" applyFill="1" applyBorder="1" applyAlignment="1">
      <alignment horizontal="center" vertical="center"/>
    </xf>
    <xf numFmtId="168" fontId="12" fillId="4" borderId="17" xfId="11" applyNumberFormat="1" applyFont="1" applyFill="1" applyBorder="1" applyAlignment="1">
      <alignment horizontal="center" vertical="center"/>
    </xf>
    <xf numFmtId="168" fontId="12" fillId="5" borderId="35" xfId="11" applyNumberFormat="1" applyFont="1" applyFill="1" applyBorder="1" applyAlignment="1">
      <alignment horizontal="center" vertical="center"/>
    </xf>
    <xf numFmtId="168" fontId="12" fillId="2" borderId="40" xfId="11" applyNumberFormat="1" applyFont="1" applyFill="1" applyBorder="1" applyAlignment="1">
      <alignment horizontal="center" vertical="center"/>
    </xf>
    <xf numFmtId="168" fontId="12" fillId="2" borderId="52" xfId="11" applyNumberFormat="1" applyFont="1" applyFill="1" applyBorder="1" applyAlignment="1">
      <alignment horizontal="center" vertical="center"/>
    </xf>
    <xf numFmtId="0" fontId="14" fillId="2" borderId="0" xfId="3" applyFont="1" applyFill="1" applyAlignment="1">
      <alignment horizontal="center"/>
    </xf>
    <xf numFmtId="43" fontId="8" fillId="2" borderId="0" xfId="1" applyFont="1" applyFill="1" applyBorder="1"/>
    <xf numFmtId="43" fontId="20" fillId="3" borderId="25" xfId="1" applyFont="1" applyFill="1" applyBorder="1" applyAlignment="1">
      <alignment vertical="center"/>
    </xf>
    <xf numFmtId="43" fontId="12" fillId="0" borderId="25" xfId="1" applyFont="1" applyFill="1" applyBorder="1" applyAlignment="1">
      <alignment vertical="center"/>
    </xf>
    <xf numFmtId="43" fontId="13" fillId="3" borderId="25" xfId="1" applyFont="1" applyFill="1" applyBorder="1" applyAlignment="1">
      <alignment vertical="center"/>
    </xf>
    <xf numFmtId="43" fontId="14" fillId="3" borderId="0" xfId="1" applyFont="1" applyFill="1" applyAlignment="1">
      <alignment vertical="center"/>
    </xf>
    <xf numFmtId="43" fontId="16" fillId="0" borderId="16" xfId="368" applyNumberFormat="1" applyFont="1" applyFill="1" applyBorder="1" applyAlignment="1">
      <alignment vertical="center"/>
    </xf>
    <xf numFmtId="43" fontId="73" fillId="0" borderId="16" xfId="1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vertical="center"/>
    </xf>
    <xf numFmtId="0" fontId="12" fillId="2" borderId="5" xfId="3" applyFont="1" applyFill="1" applyBorder="1" applyAlignment="1">
      <alignment vertical="center"/>
    </xf>
    <xf numFmtId="0" fontId="82" fillId="0" borderId="23" xfId="0" applyFont="1" applyBorder="1" applyAlignment="1">
      <alignment vertical="center"/>
    </xf>
    <xf numFmtId="0" fontId="82" fillId="0" borderId="0" xfId="0" applyFont="1" applyBorder="1" applyAlignment="1">
      <alignment vertical="center"/>
    </xf>
    <xf numFmtId="0" fontId="82" fillId="0" borderId="0" xfId="0" applyFont="1" applyAlignment="1">
      <alignment vertical="center"/>
    </xf>
    <xf numFmtId="0" fontId="14" fillId="2" borderId="75" xfId="0" applyNumberFormat="1" applyFont="1" applyFill="1" applyBorder="1" applyAlignment="1">
      <alignment horizontal="right" vertical="center"/>
    </xf>
    <xf numFmtId="0" fontId="14" fillId="2" borderId="76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2" fillId="50" borderId="75" xfId="0" applyFont="1" applyFill="1" applyBorder="1" applyAlignment="1">
      <alignment vertical="center"/>
    </xf>
    <xf numFmtId="0" fontId="12" fillId="50" borderId="76" xfId="0" applyFont="1" applyFill="1" applyBorder="1" applyAlignment="1">
      <alignment horizontal="center" vertical="center"/>
    </xf>
    <xf numFmtId="0" fontId="12" fillId="0" borderId="75" xfId="0" quotePrefix="1" applyFont="1" applyFill="1" applyBorder="1" applyAlignment="1">
      <alignment vertical="center"/>
    </xf>
    <xf numFmtId="0" fontId="12" fillId="0" borderId="76" xfId="0" applyFont="1" applyFill="1" applyBorder="1" applyAlignment="1">
      <alignment vertical="center"/>
    </xf>
    <xf numFmtId="0" fontId="12" fillId="51" borderId="76" xfId="0" applyFont="1" applyFill="1" applyBorder="1" applyAlignment="1">
      <alignment horizontal="left" vertical="center"/>
    </xf>
    <xf numFmtId="0" fontId="14" fillId="0" borderId="75" xfId="0" quotePrefix="1" applyFont="1" applyFill="1" applyBorder="1" applyAlignment="1">
      <alignment vertical="center"/>
    </xf>
    <xf numFmtId="0" fontId="14" fillId="0" borderId="76" xfId="0" applyFont="1" applyFill="1" applyBorder="1" applyAlignment="1">
      <alignment horizontal="left" vertical="center"/>
    </xf>
    <xf numFmtId="37" fontId="12" fillId="50" borderId="76" xfId="581" applyNumberFormat="1" applyFont="1" applyFill="1" applyBorder="1" applyAlignment="1">
      <alignment horizontal="center" vertical="center"/>
    </xf>
    <xf numFmtId="0" fontId="14" fillId="0" borderId="76" xfId="0" applyFont="1" applyFill="1" applyBorder="1" applyAlignment="1">
      <alignment vertical="center"/>
    </xf>
    <xf numFmtId="0" fontId="17" fillId="0" borderId="75" xfId="0" quotePrefix="1" applyFont="1" applyFill="1" applyBorder="1" applyAlignment="1">
      <alignment vertical="center"/>
    </xf>
    <xf numFmtId="0" fontId="17" fillId="0" borderId="76" xfId="0" applyFont="1" applyFill="1" applyBorder="1" applyAlignment="1">
      <alignment vertical="center"/>
    </xf>
    <xf numFmtId="0" fontId="85" fillId="49" borderId="75" xfId="0" applyFont="1" applyFill="1" applyBorder="1" applyAlignment="1">
      <alignment vertical="center"/>
    </xf>
    <xf numFmtId="0" fontId="85" fillId="49" borderId="76" xfId="0" applyFont="1" applyFill="1" applyBorder="1" applyAlignment="1">
      <alignment vertical="center"/>
    </xf>
    <xf numFmtId="0" fontId="14" fillId="0" borderId="75" xfId="0" applyFont="1" applyBorder="1" applyAlignment="1">
      <alignment vertical="center"/>
    </xf>
    <xf numFmtId="0" fontId="14" fillId="0" borderId="76" xfId="0" applyFont="1" applyBorder="1" applyAlignment="1">
      <alignment vertical="center"/>
    </xf>
    <xf numFmtId="0" fontId="17" fillId="0" borderId="76" xfId="0" applyFont="1" applyFill="1" applyBorder="1" applyAlignment="1">
      <alignment horizontal="left" vertical="center"/>
    </xf>
    <xf numFmtId="43" fontId="14" fillId="0" borderId="0" xfId="1" applyFont="1" applyAlignment="1">
      <alignment vertical="center"/>
    </xf>
    <xf numFmtId="43" fontId="14" fillId="0" borderId="0" xfId="0" applyNumberFormat="1" applyFont="1" applyAlignment="1">
      <alignment vertical="center"/>
    </xf>
    <xf numFmtId="0" fontId="12" fillId="0" borderId="76" xfId="0" applyFont="1" applyFill="1" applyBorder="1" applyAlignment="1">
      <alignment horizontal="left" vertical="center"/>
    </xf>
    <xf numFmtId="0" fontId="12" fillId="0" borderId="75" xfId="0" applyFont="1" applyFill="1" applyBorder="1" applyAlignment="1">
      <alignment vertical="center"/>
    </xf>
    <xf numFmtId="0" fontId="12" fillId="0" borderId="75" xfId="0" quotePrefix="1" applyFont="1" applyBorder="1" applyAlignment="1">
      <alignment vertical="center"/>
    </xf>
    <xf numFmtId="0" fontId="12" fillId="0" borderId="76" xfId="0" applyFont="1" applyBorder="1" applyAlignment="1">
      <alignment vertical="center" wrapText="1"/>
    </xf>
    <xf numFmtId="0" fontId="12" fillId="0" borderId="75" xfId="0" applyFont="1" applyFill="1" applyBorder="1" applyAlignment="1">
      <alignment horizontal="left" vertical="center"/>
    </xf>
    <xf numFmtId="0" fontId="18" fillId="0" borderId="76" xfId="0" quotePrefix="1" applyFont="1" applyFill="1" applyBorder="1" applyAlignment="1">
      <alignment horizontal="center" vertical="center"/>
    </xf>
    <xf numFmtId="0" fontId="14" fillId="0" borderId="75" xfId="0" applyFont="1" applyFill="1" applyBorder="1" applyAlignment="1">
      <alignment vertical="center"/>
    </xf>
    <xf numFmtId="0" fontId="14" fillId="0" borderId="76" xfId="0" applyFont="1" applyFill="1" applyBorder="1" applyAlignment="1">
      <alignment horizontal="center" vertical="center"/>
    </xf>
    <xf numFmtId="0" fontId="12" fillId="0" borderId="78" xfId="0" applyFont="1" applyFill="1" applyBorder="1" applyAlignment="1">
      <alignment horizontal="left" vertical="center"/>
    </xf>
    <xf numFmtId="0" fontId="12" fillId="0" borderId="79" xfId="0" applyFont="1" applyFill="1" applyBorder="1" applyAlignment="1">
      <alignment horizontal="center" vertical="center"/>
    </xf>
    <xf numFmtId="43" fontId="18" fillId="2" borderId="46" xfId="1" applyFont="1" applyFill="1" applyBorder="1" applyAlignment="1">
      <alignment horizontal="center" vertical="center"/>
    </xf>
    <xf numFmtId="43" fontId="18" fillId="2" borderId="4" xfId="1" applyFont="1" applyFill="1" applyBorder="1" applyAlignment="1">
      <alignment horizontal="center" vertical="center"/>
    </xf>
    <xf numFmtId="43" fontId="18" fillId="2" borderId="47" xfId="1" applyFont="1" applyFill="1" applyBorder="1" applyAlignment="1">
      <alignment horizontal="center" vertical="center"/>
    </xf>
    <xf numFmtId="43" fontId="18" fillId="2" borderId="8" xfId="1" applyFont="1" applyFill="1" applyBorder="1" applyAlignment="1">
      <alignment horizontal="center" vertical="center"/>
    </xf>
    <xf numFmtId="43" fontId="82" fillId="0" borderId="0" xfId="1" applyFont="1" applyBorder="1" applyAlignment="1">
      <alignment vertical="center"/>
    </xf>
    <xf numFmtId="43" fontId="82" fillId="0" borderId="71" xfId="1" applyFont="1" applyBorder="1" applyAlignment="1">
      <alignment vertical="center"/>
    </xf>
    <xf numFmtId="43" fontId="83" fillId="49" borderId="73" xfId="1" applyFont="1" applyFill="1" applyBorder="1" applyAlignment="1">
      <alignment horizontal="center" vertical="center"/>
    </xf>
    <xf numFmtId="43" fontId="12" fillId="0" borderId="76" xfId="1" applyFont="1" applyFill="1" applyBorder="1" applyAlignment="1">
      <alignment horizontal="right" vertical="center"/>
    </xf>
    <xf numFmtId="43" fontId="12" fillId="0" borderId="77" xfId="1" applyFont="1" applyFill="1" applyBorder="1" applyAlignment="1">
      <alignment horizontal="right" vertical="center"/>
    </xf>
    <xf numFmtId="43" fontId="18" fillId="50" borderId="76" xfId="1" applyFont="1" applyFill="1" applyBorder="1" applyAlignment="1">
      <alignment horizontal="right" vertical="center"/>
    </xf>
    <xf numFmtId="43" fontId="18" fillId="50" borderId="77" xfId="1" applyFont="1" applyFill="1" applyBorder="1" applyAlignment="1">
      <alignment horizontal="right" vertical="center"/>
    </xf>
    <xf numFmtId="43" fontId="12" fillId="0" borderId="76" xfId="1" applyFont="1" applyBorder="1" applyAlignment="1">
      <alignment horizontal="right" vertical="center"/>
    </xf>
    <xf numFmtId="43" fontId="12" fillId="0" borderId="77" xfId="1" applyFont="1" applyBorder="1" applyAlignment="1">
      <alignment horizontal="right" vertical="center"/>
    </xf>
    <xf numFmtId="43" fontId="14" fillId="0" borderId="76" xfId="1" applyFont="1" applyBorder="1" applyAlignment="1">
      <alignment vertical="center"/>
    </xf>
    <xf numFmtId="43" fontId="14" fillId="0" borderId="77" xfId="1" applyFont="1" applyBorder="1" applyAlignment="1">
      <alignment vertical="center"/>
    </xf>
    <xf numFmtId="43" fontId="14" fillId="0" borderId="76" xfId="1" quotePrefix="1" applyFont="1" applyFill="1" applyBorder="1" applyAlignment="1">
      <alignment horizontal="right" vertical="center"/>
    </xf>
    <xf numFmtId="43" fontId="14" fillId="0" borderId="77" xfId="1" quotePrefix="1" applyFont="1" applyFill="1" applyBorder="1" applyAlignment="1">
      <alignment horizontal="right" vertical="center"/>
    </xf>
    <xf numFmtId="43" fontId="14" fillId="0" borderId="76" xfId="1" quotePrefix="1" applyFont="1" applyBorder="1" applyAlignment="1">
      <alignment horizontal="right" vertical="center"/>
    </xf>
    <xf numFmtId="43" fontId="14" fillId="0" borderId="77" xfId="1" quotePrefix="1" applyFont="1" applyBorder="1" applyAlignment="1">
      <alignment horizontal="right" vertical="center"/>
    </xf>
    <xf numFmtId="43" fontId="12" fillId="50" borderId="76" xfId="1" quotePrefix="1" applyFont="1" applyFill="1" applyBorder="1" applyAlignment="1">
      <alignment horizontal="right" vertical="center"/>
    </xf>
    <xf numFmtId="43" fontId="12" fillId="50" borderId="77" xfId="1" quotePrefix="1" applyFont="1" applyFill="1" applyBorder="1" applyAlignment="1">
      <alignment horizontal="right" vertical="center"/>
    </xf>
    <xf numFmtId="43" fontId="12" fillId="0" borderId="76" xfId="1" quotePrefix="1" applyFont="1" applyBorder="1" applyAlignment="1">
      <alignment horizontal="right" vertical="center"/>
    </xf>
    <xf numFmtId="43" fontId="12" fillId="0" borderId="77" xfId="1" quotePrefix="1" applyFont="1" applyBorder="1" applyAlignment="1">
      <alignment horizontal="right" vertical="center"/>
    </xf>
    <xf numFmtId="43" fontId="14" fillId="0" borderId="76" xfId="1" applyFont="1" applyBorder="1" applyAlignment="1">
      <alignment horizontal="right" vertical="center"/>
    </xf>
    <xf numFmtId="43" fontId="14" fillId="0" borderId="77" xfId="1" applyFont="1" applyBorder="1" applyAlignment="1">
      <alignment horizontal="right" vertical="center"/>
    </xf>
    <xf numFmtId="43" fontId="14" fillId="0" borderId="76" xfId="1" applyFont="1" applyFill="1" applyBorder="1" applyAlignment="1">
      <alignment horizontal="right" vertical="center"/>
    </xf>
    <xf numFmtId="43" fontId="14" fillId="0" borderId="77" xfId="1" applyFont="1" applyFill="1" applyBorder="1" applyAlignment="1">
      <alignment horizontal="right" vertical="center"/>
    </xf>
    <xf numFmtId="43" fontId="83" fillId="49" borderId="76" xfId="1" applyFont="1" applyFill="1" applyBorder="1" applyAlignment="1">
      <alignment horizontal="right" vertical="center"/>
    </xf>
    <xf numFmtId="43" fontId="12" fillId="0" borderId="79" xfId="1" quotePrefix="1" applyFont="1" applyFill="1" applyBorder="1" applyAlignment="1">
      <alignment horizontal="right" vertical="center"/>
    </xf>
    <xf numFmtId="43" fontId="82" fillId="0" borderId="0" xfId="1" applyFont="1" applyAlignment="1">
      <alignment vertical="center"/>
    </xf>
    <xf numFmtId="0" fontId="86" fillId="0" borderId="80" xfId="0" applyFont="1" applyBorder="1" applyAlignment="1">
      <alignment horizontal="center" vertical="center" wrapText="1"/>
    </xf>
    <xf numFmtId="0" fontId="86" fillId="0" borderId="81" xfId="0" applyFont="1" applyBorder="1" applyAlignment="1">
      <alignment horizontal="center" vertical="center" wrapText="1"/>
    </xf>
    <xf numFmtId="0" fontId="86" fillId="0" borderId="82" xfId="0" applyFont="1" applyBorder="1" applyAlignment="1">
      <alignment horizontal="center" vertical="center" wrapText="1"/>
    </xf>
    <xf numFmtId="0" fontId="87" fillId="0" borderId="83" xfId="0" applyFont="1" applyBorder="1" applyAlignment="1">
      <alignment vertical="center" wrapText="1"/>
    </xf>
    <xf numFmtId="3" fontId="87" fillId="0" borderId="6" xfId="0" applyNumberFormat="1" applyFont="1" applyBorder="1" applyAlignment="1">
      <alignment horizontal="right" vertical="center" wrapText="1"/>
    </xf>
    <xf numFmtId="3" fontId="87" fillId="0" borderId="83" xfId="0" applyNumberFormat="1" applyFont="1" applyBorder="1" applyAlignment="1">
      <alignment horizontal="right" vertical="center" wrapText="1"/>
    </xf>
    <xf numFmtId="3" fontId="87" fillId="0" borderId="8" xfId="0" applyNumberFormat="1" applyFont="1" applyBorder="1" applyAlignment="1">
      <alignment horizontal="right" vertical="center" wrapText="1"/>
    </xf>
    <xf numFmtId="0" fontId="87" fillId="0" borderId="8" xfId="0" applyFont="1" applyBorder="1" applyAlignment="1">
      <alignment horizontal="right" vertical="center" wrapText="1"/>
    </xf>
    <xf numFmtId="0" fontId="87" fillId="0" borderId="6" xfId="0" applyFont="1" applyBorder="1" applyAlignment="1">
      <alignment horizontal="right" vertical="center" wrapText="1"/>
    </xf>
    <xf numFmtId="0" fontId="87" fillId="0" borderId="83" xfId="0" applyFont="1" applyBorder="1" applyAlignment="1">
      <alignment horizontal="right" vertical="center" wrapText="1"/>
    </xf>
    <xf numFmtId="0" fontId="86" fillId="0" borderId="83" xfId="0" applyFont="1" applyBorder="1" applyAlignment="1">
      <alignment horizontal="right" vertical="center" wrapText="1"/>
    </xf>
    <xf numFmtId="3" fontId="86" fillId="0" borderId="6" xfId="0" applyNumberFormat="1" applyFont="1" applyBorder="1" applyAlignment="1">
      <alignment horizontal="right" vertical="center" wrapText="1"/>
    </xf>
    <xf numFmtId="43" fontId="83" fillId="49" borderId="74" xfId="1" applyFont="1" applyFill="1" applyBorder="1" applyAlignment="1">
      <alignment horizontal="center" vertical="center" wrapText="1"/>
    </xf>
    <xf numFmtId="43" fontId="14" fillId="2" borderId="0" xfId="1" applyFont="1" applyFill="1" applyAlignment="1">
      <alignment vertical="center"/>
    </xf>
    <xf numFmtId="43" fontId="48" fillId="52" borderId="16" xfId="213" applyNumberFormat="1" applyFont="1" applyFill="1" applyBorder="1" applyAlignment="1" applyProtection="1">
      <alignment vertical="center" wrapText="1"/>
      <protection locked="0"/>
    </xf>
    <xf numFmtId="41" fontId="16" fillId="0" borderId="0" xfId="368" applyNumberFormat="1" applyFont="1" applyAlignment="1">
      <alignment vertical="center"/>
    </xf>
    <xf numFmtId="0" fontId="72" fillId="52" borderId="16" xfId="368" applyFont="1" applyFill="1" applyBorder="1" applyAlignment="1">
      <alignment horizontal="center" vertical="center"/>
    </xf>
    <xf numFmtId="178" fontId="72" fillId="52" borderId="16" xfId="368" applyNumberFormat="1" applyFont="1" applyFill="1" applyBorder="1" applyAlignment="1">
      <alignment horizontal="left" vertical="center" wrapText="1"/>
    </xf>
    <xf numFmtId="178" fontId="72" fillId="52" borderId="16" xfId="368" applyNumberFormat="1" applyFont="1" applyFill="1" applyBorder="1" applyAlignment="1">
      <alignment horizontal="center" vertical="center"/>
    </xf>
    <xf numFmtId="0" fontId="72" fillId="52" borderId="16" xfId="368" applyFont="1" applyFill="1" applyBorder="1" applyAlignment="1">
      <alignment vertical="center" wrapText="1"/>
    </xf>
    <xf numFmtId="43" fontId="72" fillId="52" borderId="16" xfId="1" applyFont="1" applyFill="1" applyBorder="1" applyAlignment="1">
      <alignment vertical="center" wrapText="1"/>
    </xf>
    <xf numFmtId="43" fontId="78" fillId="52" borderId="0" xfId="368" applyNumberFormat="1" applyFont="1" applyFill="1" applyAlignment="1">
      <alignment vertical="center"/>
    </xf>
    <xf numFmtId="43" fontId="16" fillId="52" borderId="0" xfId="368" applyNumberFormat="1" applyFont="1" applyFill="1" applyAlignment="1">
      <alignment vertical="center"/>
    </xf>
    <xf numFmtId="0" fontId="16" fillId="52" borderId="0" xfId="368" applyFont="1" applyFill="1" applyAlignment="1">
      <alignment vertical="center"/>
    </xf>
    <xf numFmtId="0" fontId="16" fillId="48" borderId="0" xfId="368" applyFont="1" applyFill="1" applyAlignment="1">
      <alignment vertical="center"/>
    </xf>
    <xf numFmtId="0" fontId="16" fillId="40" borderId="0" xfId="368" applyFont="1" applyFill="1" applyAlignment="1">
      <alignment vertical="center"/>
    </xf>
    <xf numFmtId="43" fontId="75" fillId="52" borderId="16" xfId="1" applyFont="1" applyFill="1" applyBorder="1" applyAlignment="1">
      <alignment horizontal="center" vertical="center" wrapText="1"/>
    </xf>
    <xf numFmtId="43" fontId="16" fillId="0" borderId="0" xfId="368" applyNumberFormat="1" applyFont="1" applyFill="1" applyAlignment="1">
      <alignment vertical="center"/>
    </xf>
    <xf numFmtId="43" fontId="73" fillId="0" borderId="84" xfId="1" applyFont="1" applyFill="1" applyBorder="1" applyAlignment="1">
      <alignment horizontal="center" vertical="center" wrapText="1"/>
    </xf>
    <xf numFmtId="43" fontId="73" fillId="2" borderId="84" xfId="1" applyFont="1" applyFill="1" applyBorder="1" applyAlignment="1">
      <alignment horizontal="center" vertical="center"/>
    </xf>
    <xf numFmtId="0" fontId="16" fillId="0" borderId="0" xfId="368" applyFont="1" applyAlignment="1">
      <alignment horizontal="center" vertical="center" wrapText="1"/>
    </xf>
    <xf numFmtId="0" fontId="66" fillId="0" borderId="30" xfId="364" applyFont="1" applyFill="1" applyBorder="1" applyAlignment="1" applyProtection="1">
      <alignment horizontal="center" vertical="center" wrapText="1"/>
    </xf>
    <xf numFmtId="0" fontId="7" fillId="0" borderId="16" xfId="364" applyFont="1" applyFill="1" applyBorder="1" applyAlignment="1" applyProtection="1">
      <alignment horizontal="left" vertical="center" wrapText="1"/>
    </xf>
    <xf numFmtId="0" fontId="61" fillId="0" borderId="0" xfId="368" applyFont="1" applyAlignment="1">
      <alignment vertical="center" wrapText="1"/>
    </xf>
    <xf numFmtId="0" fontId="77" fillId="0" borderId="85" xfId="368" applyFont="1" applyBorder="1" applyAlignment="1">
      <alignment horizontal="center" vertical="center"/>
    </xf>
    <xf numFmtId="178" fontId="77" fillId="0" borderId="85" xfId="368" applyNumberFormat="1" applyFont="1" applyBorder="1" applyAlignment="1">
      <alignment horizontal="left" vertical="center"/>
    </xf>
    <xf numFmtId="0" fontId="77" fillId="47" borderId="85" xfId="368" applyFont="1" applyFill="1" applyBorder="1" applyAlignment="1">
      <alignment horizontal="left" vertical="center"/>
    </xf>
    <xf numFmtId="178" fontId="77" fillId="47" borderId="85" xfId="368" applyNumberFormat="1" applyFont="1" applyFill="1" applyBorder="1" applyAlignment="1">
      <alignment horizontal="center" vertical="center"/>
    </xf>
    <xf numFmtId="0" fontId="77" fillId="47" borderId="85" xfId="375" applyFont="1" applyFill="1" applyBorder="1" applyAlignment="1">
      <alignment horizontal="left" vertical="center"/>
    </xf>
    <xf numFmtId="43" fontId="77" fillId="47" borderId="85" xfId="1" applyFont="1" applyFill="1" applyBorder="1" applyAlignment="1">
      <alignment horizontal="left" vertical="center"/>
    </xf>
    <xf numFmtId="0" fontId="88" fillId="0" borderId="0" xfId="0" applyFont="1"/>
    <xf numFmtId="0" fontId="72" fillId="0" borderId="0" xfId="368" applyFont="1" applyFill="1" applyBorder="1" applyAlignment="1">
      <alignment horizontal="center" vertical="center"/>
    </xf>
    <xf numFmtId="178" fontId="72" fillId="0" borderId="0" xfId="368" applyNumberFormat="1" applyFont="1" applyFill="1" applyBorder="1" applyAlignment="1">
      <alignment horizontal="left" vertical="center" wrapText="1"/>
    </xf>
    <xf numFmtId="0" fontId="79" fillId="0" borderId="0" xfId="368" applyFont="1" applyFill="1" applyBorder="1" applyAlignment="1">
      <alignment horizontal="left" vertical="center"/>
    </xf>
    <xf numFmtId="178" fontId="79" fillId="0" borderId="0" xfId="368" applyNumberFormat="1" applyFont="1" applyFill="1" applyBorder="1" applyAlignment="1">
      <alignment horizontal="center" vertical="center"/>
    </xf>
    <xf numFmtId="0" fontId="79" fillId="0" borderId="0" xfId="375" applyFont="1" applyFill="1" applyBorder="1" applyAlignment="1">
      <alignment horizontal="left" vertical="center"/>
    </xf>
    <xf numFmtId="43" fontId="79" fillId="0" borderId="0" xfId="1" applyFont="1" applyFill="1" applyBorder="1" applyAlignment="1">
      <alignment horizontal="left" vertical="center"/>
    </xf>
    <xf numFmtId="43" fontId="79" fillId="0" borderId="0" xfId="1" applyFont="1" applyFill="1" applyBorder="1" applyAlignment="1">
      <alignment vertical="center"/>
    </xf>
    <xf numFmtId="0" fontId="89" fillId="0" borderId="0" xfId="0" applyFont="1" applyAlignment="1"/>
    <xf numFmtId="43" fontId="77" fillId="0" borderId="0" xfId="1" applyFont="1" applyFill="1" applyBorder="1" applyAlignment="1">
      <alignment horizontal="left" vertical="center"/>
    </xf>
    <xf numFmtId="43" fontId="79" fillId="53" borderId="0" xfId="1" applyFont="1" applyFill="1" applyBorder="1" applyAlignment="1">
      <alignment horizontal="left" vertical="center"/>
    </xf>
    <xf numFmtId="43" fontId="77" fillId="53" borderId="0" xfId="1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11" fillId="2" borderId="1" xfId="4" applyNumberFormat="1" applyFont="1" applyFill="1" applyBorder="1" applyAlignment="1">
      <alignment horizontal="center" vertical="center" wrapText="1"/>
    </xf>
    <xf numFmtId="0" fontId="11" fillId="2" borderId="2" xfId="4" applyNumberFormat="1" applyFont="1" applyFill="1" applyBorder="1" applyAlignment="1">
      <alignment horizontal="center" vertical="center" wrapText="1"/>
    </xf>
    <xf numFmtId="0" fontId="11" fillId="2" borderId="3" xfId="4" applyNumberFormat="1" applyFont="1" applyFill="1" applyBorder="1" applyAlignment="1">
      <alignment horizontal="center" vertical="center" wrapText="1"/>
    </xf>
    <xf numFmtId="0" fontId="11" fillId="2" borderId="12" xfId="4" applyNumberFormat="1" applyFont="1" applyFill="1" applyBorder="1" applyAlignment="1">
      <alignment horizontal="center" vertical="center" wrapText="1"/>
    </xf>
    <xf numFmtId="0" fontId="11" fillId="2" borderId="13" xfId="4" applyNumberFormat="1" applyFont="1" applyFill="1" applyBorder="1" applyAlignment="1">
      <alignment horizontal="center" vertical="center" wrapText="1"/>
    </xf>
    <xf numFmtId="0" fontId="11" fillId="2" borderId="14" xfId="4" applyNumberFormat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15" xfId="1" applyFont="1" applyFill="1" applyBorder="1" applyAlignment="1">
      <alignment horizontal="center" vertical="center" wrapText="1"/>
    </xf>
    <xf numFmtId="4" fontId="7" fillId="2" borderId="10" xfId="5" applyNumberFormat="1" applyFont="1" applyFill="1" applyBorder="1" applyAlignment="1">
      <alignment horizontal="center" vertical="center" wrapText="1"/>
    </xf>
    <xf numFmtId="4" fontId="7" fillId="2" borderId="11" xfId="5" applyNumberFormat="1" applyFont="1" applyFill="1" applyBorder="1" applyAlignment="1">
      <alignment horizontal="center" vertical="center" wrapText="1"/>
    </xf>
    <xf numFmtId="49" fontId="12" fillId="3" borderId="0" xfId="4" applyNumberFormat="1" applyFont="1" applyFill="1" applyBorder="1" applyAlignment="1">
      <alignment horizontal="left" vertical="center" wrapText="1"/>
    </xf>
    <xf numFmtId="49" fontId="14" fillId="3" borderId="0" xfId="4" applyNumberFormat="1" applyFont="1" applyFill="1" applyBorder="1" applyAlignment="1">
      <alignment horizontal="center" vertical="center"/>
    </xf>
    <xf numFmtId="49" fontId="14" fillId="3" borderId="24" xfId="4" applyNumberFormat="1" applyFont="1" applyFill="1" applyBorder="1" applyAlignment="1">
      <alignment horizontal="center" vertical="center"/>
    </xf>
    <xf numFmtId="49" fontId="12" fillId="0" borderId="0" xfId="4" applyNumberFormat="1" applyFont="1" applyFill="1" applyBorder="1" applyAlignment="1">
      <alignment horizontal="left" vertical="center" wrapText="1"/>
    </xf>
    <xf numFmtId="49" fontId="12" fillId="0" borderId="24" xfId="4" applyNumberFormat="1" applyFont="1" applyFill="1" applyBorder="1" applyAlignment="1">
      <alignment horizontal="left" vertical="center" wrapText="1"/>
    </xf>
    <xf numFmtId="49" fontId="14" fillId="3" borderId="0" xfId="4" applyNumberFormat="1" applyFont="1" applyFill="1" applyBorder="1" applyAlignment="1">
      <alignment horizontal="left" vertical="center" wrapText="1"/>
    </xf>
    <xf numFmtId="49" fontId="14" fillId="3" borderId="24" xfId="4" applyNumberFormat="1" applyFont="1" applyFill="1" applyBorder="1" applyAlignment="1">
      <alignment horizontal="left" vertical="center" wrapText="1"/>
    </xf>
    <xf numFmtId="0" fontId="12" fillId="2" borderId="0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17" fillId="0" borderId="0" xfId="4" applyNumberFormat="1" applyFont="1" applyFill="1" applyBorder="1" applyAlignment="1">
      <alignment horizontal="left" vertical="center" wrapText="1"/>
    </xf>
    <xf numFmtId="49" fontId="17" fillId="0" borderId="24" xfId="4" applyNumberFormat="1" applyFont="1" applyFill="1" applyBorder="1" applyAlignment="1">
      <alignment horizontal="left" vertical="center" wrapText="1"/>
    </xf>
    <xf numFmtId="49" fontId="12" fillId="2" borderId="0" xfId="4" applyNumberFormat="1" applyFont="1" applyFill="1" applyBorder="1" applyAlignment="1">
      <alignment horizontal="left" vertical="center" wrapText="1"/>
    </xf>
    <xf numFmtId="49" fontId="12" fillId="2" borderId="24" xfId="4" applyNumberFormat="1" applyFont="1" applyFill="1" applyBorder="1" applyAlignment="1">
      <alignment horizontal="left" vertical="center" wrapText="1"/>
    </xf>
    <xf numFmtId="49" fontId="12" fillId="2" borderId="0" xfId="2" applyNumberFormat="1" applyFont="1" applyFill="1" applyBorder="1" applyAlignment="1">
      <alignment horizontal="left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/>
    </xf>
    <xf numFmtId="0" fontId="83" fillId="49" borderId="72" xfId="0" applyFont="1" applyFill="1" applyBorder="1" applyAlignment="1">
      <alignment horizontal="left" vertical="center"/>
    </xf>
    <xf numFmtId="0" fontId="83" fillId="49" borderId="73" xfId="0" applyFont="1" applyFill="1" applyBorder="1" applyAlignment="1">
      <alignment horizontal="left" vertical="center"/>
    </xf>
    <xf numFmtId="0" fontId="3" fillId="2" borderId="3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5" fillId="2" borderId="46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47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11" fillId="2" borderId="48" xfId="9" applyNumberFormat="1" applyFont="1" applyFill="1" applyBorder="1" applyAlignment="1">
      <alignment horizontal="center" vertical="center" wrapText="1"/>
    </xf>
    <xf numFmtId="0" fontId="11" fillId="2" borderId="49" xfId="9" applyNumberFormat="1" applyFont="1" applyFill="1" applyBorder="1" applyAlignment="1">
      <alignment horizontal="center" vertical="center" wrapText="1"/>
    </xf>
    <xf numFmtId="0" fontId="11" fillId="2" borderId="50" xfId="9" applyNumberFormat="1" applyFont="1" applyFill="1" applyBorder="1" applyAlignment="1">
      <alignment horizontal="center" vertical="center" wrapText="1"/>
    </xf>
    <xf numFmtId="0" fontId="11" fillId="2" borderId="30" xfId="9" applyNumberFormat="1" applyFont="1" applyFill="1" applyBorder="1" applyAlignment="1">
      <alignment horizontal="center" vertical="center" wrapText="1"/>
    </xf>
    <xf numFmtId="0" fontId="11" fillId="2" borderId="28" xfId="9" applyNumberFormat="1" applyFont="1" applyFill="1" applyBorder="1" applyAlignment="1">
      <alignment horizontal="center" vertical="center" wrapText="1"/>
    </xf>
    <xf numFmtId="0" fontId="11" fillId="2" borderId="29" xfId="9" applyNumberFormat="1" applyFont="1" applyFill="1" applyBorder="1" applyAlignment="1">
      <alignment horizontal="center" vertical="center" wrapText="1"/>
    </xf>
    <xf numFmtId="49" fontId="21" fillId="5" borderId="31" xfId="9" applyNumberFormat="1" applyFont="1" applyFill="1" applyBorder="1" applyAlignment="1">
      <alignment horizontal="left" vertical="center"/>
    </xf>
    <xf numFmtId="49" fontId="12" fillId="5" borderId="32" xfId="9" applyNumberFormat="1" applyFont="1" applyFill="1" applyBorder="1" applyAlignment="1">
      <alignment horizontal="left" vertical="center"/>
    </xf>
    <xf numFmtId="49" fontId="12" fillId="5" borderId="33" xfId="9" applyNumberFormat="1" applyFont="1" applyFill="1" applyBorder="1" applyAlignment="1">
      <alignment horizontal="left" vertical="center"/>
    </xf>
    <xf numFmtId="49" fontId="12" fillId="4" borderId="28" xfId="9" applyNumberFormat="1" applyFont="1" applyFill="1" applyBorder="1" applyAlignment="1">
      <alignment horizontal="left" vertical="center"/>
    </xf>
    <xf numFmtId="49" fontId="12" fillId="4" borderId="29" xfId="9" applyNumberFormat="1" applyFont="1" applyFill="1" applyBorder="1" applyAlignment="1">
      <alignment horizontal="left" vertical="center"/>
    </xf>
  </cellXfs>
  <cellStyles count="794">
    <cellStyle name="20% - Accent1" xfId="12"/>
    <cellStyle name="20% - Accent2" xfId="13"/>
    <cellStyle name="20% - Accent3" xfId="14"/>
    <cellStyle name="20% - Accent4" xfId="15"/>
    <cellStyle name="20% - Accent5" xfId="16"/>
    <cellStyle name="20% - Accent6" xfId="17"/>
    <cellStyle name="20% - Colore 1 2" xfId="18"/>
    <cellStyle name="20% - Colore 2 2" xfId="19"/>
    <cellStyle name="20% - Colore 3 2" xfId="20"/>
    <cellStyle name="20% - Colore 4 2" xfId="21"/>
    <cellStyle name="20% - Colore 5 2" xfId="22"/>
    <cellStyle name="20% - Colore 6 2" xfId="23"/>
    <cellStyle name="40% - Accent1" xfId="24"/>
    <cellStyle name="40% - Accent2" xfId="25"/>
    <cellStyle name="40% - Accent3" xfId="26"/>
    <cellStyle name="40% - Accent4" xfId="27"/>
    <cellStyle name="40% - Accent5" xfId="28"/>
    <cellStyle name="40% - Accent6" xfId="29"/>
    <cellStyle name="40% - Colore 1 2" xfId="30"/>
    <cellStyle name="40% - Colore 2 2" xfId="31"/>
    <cellStyle name="40% - Colore 3 2" xfId="32"/>
    <cellStyle name="40% - Colore 4 2" xfId="33"/>
    <cellStyle name="40% - Colore 5 2" xfId="34"/>
    <cellStyle name="40% - Colore 6 2" xfId="35"/>
    <cellStyle name="60% - Accent1" xfId="36"/>
    <cellStyle name="60% - Accent2" xfId="37"/>
    <cellStyle name="60% - Accent3" xfId="38"/>
    <cellStyle name="60% - Accent4" xfId="39"/>
    <cellStyle name="60% - Accent5" xfId="40"/>
    <cellStyle name="60% - Accent6" xfId="41"/>
    <cellStyle name="60% - Colore 1 2" xfId="42"/>
    <cellStyle name="60% - Colore 2 2" xfId="43"/>
    <cellStyle name="60% - Colore 3 2" xfId="44"/>
    <cellStyle name="60% - Colore 4 2" xfId="45"/>
    <cellStyle name="60% - Colore 5 2" xfId="46"/>
    <cellStyle name="60% - Colore 6 2" xfId="47"/>
    <cellStyle name="Accent1" xfId="48"/>
    <cellStyle name="Accent2" xfId="49"/>
    <cellStyle name="Accent3" xfId="50"/>
    <cellStyle name="Accent4" xfId="51"/>
    <cellStyle name="Accent5" xfId="52"/>
    <cellStyle name="Accent6" xfId="53"/>
    <cellStyle name="Bad" xfId="54"/>
    <cellStyle name="Bad 2" xfId="55"/>
    <cellStyle name="Calcolo 2" xfId="56"/>
    <cellStyle name="Calcolo 2 2" xfId="582"/>
    <cellStyle name="Calculation" xfId="57"/>
    <cellStyle name="Calculation 2" xfId="58"/>
    <cellStyle name="Calculation 2 2" xfId="59"/>
    <cellStyle name="Calculation 2 2 2" xfId="60"/>
    <cellStyle name="Calculation 2 2 2 2" xfId="583"/>
    <cellStyle name="Calculation 2 2 3" xfId="584"/>
    <cellStyle name="Calculation 2 3" xfId="61"/>
    <cellStyle name="Calculation 2 3 2" xfId="62"/>
    <cellStyle name="Calculation 2 3 2 2" xfId="585"/>
    <cellStyle name="Calculation 2 3 3" xfId="586"/>
    <cellStyle name="Calculation 2 4" xfId="63"/>
    <cellStyle name="Calculation 2 4 2" xfId="64"/>
    <cellStyle name="Calculation 2 4 2 2" xfId="587"/>
    <cellStyle name="Calculation 2 4 3" xfId="588"/>
    <cellStyle name="Calculation 2 5" xfId="65"/>
    <cellStyle name="Calculation 2 5 2" xfId="66"/>
    <cellStyle name="Calculation 2 5 2 2" xfId="589"/>
    <cellStyle name="Calculation 2 5 3" xfId="590"/>
    <cellStyle name="Calculation 2 6" xfId="67"/>
    <cellStyle name="Calculation 2 6 2" xfId="591"/>
    <cellStyle name="Calculation 2 7" xfId="592"/>
    <cellStyle name="Calculation 3" xfId="68"/>
    <cellStyle name="Calculation 3 2" xfId="69"/>
    <cellStyle name="Calculation 3 2 2" xfId="593"/>
    <cellStyle name="Calculation 3 3" xfId="594"/>
    <cellStyle name="Calculation 4" xfId="70"/>
    <cellStyle name="Calculation 4 2" xfId="71"/>
    <cellStyle name="Calculation 4 2 2" xfId="595"/>
    <cellStyle name="Calculation 4 3" xfId="596"/>
    <cellStyle name="Calculation 5" xfId="72"/>
    <cellStyle name="Calculation 5 2" xfId="73"/>
    <cellStyle name="Calculation 5 2 2" xfId="597"/>
    <cellStyle name="Calculation 5 3" xfId="598"/>
    <cellStyle name="Calculation 6" xfId="74"/>
    <cellStyle name="Calculation 6 2" xfId="75"/>
    <cellStyle name="Calculation 6 2 2" xfId="599"/>
    <cellStyle name="Calculation 6 3" xfId="600"/>
    <cellStyle name="Calculation 7" xfId="76"/>
    <cellStyle name="Calculation 7 2" xfId="601"/>
    <cellStyle name="Calculation 8" xfId="602"/>
    <cellStyle name="CE" xfId="77"/>
    <cellStyle name="Cella collegata 2" xfId="78"/>
    <cellStyle name="Cella da controllare 2" xfId="79"/>
    <cellStyle name="Check Cell" xfId="80"/>
    <cellStyle name="Check Cell 2" xfId="81"/>
    <cellStyle name="Collegamento ipertestuale 2" xfId="82"/>
    <cellStyle name="Collegamento ipertestuale 2 2" xfId="83"/>
    <cellStyle name="Collegamento ipertestuale 5" xfId="84"/>
    <cellStyle name="Colore 1 2" xfId="85"/>
    <cellStyle name="Colore 2 2" xfId="86"/>
    <cellStyle name="Colore 3 2" xfId="87"/>
    <cellStyle name="Colore 4 2" xfId="88"/>
    <cellStyle name="Colore 5 2" xfId="89"/>
    <cellStyle name="Colore 6 2" xfId="90"/>
    <cellStyle name="Comma [0]_Marilù (v.0.5)" xfId="4"/>
    <cellStyle name="Comma [0]_Marilù (v.0.5) 2" xfId="9"/>
    <cellStyle name="Comma 11" xfId="91"/>
    <cellStyle name="Comma 17" xfId="92"/>
    <cellStyle name="Comma 2" xfId="6"/>
    <cellStyle name="Comma 21" xfId="93"/>
    <cellStyle name="Comma 25" xfId="94"/>
    <cellStyle name="Comma 26" xfId="95"/>
    <cellStyle name="Comma 29" xfId="96"/>
    <cellStyle name="Comma 4" xfId="97"/>
    <cellStyle name="Comma 5" xfId="98"/>
    <cellStyle name="Comma 8" xfId="99"/>
    <cellStyle name="Emphasis 1" xfId="100"/>
    <cellStyle name="Emphasis 2" xfId="101"/>
    <cellStyle name="Emphasis 3" xfId="102"/>
    <cellStyle name="Euro" xfId="103"/>
    <cellStyle name="Euro 2" xfId="104"/>
    <cellStyle name="Euro 3" xfId="105"/>
    <cellStyle name="Euro 4" xfId="106"/>
    <cellStyle name="Euro 5" xfId="107"/>
    <cellStyle name="Excel Built-in Comma" xfId="108"/>
    <cellStyle name="Excel Built-in Normal" xfId="109"/>
    <cellStyle name="Excel Built-in Normal 2" xfId="110"/>
    <cellStyle name="Explanatory Text" xfId="111"/>
    <cellStyle name="Good" xfId="112"/>
    <cellStyle name="Good 2" xfId="113"/>
    <cellStyle name="Heading 1" xfId="114"/>
    <cellStyle name="Heading 1 2" xfId="115"/>
    <cellStyle name="Heading 2" xfId="116"/>
    <cellStyle name="Heading 2 2" xfId="117"/>
    <cellStyle name="Heading 3" xfId="118"/>
    <cellStyle name="Heading 3 2" xfId="119"/>
    <cellStyle name="Heading 4" xfId="120"/>
    <cellStyle name="Heading 4 2" xfId="121"/>
    <cellStyle name="Input 2" xfId="122"/>
    <cellStyle name="Input 2 2" xfId="123"/>
    <cellStyle name="Input 2 2 2" xfId="124"/>
    <cellStyle name="Input 2 2 2 2" xfId="603"/>
    <cellStyle name="Input 2 2 3" xfId="604"/>
    <cellStyle name="Input 2 3" xfId="125"/>
    <cellStyle name="Input 2 3 2" xfId="126"/>
    <cellStyle name="Input 2 3 2 2" xfId="605"/>
    <cellStyle name="Input 2 3 3" xfId="606"/>
    <cellStyle name="Input 2 4" xfId="127"/>
    <cellStyle name="Input 2 4 2" xfId="128"/>
    <cellStyle name="Input 2 4 2 2" xfId="607"/>
    <cellStyle name="Input 2 4 3" xfId="608"/>
    <cellStyle name="Input 2 5" xfId="129"/>
    <cellStyle name="Input 2 5 2" xfId="130"/>
    <cellStyle name="Input 2 5 2 2" xfId="609"/>
    <cellStyle name="Input 2 5 3" xfId="610"/>
    <cellStyle name="Input 2 6" xfId="131"/>
    <cellStyle name="Input 2 6 2" xfId="611"/>
    <cellStyle name="Input 2 7" xfId="612"/>
    <cellStyle name="Input 3" xfId="132"/>
    <cellStyle name="Input 3 2" xfId="133"/>
    <cellStyle name="Input 3 2 2" xfId="134"/>
    <cellStyle name="Input 3 2 2 2" xfId="613"/>
    <cellStyle name="Input 3 2 3" xfId="614"/>
    <cellStyle name="Input 3 3" xfId="135"/>
    <cellStyle name="Input 3 3 2" xfId="136"/>
    <cellStyle name="Input 3 3 2 2" xfId="615"/>
    <cellStyle name="Input 3 3 3" xfId="616"/>
    <cellStyle name="Input 3 4" xfId="137"/>
    <cellStyle name="Input 3 4 2" xfId="138"/>
    <cellStyle name="Input 3 4 2 2" xfId="617"/>
    <cellStyle name="Input 3 4 3" xfId="618"/>
    <cellStyle name="Input 3 5" xfId="139"/>
    <cellStyle name="Input 3 5 2" xfId="140"/>
    <cellStyle name="Input 3 5 2 2" xfId="619"/>
    <cellStyle name="Input 3 5 3" xfId="620"/>
    <cellStyle name="Input 3 6" xfId="141"/>
    <cellStyle name="Input 3 6 2" xfId="621"/>
    <cellStyle name="Input 3 7" xfId="622"/>
    <cellStyle name="Input 4" xfId="142"/>
    <cellStyle name="Input 4 2" xfId="143"/>
    <cellStyle name="Input 4 2 2" xfId="144"/>
    <cellStyle name="Input 4 2 2 2" xfId="623"/>
    <cellStyle name="Input 4 2 3" xfId="624"/>
    <cellStyle name="Input 4 3" xfId="145"/>
    <cellStyle name="Input 4 3 2" xfId="146"/>
    <cellStyle name="Input 4 3 2 2" xfId="625"/>
    <cellStyle name="Input 4 3 3" xfId="626"/>
    <cellStyle name="Input 4 4" xfId="147"/>
    <cellStyle name="Input 4 4 2" xfId="148"/>
    <cellStyle name="Input 4 4 2 2" xfId="627"/>
    <cellStyle name="Input 4 4 3" xfId="628"/>
    <cellStyle name="Input 4 5" xfId="149"/>
    <cellStyle name="Input 4 5 2" xfId="150"/>
    <cellStyle name="Input 4 5 2 2" xfId="629"/>
    <cellStyle name="Input 4 5 3" xfId="630"/>
    <cellStyle name="Input 4 6" xfId="151"/>
    <cellStyle name="Input 4 6 2" xfId="631"/>
    <cellStyle name="Input 4 7" xfId="632"/>
    <cellStyle name="Input 5" xfId="152"/>
    <cellStyle name="Input 5 2" xfId="153"/>
    <cellStyle name="Input 5 2 2" xfId="154"/>
    <cellStyle name="Input 5 2 2 2" xfId="633"/>
    <cellStyle name="Input 5 2 3" xfId="634"/>
    <cellStyle name="Input 5 3" xfId="155"/>
    <cellStyle name="Input 5 3 2" xfId="156"/>
    <cellStyle name="Input 5 3 2 2" xfId="635"/>
    <cellStyle name="Input 5 3 3" xfId="636"/>
    <cellStyle name="Input 5 4" xfId="157"/>
    <cellStyle name="Input 5 4 2" xfId="158"/>
    <cellStyle name="Input 5 4 2 2" xfId="637"/>
    <cellStyle name="Input 5 4 3" xfId="638"/>
    <cellStyle name="Input 5 5" xfId="159"/>
    <cellStyle name="Input 5 5 2" xfId="160"/>
    <cellStyle name="Input 5 5 2 2" xfId="639"/>
    <cellStyle name="Input 5 5 3" xfId="640"/>
    <cellStyle name="Input 5 6" xfId="161"/>
    <cellStyle name="Input 5 6 2" xfId="641"/>
    <cellStyle name="Input 5 7" xfId="642"/>
    <cellStyle name="Input 6" xfId="162"/>
    <cellStyle name="Input 6 2" xfId="163"/>
    <cellStyle name="Input 6 2 2" xfId="164"/>
    <cellStyle name="Input 6 2 2 2" xfId="643"/>
    <cellStyle name="Input 6 2 3" xfId="644"/>
    <cellStyle name="Input 6 3" xfId="165"/>
    <cellStyle name="Input 6 3 2" xfId="166"/>
    <cellStyle name="Input 6 3 2 2" xfId="645"/>
    <cellStyle name="Input 6 3 3" xfId="646"/>
    <cellStyle name="Input 6 4" xfId="167"/>
    <cellStyle name="Input 6 4 2" xfId="168"/>
    <cellStyle name="Input 6 4 2 2" xfId="647"/>
    <cellStyle name="Input 6 4 3" xfId="648"/>
    <cellStyle name="Input 6 5" xfId="169"/>
    <cellStyle name="Input 6 5 2" xfId="170"/>
    <cellStyle name="Input 6 5 2 2" xfId="649"/>
    <cellStyle name="Input 6 5 3" xfId="650"/>
    <cellStyle name="Input 6 6" xfId="171"/>
    <cellStyle name="Input 6 6 2" xfId="651"/>
    <cellStyle name="Input 6 7" xfId="652"/>
    <cellStyle name="Input 7" xfId="172"/>
    <cellStyle name="Input 7 2" xfId="173"/>
    <cellStyle name="Input 7 2 2" xfId="174"/>
    <cellStyle name="Input 7 2 2 2" xfId="653"/>
    <cellStyle name="Input 7 2 3" xfId="654"/>
    <cellStyle name="Input 7 3" xfId="175"/>
    <cellStyle name="Input 7 3 2" xfId="176"/>
    <cellStyle name="Input 7 3 2 2" xfId="655"/>
    <cellStyle name="Input 7 3 3" xfId="656"/>
    <cellStyle name="Input 7 4" xfId="177"/>
    <cellStyle name="Input 7 4 2" xfId="178"/>
    <cellStyle name="Input 7 4 2 2" xfId="657"/>
    <cellStyle name="Input 7 4 3" xfId="658"/>
    <cellStyle name="Input 7 5" xfId="179"/>
    <cellStyle name="Input 7 5 2" xfId="180"/>
    <cellStyle name="Input 7 5 2 2" xfId="659"/>
    <cellStyle name="Input 7 5 3" xfId="660"/>
    <cellStyle name="Input 7 6" xfId="181"/>
    <cellStyle name="Input 7 6 2" xfId="661"/>
    <cellStyle name="Input 7 7" xfId="662"/>
    <cellStyle name="Input 8" xfId="182"/>
    <cellStyle name="Input 8 2" xfId="183"/>
    <cellStyle name="Input 8 2 2" xfId="184"/>
    <cellStyle name="Input 8 2 2 2" xfId="663"/>
    <cellStyle name="Input 8 2 3" xfId="664"/>
    <cellStyle name="Input 8 3" xfId="185"/>
    <cellStyle name="Input 8 3 2" xfId="186"/>
    <cellStyle name="Input 8 3 2 2" xfId="665"/>
    <cellStyle name="Input 8 3 3" xfId="666"/>
    <cellStyle name="Input 8 4" xfId="187"/>
    <cellStyle name="Input 8 4 2" xfId="188"/>
    <cellStyle name="Input 8 4 2 2" xfId="667"/>
    <cellStyle name="Input 8 4 3" xfId="668"/>
    <cellStyle name="Input 8 5" xfId="189"/>
    <cellStyle name="Input 8 5 2" xfId="190"/>
    <cellStyle name="Input 8 5 2 2" xfId="669"/>
    <cellStyle name="Input 8 5 3" xfId="670"/>
    <cellStyle name="Input 8 6" xfId="191"/>
    <cellStyle name="Input 8 6 2" xfId="671"/>
    <cellStyle name="Input 8 7" xfId="672"/>
    <cellStyle name="Linked Cell" xfId="192"/>
    <cellStyle name="Linked Cell 2" xfId="193"/>
    <cellStyle name="Linked Cell 3" xfId="194"/>
    <cellStyle name="Migliaia" xfId="1" builtinId="3"/>
    <cellStyle name="Migliaia (0)_5.2" xfId="195"/>
    <cellStyle name="Migliaia [0] 2" xfId="196"/>
    <cellStyle name="Migliaia [0] 2 2" xfId="197"/>
    <cellStyle name="Migliaia [0] 3" xfId="198"/>
    <cellStyle name="Migliaia [0] 3 2" xfId="199"/>
    <cellStyle name="Migliaia [0] 3 3" xfId="200"/>
    <cellStyle name="Migliaia [0] 4" xfId="201"/>
    <cellStyle name="Migliaia [0] 5" xfId="202"/>
    <cellStyle name="Migliaia [0]_Asl 6_Raccordo MONISANIT al 31 dicembre 2007 (v. FINALE del 30.05.2008)" xfId="5"/>
    <cellStyle name="Migliaia [0]_Asl 6_Raccordo MONISANIT al 31 dicembre 2007 (v. FINALE del 30.05.2008) 2" xfId="10"/>
    <cellStyle name="Migliaia 10" xfId="203"/>
    <cellStyle name="Migliaia 11" xfId="204"/>
    <cellStyle name="Migliaia 12" xfId="205"/>
    <cellStyle name="Migliaia 13" xfId="206"/>
    <cellStyle name="Migliaia 14" xfId="207"/>
    <cellStyle name="Migliaia 15" xfId="208"/>
    <cellStyle name="Migliaia 16" xfId="209"/>
    <cellStyle name="Migliaia 17" xfId="210"/>
    <cellStyle name="Migliaia 18" xfId="211"/>
    <cellStyle name="Migliaia 19" xfId="212"/>
    <cellStyle name="Migliaia 2" xfId="213"/>
    <cellStyle name="Migliaia 2 2" xfId="214"/>
    <cellStyle name="Migliaia 2 2 2" xfId="215"/>
    <cellStyle name="Migliaia 2 2 3" xfId="216"/>
    <cellStyle name="Migliaia 2 3" xfId="217"/>
    <cellStyle name="Migliaia 2 4" xfId="218"/>
    <cellStyle name="Migliaia 2 5" xfId="219"/>
    <cellStyle name="Migliaia 2 6" xfId="220"/>
    <cellStyle name="Migliaia 2 7" xfId="221"/>
    <cellStyle name="Migliaia 20" xfId="222"/>
    <cellStyle name="Migliaia 21" xfId="223"/>
    <cellStyle name="Migliaia 22" xfId="224"/>
    <cellStyle name="Migliaia 23" xfId="225"/>
    <cellStyle name="Migliaia 24" xfId="226"/>
    <cellStyle name="Migliaia 25" xfId="227"/>
    <cellStyle name="Migliaia 26" xfId="228"/>
    <cellStyle name="Migliaia 27" xfId="229"/>
    <cellStyle name="Migliaia 28" xfId="230"/>
    <cellStyle name="Migliaia 29" xfId="231"/>
    <cellStyle name="Migliaia 3" xfId="232"/>
    <cellStyle name="Migliaia 3 2" xfId="233"/>
    <cellStyle name="Migliaia 3 3" xfId="234"/>
    <cellStyle name="Migliaia 30" xfId="235"/>
    <cellStyle name="Migliaia 31" xfId="236"/>
    <cellStyle name="Migliaia 32" xfId="237"/>
    <cellStyle name="Migliaia 33" xfId="238"/>
    <cellStyle name="Migliaia 34" xfId="239"/>
    <cellStyle name="Migliaia 35" xfId="240"/>
    <cellStyle name="Migliaia 36" xfId="241"/>
    <cellStyle name="Migliaia 37" xfId="242"/>
    <cellStyle name="Migliaia 38" xfId="243"/>
    <cellStyle name="Migliaia 39" xfId="244"/>
    <cellStyle name="Migliaia 4" xfId="245"/>
    <cellStyle name="Migliaia 4 2" xfId="246"/>
    <cellStyle name="Migliaia 4 2 2" xfId="247"/>
    <cellStyle name="Migliaia 4 3" xfId="673"/>
    <cellStyle name="Migliaia 40" xfId="248"/>
    <cellStyle name="Migliaia 41" xfId="249"/>
    <cellStyle name="Migliaia 42" xfId="250"/>
    <cellStyle name="Migliaia 43" xfId="251"/>
    <cellStyle name="Migliaia 44" xfId="252"/>
    <cellStyle name="Migliaia 45" xfId="253"/>
    <cellStyle name="Migliaia 46" xfId="254"/>
    <cellStyle name="Migliaia 47" xfId="255"/>
    <cellStyle name="Migliaia 48" xfId="256"/>
    <cellStyle name="Migliaia 49" xfId="257"/>
    <cellStyle name="Migliaia 5" xfId="258"/>
    <cellStyle name="Migliaia 5 10" xfId="259"/>
    <cellStyle name="Migliaia 5 10 2" xfId="260"/>
    <cellStyle name="Migliaia 5 11" xfId="261"/>
    <cellStyle name="Migliaia 5 11 2" xfId="262"/>
    <cellStyle name="Migliaia 5 12" xfId="263"/>
    <cellStyle name="Migliaia 5 12 2" xfId="264"/>
    <cellStyle name="Migliaia 5 13" xfId="265"/>
    <cellStyle name="Migliaia 5 13 2" xfId="266"/>
    <cellStyle name="Migliaia 5 14" xfId="267"/>
    <cellStyle name="Migliaia 5 14 2" xfId="268"/>
    <cellStyle name="Migliaia 5 15" xfId="269"/>
    <cellStyle name="Migliaia 5 16" xfId="270"/>
    <cellStyle name="Migliaia 5 2" xfId="271"/>
    <cellStyle name="Migliaia 5 2 2" xfId="272"/>
    <cellStyle name="Migliaia 5 3" xfId="273"/>
    <cellStyle name="Migliaia 5 3 2" xfId="274"/>
    <cellStyle name="Migliaia 5 4" xfId="275"/>
    <cellStyle name="Migliaia 5 4 2" xfId="276"/>
    <cellStyle name="Migliaia 5 5" xfId="277"/>
    <cellStyle name="Migliaia 5 5 2" xfId="278"/>
    <cellStyle name="Migliaia 5 6" xfId="279"/>
    <cellStyle name="Migliaia 5 6 2" xfId="280"/>
    <cellStyle name="Migliaia 5 7" xfId="281"/>
    <cellStyle name="Migliaia 5 7 2" xfId="282"/>
    <cellStyle name="Migliaia 5 8" xfId="283"/>
    <cellStyle name="Migliaia 5 8 2" xfId="284"/>
    <cellStyle name="Migliaia 5 9" xfId="285"/>
    <cellStyle name="Migliaia 5 9 2" xfId="286"/>
    <cellStyle name="Migliaia 50" xfId="287"/>
    <cellStyle name="Migliaia 51" xfId="288"/>
    <cellStyle name="Migliaia 52" xfId="289"/>
    <cellStyle name="Migliaia 53" xfId="290"/>
    <cellStyle name="Migliaia 54" xfId="291"/>
    <cellStyle name="Migliaia 55" xfId="292"/>
    <cellStyle name="Migliaia 56" xfId="293"/>
    <cellStyle name="Migliaia 57" xfId="294"/>
    <cellStyle name="Migliaia 58" xfId="295"/>
    <cellStyle name="Migliaia 59" xfId="296"/>
    <cellStyle name="Migliaia 6" xfId="297"/>
    <cellStyle name="Migliaia 6 2" xfId="298"/>
    <cellStyle name="Migliaia 60" xfId="299"/>
    <cellStyle name="Migliaia 61" xfId="300"/>
    <cellStyle name="Migliaia 62" xfId="301"/>
    <cellStyle name="Migliaia 63" xfId="302"/>
    <cellStyle name="Migliaia 64" xfId="303"/>
    <cellStyle name="Migliaia 65" xfId="304"/>
    <cellStyle name="Migliaia 66" xfId="305"/>
    <cellStyle name="Migliaia 66 2" xfId="306"/>
    <cellStyle name="Migliaia 67" xfId="307"/>
    <cellStyle name="Migliaia 68" xfId="308"/>
    <cellStyle name="Migliaia 69" xfId="309"/>
    <cellStyle name="Migliaia 7" xfId="310"/>
    <cellStyle name="Migliaia 70" xfId="311"/>
    <cellStyle name="Migliaia 71" xfId="312"/>
    <cellStyle name="Migliaia 72" xfId="313"/>
    <cellStyle name="Migliaia 73" xfId="314"/>
    <cellStyle name="Migliaia 74" xfId="315"/>
    <cellStyle name="Migliaia 8" xfId="316"/>
    <cellStyle name="Migliaia 9" xfId="317"/>
    <cellStyle name="Migliaia_Asl 6_Raccordo MONISANIT al 31 dicembre 2007 (v. FINALE del 30.05.2008)" xfId="8"/>
    <cellStyle name="Neutral" xfId="318"/>
    <cellStyle name="Neutral 2" xfId="319"/>
    <cellStyle name="Neutrale 2" xfId="320"/>
    <cellStyle name="Normal 10" xfId="321"/>
    <cellStyle name="Normal 11" xfId="322"/>
    <cellStyle name="Normal 12" xfId="323"/>
    <cellStyle name="Normal 13" xfId="324"/>
    <cellStyle name="Normal 14" xfId="325"/>
    <cellStyle name="Normal 15" xfId="326"/>
    <cellStyle name="Normal 16" xfId="327"/>
    <cellStyle name="Normal 17" xfId="328"/>
    <cellStyle name="Normal 18" xfId="329"/>
    <cellStyle name="Normal 19" xfId="330"/>
    <cellStyle name="Normal 2" xfId="331"/>
    <cellStyle name="Normal 2 2" xfId="332"/>
    <cellStyle name="Normal 2 3" xfId="333"/>
    <cellStyle name="Normal 2 4" xfId="334"/>
    <cellStyle name="Normal 20" xfId="335"/>
    <cellStyle name="Normal 21" xfId="336"/>
    <cellStyle name="Normal 22" xfId="337"/>
    <cellStyle name="Normal 23" xfId="338"/>
    <cellStyle name="Normal 24" xfId="339"/>
    <cellStyle name="Normal 25" xfId="340"/>
    <cellStyle name="Normal 26" xfId="341"/>
    <cellStyle name="Normal 27" xfId="342"/>
    <cellStyle name="Normal 28" xfId="343"/>
    <cellStyle name="Normal 29" xfId="344"/>
    <cellStyle name="Normal 3" xfId="345"/>
    <cellStyle name="Normal 30" xfId="346"/>
    <cellStyle name="Normal 31" xfId="347"/>
    <cellStyle name="Normal 32" xfId="348"/>
    <cellStyle name="Normal 33" xfId="349"/>
    <cellStyle name="Normal 34" xfId="350"/>
    <cellStyle name="Normal 35" xfId="351"/>
    <cellStyle name="Normal 36" xfId="352"/>
    <cellStyle name="Normal 37" xfId="353"/>
    <cellStyle name="Normal 39" xfId="354"/>
    <cellStyle name="Normal 4" xfId="355"/>
    <cellStyle name="Normal 40" xfId="356"/>
    <cellStyle name="Normal 41" xfId="357"/>
    <cellStyle name="Normal 5" xfId="358"/>
    <cellStyle name="Normal 6" xfId="359"/>
    <cellStyle name="Normal 7" xfId="360"/>
    <cellStyle name="Normal 8" xfId="361"/>
    <cellStyle name="Normal 9" xfId="362"/>
    <cellStyle name="Normal_Sheet1" xfId="363"/>
    <cellStyle name="Normal_Sheet1 2" xfId="364"/>
    <cellStyle name="Normale" xfId="0" builtinId="0"/>
    <cellStyle name="Normale 10" xfId="365"/>
    <cellStyle name="Normale 10 2" xfId="366"/>
    <cellStyle name="Normale 11" xfId="367"/>
    <cellStyle name="Normale 12" xfId="368"/>
    <cellStyle name="Normale 13" xfId="369"/>
    <cellStyle name="Normale 14" xfId="370"/>
    <cellStyle name="Normale 15" xfId="371"/>
    <cellStyle name="Normale 16" xfId="372"/>
    <cellStyle name="Normale 17" xfId="674"/>
    <cellStyle name="Normale 18" xfId="373"/>
    <cellStyle name="Normale 19" xfId="374"/>
    <cellStyle name="Normale 2" xfId="375"/>
    <cellStyle name="Normale 2 10" xfId="376"/>
    <cellStyle name="Normale 2 2" xfId="377"/>
    <cellStyle name="Normale 2 2 2" xfId="378"/>
    <cellStyle name="Normale 2 2 2 2" xfId="379"/>
    <cellStyle name="Normale 2 2 2 3" xfId="380"/>
    <cellStyle name="Normale 2 2 3" xfId="381"/>
    <cellStyle name="Normale 2 2 4" xfId="382"/>
    <cellStyle name="Normale 2 3" xfId="383"/>
    <cellStyle name="Normale 2 3 2" xfId="384"/>
    <cellStyle name="Normale 2 3 3" xfId="385"/>
    <cellStyle name="Normale 2 3 4" xfId="386"/>
    <cellStyle name="Normale 2 4" xfId="387"/>
    <cellStyle name="Normale 2 4 2" xfId="388"/>
    <cellStyle name="Normale 2 4 3" xfId="389"/>
    <cellStyle name="Normale 2 5" xfId="390"/>
    <cellStyle name="Normale 2 6" xfId="391"/>
    <cellStyle name="Normale 2 7" xfId="392"/>
    <cellStyle name="Normale 2 8" xfId="393"/>
    <cellStyle name="Normale 2 9" xfId="394"/>
    <cellStyle name="Normale 20" xfId="675"/>
    <cellStyle name="Normale 21" xfId="676"/>
    <cellStyle name="Normale 3" xfId="395"/>
    <cellStyle name="Normale 3 2" xfId="396"/>
    <cellStyle name="Normale 3 3" xfId="397"/>
    <cellStyle name="Normale 3 4" xfId="398"/>
    <cellStyle name="Normale 3 5" xfId="399"/>
    <cellStyle name="Normale 4" xfId="400"/>
    <cellStyle name="Normale 4 2" xfId="401"/>
    <cellStyle name="Normale 4 3" xfId="402"/>
    <cellStyle name="Normale 4 4" xfId="403"/>
    <cellStyle name="Normale 5" xfId="404"/>
    <cellStyle name="Normale 5 2" xfId="405"/>
    <cellStyle name="Normale 6" xfId="406"/>
    <cellStyle name="Normale 6 2" xfId="407"/>
    <cellStyle name="Normale 6 3" xfId="408"/>
    <cellStyle name="Normale 7" xfId="409"/>
    <cellStyle name="Normale 8" xfId="410"/>
    <cellStyle name="Normale 8 2" xfId="411"/>
    <cellStyle name="Normale 9" xfId="412"/>
    <cellStyle name="Normale 9 10" xfId="413"/>
    <cellStyle name="Normale 9 10 2" xfId="414"/>
    <cellStyle name="Normale 9 11" xfId="415"/>
    <cellStyle name="Normale 9 11 2" xfId="416"/>
    <cellStyle name="Normale 9 12" xfId="417"/>
    <cellStyle name="Normale 9 12 2" xfId="418"/>
    <cellStyle name="Normale 9 13" xfId="419"/>
    <cellStyle name="Normale 9 13 2" xfId="420"/>
    <cellStyle name="Normale 9 14" xfId="421"/>
    <cellStyle name="Normale 9 14 2" xfId="422"/>
    <cellStyle name="Normale 9 15" xfId="423"/>
    <cellStyle name="Normale 9 16" xfId="424"/>
    <cellStyle name="Normale 9 2" xfId="425"/>
    <cellStyle name="Normale 9 2 2" xfId="426"/>
    <cellStyle name="Normale 9 3" xfId="427"/>
    <cellStyle name="Normale 9 3 2" xfId="428"/>
    <cellStyle name="Normale 9 4" xfId="429"/>
    <cellStyle name="Normale 9 4 2" xfId="430"/>
    <cellStyle name="Normale 9 5" xfId="431"/>
    <cellStyle name="Normale 9 5 2" xfId="432"/>
    <cellStyle name="Normale 9 6" xfId="433"/>
    <cellStyle name="Normale 9 6 2" xfId="434"/>
    <cellStyle name="Normale 9 7" xfId="435"/>
    <cellStyle name="Normale 9 7 2" xfId="436"/>
    <cellStyle name="Normale 9 8" xfId="437"/>
    <cellStyle name="Normale 9 8 2" xfId="438"/>
    <cellStyle name="Normale 9 9" xfId="439"/>
    <cellStyle name="Normale 9 9 2" xfId="440"/>
    <cellStyle name="Normale_Asl 6_Raccordo MONISANIT al 31 dicembre 2007 (v. FINALE del 30.05.2008)" xfId="2"/>
    <cellStyle name="Normale_Asl 6_Raccordo MONISANIT al 31 dicembre 2007 (v. FINALE del 30.05.2008) 2" xfId="3"/>
    <cellStyle name="Normale_modelloDCF2004bottoni" xfId="581"/>
    <cellStyle name="Nota 2" xfId="441"/>
    <cellStyle name="Nota 2 2" xfId="677"/>
    <cellStyle name="Note" xfId="442"/>
    <cellStyle name="Note 2" xfId="443"/>
    <cellStyle name="Note 2 2" xfId="444"/>
    <cellStyle name="Note 2 2 2" xfId="445"/>
    <cellStyle name="Note 2 2 2 2" xfId="678"/>
    <cellStyle name="Note 2 2 3" xfId="679"/>
    <cellStyle name="Note 2 3" xfId="446"/>
    <cellStyle name="Note 2 3 2" xfId="447"/>
    <cellStyle name="Note 2 3 2 2" xfId="680"/>
    <cellStyle name="Note 2 3 3" xfId="681"/>
    <cellStyle name="Note 2 4" xfId="448"/>
    <cellStyle name="Note 2 4 2" xfId="449"/>
    <cellStyle name="Note 2 4 2 2" xfId="682"/>
    <cellStyle name="Note 2 4 3" xfId="683"/>
    <cellStyle name="Note 2 5" xfId="450"/>
    <cellStyle name="Note 2 5 2" xfId="451"/>
    <cellStyle name="Note 2 5 2 2" xfId="684"/>
    <cellStyle name="Note 2 5 3" xfId="685"/>
    <cellStyle name="Note 2 6" xfId="452"/>
    <cellStyle name="Note 2 6 2" xfId="686"/>
    <cellStyle name="Note 2 7" xfId="687"/>
    <cellStyle name="Note 3" xfId="453"/>
    <cellStyle name="Note 3 2" xfId="454"/>
    <cellStyle name="Note 3 2 2" xfId="688"/>
    <cellStyle name="Note 3 3" xfId="689"/>
    <cellStyle name="Note 4" xfId="455"/>
    <cellStyle name="Note 4 2" xfId="456"/>
    <cellStyle name="Note 4 2 2" xfId="690"/>
    <cellStyle name="Note 4 3" xfId="691"/>
    <cellStyle name="Note 5" xfId="457"/>
    <cellStyle name="Note 5 2" xfId="458"/>
    <cellStyle name="Note 5 2 2" xfId="692"/>
    <cellStyle name="Note 5 3" xfId="693"/>
    <cellStyle name="Note 6" xfId="459"/>
    <cellStyle name="Note 6 2" xfId="460"/>
    <cellStyle name="Note 6 2 2" xfId="694"/>
    <cellStyle name="Note 6 3" xfId="695"/>
    <cellStyle name="Note 7" xfId="461"/>
    <cellStyle name="Note 7 2" xfId="462"/>
    <cellStyle name="Note 7 2 2" xfId="696"/>
    <cellStyle name="Note 7 3" xfId="697"/>
    <cellStyle name="Note 8" xfId="463"/>
    <cellStyle name="Note 8 2" xfId="698"/>
    <cellStyle name="Note 9" xfId="699"/>
    <cellStyle name="Output 2" xfId="464"/>
    <cellStyle name="Output 2 2" xfId="465"/>
    <cellStyle name="Output 2 2 2" xfId="466"/>
    <cellStyle name="Output 2 2 2 2" xfId="700"/>
    <cellStyle name="Output 2 2 3" xfId="701"/>
    <cellStyle name="Output 2 3" xfId="467"/>
    <cellStyle name="Output 2 3 2" xfId="468"/>
    <cellStyle name="Output 2 3 2 2" xfId="702"/>
    <cellStyle name="Output 2 3 3" xfId="703"/>
    <cellStyle name="Output 2 4" xfId="469"/>
    <cellStyle name="Output 2 4 2" xfId="470"/>
    <cellStyle name="Output 2 4 2 2" xfId="704"/>
    <cellStyle name="Output 2 4 3" xfId="705"/>
    <cellStyle name="Output 2 5" xfId="471"/>
    <cellStyle name="Output 2 5 2" xfId="472"/>
    <cellStyle name="Output 2 5 2 2" xfId="706"/>
    <cellStyle name="Output 2 5 3" xfId="707"/>
    <cellStyle name="Output 2 6" xfId="473"/>
    <cellStyle name="Output 2 6 2" xfId="708"/>
    <cellStyle name="Output 2 7" xfId="709"/>
    <cellStyle name="Output 3" xfId="474"/>
    <cellStyle name="Output 3 2" xfId="475"/>
    <cellStyle name="Output 3 2 2" xfId="476"/>
    <cellStyle name="Output 3 2 2 2" xfId="710"/>
    <cellStyle name="Output 3 2 3" xfId="711"/>
    <cellStyle name="Output 3 3" xfId="477"/>
    <cellStyle name="Output 3 3 2" xfId="478"/>
    <cellStyle name="Output 3 3 2 2" xfId="712"/>
    <cellStyle name="Output 3 3 3" xfId="713"/>
    <cellStyle name="Output 3 4" xfId="479"/>
    <cellStyle name="Output 3 4 2" xfId="480"/>
    <cellStyle name="Output 3 4 2 2" xfId="714"/>
    <cellStyle name="Output 3 4 3" xfId="715"/>
    <cellStyle name="Output 3 5" xfId="481"/>
    <cellStyle name="Output 3 5 2" xfId="482"/>
    <cellStyle name="Output 3 5 2 2" xfId="716"/>
    <cellStyle name="Output 3 5 3" xfId="717"/>
    <cellStyle name="Output 3 6" xfId="483"/>
    <cellStyle name="Output 3 6 2" xfId="718"/>
    <cellStyle name="Output 3 7" xfId="719"/>
    <cellStyle name="Output 4" xfId="484"/>
    <cellStyle name="Output 4 2" xfId="485"/>
    <cellStyle name="Output 4 2 2" xfId="486"/>
    <cellStyle name="Output 4 2 2 2" xfId="720"/>
    <cellStyle name="Output 4 2 3" xfId="721"/>
    <cellStyle name="Output 4 3" xfId="487"/>
    <cellStyle name="Output 4 3 2" xfId="488"/>
    <cellStyle name="Output 4 3 2 2" xfId="722"/>
    <cellStyle name="Output 4 3 3" xfId="723"/>
    <cellStyle name="Output 4 4" xfId="489"/>
    <cellStyle name="Output 4 4 2" xfId="490"/>
    <cellStyle name="Output 4 4 2 2" xfId="724"/>
    <cellStyle name="Output 4 4 3" xfId="725"/>
    <cellStyle name="Output 4 5" xfId="491"/>
    <cellStyle name="Output 4 5 2" xfId="492"/>
    <cellStyle name="Output 4 5 2 2" xfId="726"/>
    <cellStyle name="Output 4 5 3" xfId="727"/>
    <cellStyle name="Output 4 6" xfId="493"/>
    <cellStyle name="Output 4 6 2" xfId="728"/>
    <cellStyle name="Output 4 7" xfId="729"/>
    <cellStyle name="Output 5" xfId="494"/>
    <cellStyle name="Output 5 2" xfId="495"/>
    <cellStyle name="Output 5 2 2" xfId="496"/>
    <cellStyle name="Output 5 2 2 2" xfId="730"/>
    <cellStyle name="Output 5 2 3" xfId="731"/>
    <cellStyle name="Output 5 3" xfId="497"/>
    <cellStyle name="Output 5 3 2" xfId="498"/>
    <cellStyle name="Output 5 3 2 2" xfId="732"/>
    <cellStyle name="Output 5 3 3" xfId="733"/>
    <cellStyle name="Output 5 4" xfId="499"/>
    <cellStyle name="Output 5 4 2" xfId="500"/>
    <cellStyle name="Output 5 4 2 2" xfId="734"/>
    <cellStyle name="Output 5 4 3" xfId="735"/>
    <cellStyle name="Output 5 5" xfId="501"/>
    <cellStyle name="Output 5 5 2" xfId="502"/>
    <cellStyle name="Output 5 5 2 2" xfId="736"/>
    <cellStyle name="Output 5 5 3" xfId="737"/>
    <cellStyle name="Output 5 6" xfId="503"/>
    <cellStyle name="Output 5 6 2" xfId="738"/>
    <cellStyle name="Output 5 7" xfId="739"/>
    <cellStyle name="Output 6" xfId="504"/>
    <cellStyle name="Output 6 2" xfId="505"/>
    <cellStyle name="Output 6 2 2" xfId="506"/>
    <cellStyle name="Output 6 2 2 2" xfId="740"/>
    <cellStyle name="Output 6 2 3" xfId="741"/>
    <cellStyle name="Output 6 3" xfId="507"/>
    <cellStyle name="Output 6 3 2" xfId="508"/>
    <cellStyle name="Output 6 3 2 2" xfId="742"/>
    <cellStyle name="Output 6 3 3" xfId="743"/>
    <cellStyle name="Output 6 4" xfId="509"/>
    <cellStyle name="Output 6 4 2" xfId="510"/>
    <cellStyle name="Output 6 4 2 2" xfId="744"/>
    <cellStyle name="Output 6 4 3" xfId="745"/>
    <cellStyle name="Output 6 5" xfId="511"/>
    <cellStyle name="Output 6 5 2" xfId="512"/>
    <cellStyle name="Output 6 5 2 2" xfId="746"/>
    <cellStyle name="Output 6 5 3" xfId="747"/>
    <cellStyle name="Output 6 6" xfId="513"/>
    <cellStyle name="Output 6 6 2" xfId="748"/>
    <cellStyle name="Output 6 7" xfId="749"/>
    <cellStyle name="Output 7" xfId="514"/>
    <cellStyle name="Output 7 2" xfId="515"/>
    <cellStyle name="Output 7 2 2" xfId="516"/>
    <cellStyle name="Output 7 2 2 2" xfId="750"/>
    <cellStyle name="Output 7 2 3" xfId="751"/>
    <cellStyle name="Output 7 3" xfId="517"/>
    <cellStyle name="Output 7 3 2" xfId="518"/>
    <cellStyle name="Output 7 3 2 2" xfId="752"/>
    <cellStyle name="Output 7 3 3" xfId="753"/>
    <cellStyle name="Output 7 4" xfId="519"/>
    <cellStyle name="Output 7 4 2" xfId="520"/>
    <cellStyle name="Output 7 4 2 2" xfId="754"/>
    <cellStyle name="Output 7 4 3" xfId="755"/>
    <cellStyle name="Output 7 5" xfId="521"/>
    <cellStyle name="Output 7 5 2" xfId="522"/>
    <cellStyle name="Output 7 5 2 2" xfId="756"/>
    <cellStyle name="Output 7 5 3" xfId="757"/>
    <cellStyle name="Output 7 6" xfId="523"/>
    <cellStyle name="Output 7 6 2" xfId="758"/>
    <cellStyle name="Output 7 7" xfId="759"/>
    <cellStyle name="Output 8" xfId="524"/>
    <cellStyle name="Output 8 2" xfId="525"/>
    <cellStyle name="Output 8 2 2" xfId="526"/>
    <cellStyle name="Output 8 2 2 2" xfId="760"/>
    <cellStyle name="Output 8 2 3" xfId="761"/>
    <cellStyle name="Output 8 3" xfId="527"/>
    <cellStyle name="Output 8 3 2" xfId="528"/>
    <cellStyle name="Output 8 3 2 2" xfId="762"/>
    <cellStyle name="Output 8 3 3" xfId="763"/>
    <cellStyle name="Output 8 4" xfId="529"/>
    <cellStyle name="Output 8 4 2" xfId="530"/>
    <cellStyle name="Output 8 4 2 2" xfId="764"/>
    <cellStyle name="Output 8 4 3" xfId="765"/>
    <cellStyle name="Output 8 5" xfId="531"/>
    <cellStyle name="Output 8 5 2" xfId="532"/>
    <cellStyle name="Output 8 5 2 2" xfId="766"/>
    <cellStyle name="Output 8 5 3" xfId="767"/>
    <cellStyle name="Output 8 6" xfId="533"/>
    <cellStyle name="Output 8 6 2" xfId="768"/>
    <cellStyle name="Output 8 7" xfId="769"/>
    <cellStyle name="Percent 2" xfId="7"/>
    <cellStyle name="Percent 3" xfId="11"/>
    <cellStyle name="Percentuale 2" xfId="534"/>
    <cellStyle name="Percentuale 2 2" xfId="535"/>
    <cellStyle name="Percentuale 2 3" xfId="536"/>
    <cellStyle name="Percentuale 3" xfId="537"/>
    <cellStyle name="Percentuale 4" xfId="538"/>
    <cellStyle name="Percentuale 5" xfId="539"/>
    <cellStyle name="Percentuale 6" xfId="770"/>
    <cellStyle name="SAS FM Row drillable header" xfId="540"/>
    <cellStyle name="SAS FM Row drillable header 2" xfId="771"/>
    <cellStyle name="SAS FM Row header" xfId="541"/>
    <cellStyle name="SAS FM Row header 2" xfId="772"/>
    <cellStyle name="Sheet Title" xfId="542"/>
    <cellStyle name="TableStyleLight1" xfId="543"/>
    <cellStyle name="Testo avviso 2" xfId="544"/>
    <cellStyle name="Testo descrittivo 2" xfId="545"/>
    <cellStyle name="Title" xfId="546"/>
    <cellStyle name="Titolo 1 2" xfId="547"/>
    <cellStyle name="Titolo 2 2" xfId="548"/>
    <cellStyle name="Titolo 3 2" xfId="549"/>
    <cellStyle name="Titolo 4 2" xfId="550"/>
    <cellStyle name="Titolo 5" xfId="551"/>
    <cellStyle name="Total" xfId="552"/>
    <cellStyle name="Total 2" xfId="553"/>
    <cellStyle name="Total 2 2" xfId="554"/>
    <cellStyle name="Total 2 2 2" xfId="555"/>
    <cellStyle name="Total 2 2 2 2" xfId="773"/>
    <cellStyle name="Total 2 2 3" xfId="774"/>
    <cellStyle name="Total 2 3" xfId="556"/>
    <cellStyle name="Total 2 3 2" xfId="557"/>
    <cellStyle name="Total 2 3 2 2" xfId="775"/>
    <cellStyle name="Total 2 3 3" xfId="776"/>
    <cellStyle name="Total 2 4" xfId="558"/>
    <cellStyle name="Total 2 4 2" xfId="559"/>
    <cellStyle name="Total 2 4 2 2" xfId="777"/>
    <cellStyle name="Total 2 4 3" xfId="778"/>
    <cellStyle name="Total 2 5" xfId="560"/>
    <cellStyle name="Total 2 5 2" xfId="561"/>
    <cellStyle name="Total 2 5 2 2" xfId="779"/>
    <cellStyle name="Total 2 5 3" xfId="780"/>
    <cellStyle name="Total 2 6" xfId="562"/>
    <cellStyle name="Total 2 6 2" xfId="781"/>
    <cellStyle name="Total 2 7" xfId="782"/>
    <cellStyle name="Total 3" xfId="563"/>
    <cellStyle name="Total 3 2" xfId="564"/>
    <cellStyle name="Total 3 2 2" xfId="783"/>
    <cellStyle name="Total 3 3" xfId="784"/>
    <cellStyle name="Total 4" xfId="565"/>
    <cellStyle name="Total 4 2" xfId="566"/>
    <cellStyle name="Total 4 2 2" xfId="785"/>
    <cellStyle name="Total 4 3" xfId="786"/>
    <cellStyle name="Total 5" xfId="567"/>
    <cellStyle name="Total 5 2" xfId="568"/>
    <cellStyle name="Total 5 2 2" xfId="787"/>
    <cellStyle name="Total 5 3" xfId="788"/>
    <cellStyle name="Total 6" xfId="569"/>
    <cellStyle name="Total 6 2" xfId="570"/>
    <cellStyle name="Total 6 2 2" xfId="789"/>
    <cellStyle name="Total 6 3" xfId="790"/>
    <cellStyle name="Total 7" xfId="571"/>
    <cellStyle name="Total 7 2" xfId="791"/>
    <cellStyle name="Total 8" xfId="792"/>
    <cellStyle name="Totale 2" xfId="572"/>
    <cellStyle name="Totale 2 2" xfId="793"/>
    <cellStyle name="Valore non valido 2" xfId="573"/>
    <cellStyle name="Valore valido 2" xfId="574"/>
    <cellStyle name="Valuta (0)_5.2" xfId="575"/>
    <cellStyle name="Valuta 2" xfId="576"/>
    <cellStyle name="Valuta 2 2" xfId="577"/>
    <cellStyle name="Währung" xfId="578"/>
    <cellStyle name="Warning Text" xfId="579"/>
    <cellStyle name="Warning Text 2" xfId="5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85725</xdr:rowOff>
        </xdr:from>
        <xdr:to>
          <xdr:col>3</xdr:col>
          <xdr:colOff>257175</xdr:colOff>
          <xdr:row>2</xdr:row>
          <xdr:rowOff>161925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98</xdr:row>
          <xdr:rowOff>304800</xdr:rowOff>
        </xdr:from>
        <xdr:to>
          <xdr:col>3</xdr:col>
          <xdr:colOff>76200</xdr:colOff>
          <xdr:row>101</xdr:row>
          <xdr:rowOff>171450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85725</xdr:rowOff>
        </xdr:from>
        <xdr:to>
          <xdr:col>3</xdr:col>
          <xdr:colOff>257175</xdr:colOff>
          <xdr:row>2</xdr:row>
          <xdr:rowOff>161925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97</xdr:row>
          <xdr:rowOff>333375</xdr:rowOff>
        </xdr:from>
        <xdr:to>
          <xdr:col>3</xdr:col>
          <xdr:colOff>76200</xdr:colOff>
          <xdr:row>100</xdr:row>
          <xdr:rowOff>66675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0</xdr:row>
          <xdr:rowOff>47625</xdr:rowOff>
        </xdr:from>
        <xdr:to>
          <xdr:col>1</xdr:col>
          <xdr:colOff>171450</xdr:colOff>
          <xdr:row>2</xdr:row>
          <xdr:rowOff>123825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0</xdr:row>
          <xdr:rowOff>66675</xdr:rowOff>
        </xdr:from>
        <xdr:to>
          <xdr:col>3</xdr:col>
          <xdr:colOff>238125</xdr:colOff>
          <xdr:row>2</xdr:row>
          <xdr:rowOff>142875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0</xdr:row>
          <xdr:rowOff>66675</xdr:rowOff>
        </xdr:from>
        <xdr:to>
          <xdr:col>3</xdr:col>
          <xdr:colOff>238125</xdr:colOff>
          <xdr:row>2</xdr:row>
          <xdr:rowOff>142875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pop18.libero.it/Documents%20and%20Settings/scivaa1/Desktop/tariffario%20base%20Trento_A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ting%20BILANCIO%20SANITA\Rating%20AZIENDE_v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ThEmoduS-EB\Documents\LAVORO\ASL%20e%20AO\AccessVV\CE\CE%202013\CE%202013\CE%203%20TRIM%202013\MOD.CE%20III%202013-CORRETT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ThEmoduS-EB\Documents\LAVORO\ASL%20e%20AO\AccessVV\BILANCI%20D'ESERCIZIO\BILANCIO%202012\BILANCIO%202012\BILANCIO%202012%20-%20MODELLO%20EUSIS%20ULTIMO-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emodus/Documents/ASP%20VV/AccessVV/BILANCI%20D'ESERCIZIO/BILANCIO%202014/NUOVO%20MODELLO%20BILANCIO%202014%20-%20personal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EmoduS-EB/Documents/LAVORO/ASL%20e%20AO/AccessMaterDomini/BILANCIO/BILANCIO%202012/BILANCIO%202012/BILANCIO%202012%20AL%2030-05-2013/BILANCIO%202012-RIF-ULTI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cia 1"/>
      <sheetName val="Fascia 2"/>
      <sheetName val="Fascia 3"/>
      <sheetName val="Foglio1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>
        <row r="3">
          <cell r="C3" t="e">
            <v>#NAME?</v>
          </cell>
        </row>
      </sheetData>
      <sheetData sheetId="1"/>
      <sheetData sheetId="2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D7" t="str">
            <v>CREDITI entro 12 mesi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DISPONIBILITÀ LIQUIDE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TITOLI E ATTIVITÀ FINANZIARIE CHE NON COSTITUISCONO IMMOBILIZZAZIONI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A</v>
          </cell>
          <cell r="C21" t="str">
            <v>LIQUIDITÀ IMMEDIATA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TITOLI E ATTIVITÀ FINANZIARIE CHE NON COSTITUISCONO IMMOBILIZZAZIONI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PARTECIPAZIONI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 t="str">
            <v>CREDITI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 t="str">
            <v>TITOLI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RATEI e RISCONTI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B</v>
          </cell>
          <cell r="C27" t="str">
            <v>LIQUIDITÀ DIFFERITA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C</v>
          </cell>
          <cell r="C32" t="str">
            <v>ESIGIBILITÀ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D</v>
          </cell>
          <cell r="C33" t="str">
            <v>ATTIVITÀ CORRENTI [A + B + C]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 t="str">
            <v>IMMOBILIZZAZIONI MATERIALI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E</v>
          </cell>
          <cell r="C45" t="str">
            <v>IMMOBILIZZAZIONI TECNICHE NETTE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 t="str">
            <v>IMMOBILIZZAZIONI FINANZIARIE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F</v>
          </cell>
          <cell r="C50" t="str">
            <v>IMMOBILIZZAZIONI FINANZIARIE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 t="str">
            <v>BREVETTI E OPERE INGEGNO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 t="str">
            <v>CONCESSIONI, LICENZE, MARCHI E DIRITTI SIMILI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 t="str">
            <v>IMMOBILIZZAZIONI IN CORSO E ACCONTI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 t="str">
            <v>ALTRE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G)</v>
          </cell>
          <cell r="C58" t="str">
            <v>IMMOBILIZZAZIONI IMMATERIALI NETTE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H)</v>
          </cell>
          <cell r="C59" t="str">
            <v>TOTALE IMMOBILIZZAZIONI [E + F + G]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I)</v>
          </cell>
          <cell r="C60" t="str">
            <v>CAPITALE INVESTITO [D + H]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G62" t="e">
            <v>#REF!</v>
          </cell>
          <cell r="I62" t="e">
            <v>#REF!</v>
          </cell>
          <cell r="K62" t="e">
            <v>#REF!</v>
          </cell>
        </row>
        <row r="63">
          <cell r="G63" t="str">
            <v>Dati</v>
          </cell>
          <cell r="H63" t="str">
            <v>Var %</v>
          </cell>
          <cell r="I63" t="str">
            <v>Dati</v>
          </cell>
          <cell r="J63" t="str">
            <v>Var %</v>
          </cell>
          <cell r="K63" t="str">
            <v>Dati</v>
          </cell>
          <cell r="L63" t="str">
            <v>Var %</v>
          </cell>
        </row>
        <row r="64">
          <cell r="C64" t="str">
            <v>PASSIVO RICLASSIFICATO</v>
          </cell>
          <cell r="J64">
            <v>0</v>
          </cell>
          <cell r="L64">
            <v>0</v>
          </cell>
        </row>
        <row r="65">
          <cell r="D65" t="str">
            <v>DEBITI ENTRO 12 MESI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 t="str">
            <v>MUTUI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 t="str">
            <v>REGIONE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 t="str">
            <v>COMUNE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 t="str">
            <v>AZIENDE SANITARIE PUBBLICHE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E70" t="str">
            <v>ARPA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E71" t="str">
            <v>DEBITI VERSO FORNITORI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E72" t="str">
            <v>DEBITI VERSO ISTITUTO TESORIERE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 t="str">
            <v>DEBITI TRIBUTARI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 t="str">
            <v>DEBITI VERSO ISTITUTI DI PREVIDENZA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 t="str">
            <v>ALTRI DEBITI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 t="str">
            <v>RATEI e RISCONTI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L)</v>
          </cell>
          <cell r="C77" t="str">
            <v>PASSIVITÀ CORRENTI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 t="str">
            <v>DEBITI OLTRE 12 MESI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 t="str">
            <v>MUTUI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 t="str">
            <v>REGIONE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 t="str">
            <v>COMUNE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E82" t="str">
            <v>AZIENDE SANITARIE PUBBLICHE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 t="str">
            <v>ARPA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 t="str">
            <v>DEBITI VERSO FORNITORI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 t="str">
            <v>DEBITI VERSO ISTITUTO TESORIERE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 t="str">
            <v>DEBITI TRIBUTARI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 t="str">
            <v>DEBITI VERSO ISTITUTI DI PREVIDENZA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 t="str">
            <v>ALTRI DEBITI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 t="str">
            <v>FONDI RISCHI - ONERI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 t="str">
            <v>PER IMPOSTE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 t="str">
            <v>RISCHI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E92" t="str">
            <v>ALTRI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 t="str">
            <v>TRATTAMENTI DI FINE RAPPORTO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E94" t="str">
            <v>PREMI DI OPEROSITÀ MEDICI SUMAI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 t="str">
            <v>TRATTAMENTO DI FINE RAPPORTO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M)</v>
          </cell>
          <cell r="C96" t="str">
            <v>PASSIVITÀ CONSOLIDATE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N)</v>
          </cell>
          <cell r="C97" t="str">
            <v>MEZZI DI TERZI [L + M]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 t="str">
            <v>PATRIMONIO NETTO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 t="str">
            <v>FINANZIAMENTI PER INVESTIMENTI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DONAZIONI E LASCITI VINCOLATI AD INVESTIMENTI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FONDO DI DOTAZIONE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CONTRIBUTI PER RIPIANI PERDITE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E103" t="str">
            <v>ALTRE RISERVE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E104" t="str">
            <v>UTILI (PERDITE) PORTATI A NUOVO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E105" t="str">
            <v>UTILI (PERDITE) DELL'ESERCIZIO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0)</v>
          </cell>
          <cell r="C106" t="str">
            <v>CAPITALE NETTO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Q)</v>
          </cell>
          <cell r="C107" t="str">
            <v>TOTALE FONTI [N + O]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</sheetData>
      <sheetData sheetId="3"/>
      <sheetData sheetId="4"/>
      <sheetData sheetId="5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7">
          <cell r="C7" t="str">
            <v>1)</v>
          </cell>
          <cell r="D7" t="str">
            <v>CONTRIBUTI IN CONTO ESERCIZIO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2)</v>
          </cell>
          <cell r="D8" t="str">
            <v>PROVENTI E RICAVI DIVERSI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 t="str">
            <v>3)</v>
          </cell>
          <cell r="D9" t="str">
            <v>CONCORSI, RECUPERI, RIMBORSI PER ATTIVITÀ TIPICHE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 t="str">
            <v>4)</v>
          </cell>
          <cell r="D10" t="str">
            <v>COMPARTECIPAZIONE ALLA SPESA PER PRESTAZIONI SANITARIE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 t="str">
            <v>5)</v>
          </cell>
          <cell r="D11" t="str">
            <v>COSTI CAPITALIZZATI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 t="str">
            <v>6)</v>
          </cell>
          <cell r="D12" t="str">
            <v>RICAVI E PROVENTI PER PRESTAZIONI SOCIO-SANITARIE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VALORE DELLA PRODUZIONE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16)</v>
          </cell>
          <cell r="D14" t="str">
            <v>VARIAZIONE DELLE RIMANENZE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RICAVI NETTI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1)</v>
          </cell>
          <cell r="D16" t="str">
            <v>ACQUISTI DI BENI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2)</v>
          </cell>
          <cell r="D17" t="str">
            <v>ACQUISTI DI SERVIZI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3)</v>
          </cell>
          <cell r="D18" t="str">
            <v>MANUTENZIONE E RIPARAZIONE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4)</v>
          </cell>
          <cell r="D19" t="str">
            <v>GODIMENTO DI BENI DI TERZI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10)</v>
          </cell>
          <cell r="D20" t="str">
            <v>ONERI DIVERSI DI GESTIONE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VALORE AGGIUNTO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9)</v>
          </cell>
          <cell r="D22" t="str">
            <v>PERSONALE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a</v>
          </cell>
          <cell r="E23" t="str">
            <v>PERSONALE SANITARIO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b</v>
          </cell>
          <cell r="E24" t="str">
            <v>PERSONALE PROFESSIONALE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c</v>
          </cell>
          <cell r="E25" t="str">
            <v>PERSONALE TECNICO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d</v>
          </cell>
          <cell r="E26" t="str">
            <v>PERSONALE AMMINISTRATIVO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</v>
          </cell>
          <cell r="E27" t="str">
            <v>ALTRI COSTI DEL PERSONALE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MARGINE OPERATIVO LORDO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11)</v>
          </cell>
          <cell r="D29" t="str">
            <v>AMMORTAMENTI DELLE IMMOBILIZZAZIONI IMMATERIALI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12)</v>
          </cell>
          <cell r="D30" t="str">
            <v>AMMORTAMENTO DEI FABBRICATI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13)</v>
          </cell>
          <cell r="D31" t="str">
            <v>AMMORTAMENTO DELLE ALTRE IMMOBILIZZAZIONI MATERIALI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14)</v>
          </cell>
          <cell r="D32" t="str">
            <v>SVALUTAZIONE DELLE IMMOBILIZZAZIONI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15)</v>
          </cell>
          <cell r="D33" t="str">
            <v>SVALUTAZIONE DEI CREDITI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17)</v>
          </cell>
          <cell r="D34" t="str">
            <v>ACCANTONAMENTI TIPICI DELL'ESERCIZIO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MARGINE OPERATIVO NETTO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PROVENTI E ONERI FINANZIARI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1)</v>
          </cell>
          <cell r="D37" t="str">
            <v>INTERESSI ATTIVI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2)</v>
          </cell>
          <cell r="D38" t="str">
            <v>ALTRI PROVENTI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3)</v>
          </cell>
          <cell r="D39" t="str">
            <v>INTERESSI PASSIVI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4)</v>
          </cell>
          <cell r="D40" t="str">
            <v>ALTRI ONERI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 t="str">
            <v>UTILE OPERATIVO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PROVENTI E ONERI STRAORDINARI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1)</v>
          </cell>
          <cell r="D43" t="str">
            <v>MINUSVALENZE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2)</v>
          </cell>
          <cell r="D44" t="str">
            <v>PLUSVALENZE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3)</v>
          </cell>
          <cell r="D45" t="str">
            <v>ACCANTONAMENTI NON TIPICI DELL'ATTIVITÀ SANITARIA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4)</v>
          </cell>
          <cell r="D46" t="str">
            <v>CONCORSI, RECUPERI, RIMBORSI PER ATTIVITÀ NON TIPICHE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5)</v>
          </cell>
          <cell r="D47" t="str">
            <v>SOPRAVVENIENZE E INSUSSISTENZE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RETTIFICHE DI VALORE DI ATTIVITÀ FINANZIARIA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1)</v>
          </cell>
          <cell r="D49" t="str">
            <v>RIVALUTAZIONI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2)</v>
          </cell>
          <cell r="D50" t="str">
            <v>SVALUTAZIONI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RISULTATO ANTE IMPOSTE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IMPOSTE E TASSE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RISULTATO DELL'ESERCIZIO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7">
          <cell r="A7" t="str">
            <v>AF</v>
          </cell>
          <cell r="F7" t="str">
            <v>ATTIVO FISSO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AttCirc</v>
          </cell>
          <cell r="F8" t="str">
            <v>ATTIVO CIRCOLANTE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TotAtt</v>
          </cell>
          <cell r="F9" t="str">
            <v>TOTALE ATTIVO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MP</v>
          </cell>
          <cell r="F10" t="str">
            <v>MEZZI PROPRI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PassCorr</v>
          </cell>
          <cell r="F11" t="str">
            <v>PASSIVO CORRENTE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PassCons</v>
          </cell>
          <cell r="F12" t="str">
            <v>PASSIVO CONSOLIDATO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TotPass</v>
          </cell>
          <cell r="F13" t="str">
            <v>TOTALE PASSIVO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MdT</v>
          </cell>
          <cell r="F14" t="str">
            <v>CAPITALE di TERZI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DEBITI FINANZIARI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PD1E</v>
          </cell>
          <cell r="F16" t="str">
            <v>- Mutui entro 12 mesi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PD7E</v>
          </cell>
          <cell r="F17" t="str">
            <v>- Debiti verso Istituto tesoriere entro 12 mesi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PD1O</v>
          </cell>
          <cell r="F18" t="str">
            <v>- Mutui oltre 12 mesi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PD7O</v>
          </cell>
          <cell r="F19" t="str">
            <v>- Debiti verso Istituto tesoriere oltre 12 mesi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ABIV</v>
          </cell>
          <cell r="F20" t="str">
            <v>DISPONIBILITÀ FINANZIARIE E LIQUIDE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ABI3</v>
          </cell>
          <cell r="F21" t="str">
            <v>DISPONIBILITÀ NON LIQUIDE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LiqImm</v>
          </cell>
          <cell r="F22" t="str">
            <v>LIQUIDITÀ IMMEDIATA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LiqDiff</v>
          </cell>
          <cell r="F23" t="str">
            <v>LIQUIDITÀ DIFFERITA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RN</v>
          </cell>
          <cell r="F24" t="str">
            <v>RICAVO DI ESERCIZIO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 t="str">
            <v>COSTO VENDUTO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B1</v>
          </cell>
          <cell r="F26" t="str">
            <v>- Acquisti di beni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B2</v>
          </cell>
          <cell r="F27" t="str">
            <v>- Acquisti di servizi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B3</v>
          </cell>
          <cell r="F28" t="str">
            <v>- Manutenzione e riparazione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B4</v>
          </cell>
          <cell r="F29" t="str">
            <v>- Godimento di beni di terzi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B10</v>
          </cell>
          <cell r="F30" t="str">
            <v>- Oneri diversi di gestione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B16</v>
          </cell>
          <cell r="F31" t="str">
            <v>- Variazione delle rimanenze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PERS</v>
          </cell>
          <cell r="F32" t="str">
            <v>- Personale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ABI</v>
          </cell>
          <cell r="F33" t="str">
            <v>RIMANENZE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ANALISI PATRIMONIALE</v>
          </cell>
        </row>
        <row r="35">
          <cell r="A35" t="str">
            <v>MdiS</v>
          </cell>
          <cell r="F35" t="str">
            <v>MARGINE di STRUTTURA
[Mezzi propri - Attivo fisso]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RigImp</v>
          </cell>
          <cell r="F36" t="str">
            <v>RIGIDITÀ DEGLI IMPIEGHI
[Attivo fisso / Totale attivo]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  <row r="37">
          <cell r="A37" t="str">
            <v>IndEla</v>
          </cell>
          <cell r="F37" t="str">
            <v>INDICE di ELASTICITÀ
[Attivo circolante / Attivo fisso]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A38" t="str">
            <v>DipFin</v>
          </cell>
          <cell r="F38" t="str">
            <v>DIPENDENZA FINANZIARIA
[Passivo consolidato + Passivo corrente / Totale passivo]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  <row r="39">
          <cell r="A39" t="str">
            <v>IncCapPro</v>
          </cell>
          <cell r="F39" t="str">
            <v>INCIDENZA CAPITALE PROPRIO
[Mezzi propri / Totale passivo]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</row>
        <row r="40">
          <cell r="A40" t="str">
            <v>IncDebM/L</v>
          </cell>
          <cell r="F40" t="str">
            <v>INCIDENZA DEBITI a MEDIO / LUNGO TERMINE
[Passivo consolidato / Attivo fisso]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</row>
        <row r="41">
          <cell r="A41" t="str">
            <v>D/E</v>
          </cell>
          <cell r="F41" t="str">
            <v>DEBT / EQUITY
[Debiti finanziari / Mezzi propri]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</row>
        <row r="42">
          <cell r="A42" t="str">
            <v>RicCapTer</v>
          </cell>
          <cell r="F42" t="str">
            <v>RICORSO al CAPITALE di TERZI
[(Passivo consolidato + Passivo corrente) / Mezzi propri]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</row>
        <row r="43">
          <cell r="E43" t="str">
            <v>ANALISI FINANZIARIA</v>
          </cell>
        </row>
        <row r="44">
          <cell r="A44" t="str">
            <v>CapCirNet</v>
          </cell>
          <cell r="F44" t="str">
            <v>CAPITALE CIRCOLANTE NETTO
[Attivo corrente - Passivo corrente]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MarTes</v>
          </cell>
          <cell r="F45" t="str">
            <v>MARGINE DI TESORERIA
[Liquidità immediata + Liquidità differita - Passivo corrente]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Dis</v>
          </cell>
          <cell r="F46" t="str">
            <v>DISPONIBILITÀ
[Attivo circolante / Passività correnti]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</row>
        <row r="47">
          <cell r="A47" t="str">
            <v>ElaImp</v>
          </cell>
          <cell r="F47" t="str">
            <v>ELASTICITÀ degli IMPIEGHI
[Attivo circolante / Totale attivo]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</row>
        <row r="48">
          <cell r="A48" t="str">
            <v>LiqSecon</v>
          </cell>
          <cell r="F48" t="str">
            <v>LIQUIDITÀ SECONDARIA
[(Liquidità differita + Liquidità immediata) / Passivo corrente]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</row>
        <row r="49">
          <cell r="A49" t="str">
            <v>LiqSecca</v>
          </cell>
          <cell r="F49" t="str">
            <v>LIQUIDITÀ SECCA
[Liquidità immediata / Passivo corrente]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0">
          <cell r="A50" t="str">
            <v>IncDebBrevTer</v>
          </cell>
          <cell r="F50" t="str">
            <v>INCIDENZA DEBITI a BREVE TERMINE
[Passività correnti / Totale passivo]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  <row r="52">
          <cell r="A52" t="str">
            <v>RotAttCir</v>
          </cell>
          <cell r="F52" t="str">
            <v>ROTAZIONE ATTIVO CIRCOLANTE
[Ricavo di esercizio / Attivo circolante]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</row>
        <row r="53">
          <cell r="A53" t="str">
            <v>RotRim</v>
          </cell>
          <cell r="F53" t="str">
            <v>ROTAZIONE delle RIMANENZE
[Costo venduto / Totale rimanenze]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</row>
        <row r="55">
          <cell r="A55" t="str">
            <v>DilMedAcq</v>
          </cell>
          <cell r="F55" t="str">
            <v>DILAZIONE MEDIA ACQUISTI
[Fornitori / Totale  acquisti *360]</v>
          </cell>
          <cell r="H55">
            <v>0</v>
          </cell>
          <cell r="J55">
            <v>0</v>
          </cell>
          <cell r="L55">
            <v>0</v>
          </cell>
        </row>
        <row r="56">
          <cell r="A56" t="str">
            <v>DilMedVen</v>
          </cell>
          <cell r="F56" t="str">
            <v>DILAZIONE MEDIA VENDITE
[Clienti / Fatturato * 360]</v>
          </cell>
          <cell r="H56">
            <v>0</v>
          </cell>
          <cell r="J56">
            <v>0</v>
          </cell>
          <cell r="L56">
            <v>0</v>
          </cell>
        </row>
        <row r="58">
          <cell r="A58" t="str">
            <v>FluCasEse</v>
          </cell>
          <cell r="F58" t="str">
            <v>FLUSSO di CASSA dell'ESERCIZIO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DisCas</v>
          </cell>
          <cell r="F59" t="str">
            <v>DISPONIBILITÀ di CASSA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23"/>
      <sheetData sheetId="24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H4" t="str">
            <v>Var %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6">
          <cell r="F6" t="str">
            <v>RICAVI NETTI (Fatturato)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 t="str">
            <v>VALORE DELLA PRODUZIONE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 t="str">
            <v>VALORE AGGIUNTO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 t="str">
            <v>MARGINE OPERATIVO LORDO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 t="str">
            <v>MARGINE OPERATIVO NETTO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 t="str">
            <v>RISULTATO FINANZIARIO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 t="str">
            <v>REDDITO OPERATIVO (Utile Operativo)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 t="str">
            <v>UTILE NETTO (Risultato dell'Esercizio)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F14" t="str">
            <v>RISULTATO ANTE IMPOSTE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COSTI DEL PERSONALE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 t="str">
            <v>COSTI DELLA PRODUZIONE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 t="str">
            <v>PATRIMONIO NETTO (Mezzi Propri)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TOTALE ATTIVO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F20" t="str">
            <v>ROE
[Utile netto / Patrimonio netto]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</row>
        <row r="21">
          <cell r="F21" t="str">
            <v>ROI
[Reddito operativo / Totale attivo]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</row>
        <row r="22">
          <cell r="F22" t="str">
            <v>ROS
[Reddito operativo / Fatturato]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</row>
        <row r="24">
          <cell r="F24" t="str">
            <v>ROTAZIONE IMPIEGHI
[Fatturato / Totale attivo]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</row>
        <row r="25">
          <cell r="F25" t="str">
            <v>INCIDENZA GESTIONE OPERATIVA
[Reddito operativo / Valore della produzione]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</row>
        <row r="26">
          <cell r="F26" t="str">
            <v>INCIDENZA GESTIONE CARATTERISTICA
[MON / Valore della produzione]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</row>
        <row r="27">
          <cell r="F27" t="str">
            <v>INCIDENZA GESTIONE FINANZIARIA [Ricavi]
[Risultato finanziario / Fatturato]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</row>
        <row r="28">
          <cell r="F28" t="str">
            <v>INCIDENZA GESTIONE FINANZIARIA
[Risultato finanziario / MOL]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</row>
        <row r="29">
          <cell r="F29" t="str">
            <v>INCIDENZA GESTIONE NON CARATTERISTICA
[Risultato esercizio / MON]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</row>
        <row r="31">
          <cell r="F31" t="str">
            <v>MOL / FATTURATO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</row>
        <row r="33">
          <cell r="F33" t="str">
            <v>FATTURATO PER ADDETTO
[Fatturato / Numero dipendenti]</v>
          </cell>
          <cell r="H33">
            <v>0</v>
          </cell>
          <cell r="J33">
            <v>0</v>
          </cell>
          <cell r="L33">
            <v>0</v>
          </cell>
        </row>
        <row r="34">
          <cell r="F34" t="str">
            <v>VALORE DELLA PRODUZIONE PER ADDETTO
[Valore produzione /Numero dipendenti]</v>
          </cell>
          <cell r="H34">
            <v>0</v>
          </cell>
          <cell r="J34">
            <v>0</v>
          </cell>
          <cell r="L34">
            <v>0</v>
          </cell>
        </row>
        <row r="35">
          <cell r="F35" t="str">
            <v>VALORE AGGIUNTO PER ADDETTO
[Valore aggiunto / Numero dipendenti]</v>
          </cell>
          <cell r="H35">
            <v>0</v>
          </cell>
          <cell r="J35">
            <v>0</v>
          </cell>
          <cell r="L35">
            <v>0</v>
          </cell>
        </row>
        <row r="36">
          <cell r="F36" t="str">
            <v>IMPIEGHI PER ADDETTO
[Immobilizzazioni tecniche / Numero dipendenti]</v>
          </cell>
          <cell r="H36">
            <v>0</v>
          </cell>
          <cell r="J36">
            <v>0</v>
          </cell>
          <cell r="L36">
            <v>0</v>
          </cell>
        </row>
        <row r="37">
          <cell r="F37" t="str">
            <v>INCIDENZA FATTORE LAVORO [1]
[Costi personale / Costi della produzione]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F38" t="str">
            <v>INCIDENZA FATTORE LAVORO [2]
[Costi personale / Ricavi netti]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_Personale dipendente"/>
      <sheetName val="TM_Foglio2"/>
      <sheetName val="TM_Personale dipendente (2)"/>
      <sheetName val="TM_Personale dipendente (3)"/>
      <sheetName val="TM_Allegato_1"/>
      <sheetName val="Dati"/>
      <sheetName val="Modello_CE"/>
      <sheetName val="Bilancio_di_Verifica "/>
      <sheetName val="Gestione_Ordini"/>
      <sheetName val="TM_Personale 2 (2)"/>
      <sheetName val="TM_Allegato_4_"/>
      <sheetName val="Prospetto_Ricavi_Infragruppo"/>
      <sheetName val="Prospetto_Costi_Infragruppo"/>
      <sheetName val="Prestazioni_Ospedaliere"/>
      <sheetName val="Prestazioni_Specialistiche"/>
      <sheetName val="Sopravvenienze_Passive"/>
      <sheetName val="Sopravvenienze_Attive"/>
      <sheetName val="Insussistenze_Passive"/>
      <sheetName val="Insussistenze_Attive"/>
    </sheetNames>
    <sheetDataSet>
      <sheetData sheetId="0"/>
      <sheetData sheetId="1"/>
      <sheetData sheetId="2"/>
      <sheetData sheetId="3"/>
      <sheetData sheetId="4"/>
      <sheetData sheetId="5">
        <row r="1">
          <cell r="A1">
            <v>201</v>
          </cell>
          <cell r="B1" t="str">
            <v>ASP Cosenza</v>
          </cell>
          <cell r="C1" t="str">
            <v>C</v>
          </cell>
          <cell r="D1" t="str">
            <v>Consuntivo</v>
          </cell>
        </row>
        <row r="2">
          <cell r="A2">
            <v>202</v>
          </cell>
          <cell r="B2" t="str">
            <v>ASP Crotone</v>
          </cell>
          <cell r="C2" t="str">
            <v>P</v>
          </cell>
          <cell r="D2" t="str">
            <v>Preventivo</v>
          </cell>
        </row>
        <row r="3">
          <cell r="A3">
            <v>203</v>
          </cell>
          <cell r="B3" t="str">
            <v>ASP Catanzaro</v>
          </cell>
          <cell r="C3">
            <v>1</v>
          </cell>
          <cell r="D3" t="str">
            <v>Primo Trimestre</v>
          </cell>
        </row>
        <row r="4">
          <cell r="A4">
            <v>204</v>
          </cell>
          <cell r="B4" t="str">
            <v>ASP Vibo Valentia</v>
          </cell>
          <cell r="C4">
            <v>2</v>
          </cell>
          <cell r="D4" t="str">
            <v>Secondo Trimestre</v>
          </cell>
        </row>
        <row r="5">
          <cell r="A5">
            <v>205</v>
          </cell>
          <cell r="B5" t="str">
            <v>ASP Reggio Calabria</v>
          </cell>
          <cell r="C5">
            <v>3</v>
          </cell>
          <cell r="D5" t="str">
            <v>Terzo Trimestre</v>
          </cell>
        </row>
        <row r="6">
          <cell r="A6" t="str">
            <v>109</v>
          </cell>
          <cell r="B6" t="str">
            <v>ASL Locri</v>
          </cell>
          <cell r="C6">
            <v>4</v>
          </cell>
          <cell r="D6" t="str">
            <v>Quarto Trimestre</v>
          </cell>
        </row>
        <row r="7">
          <cell r="A7">
            <v>912</v>
          </cell>
          <cell r="B7" t="str">
            <v>A.O. DI COSENZA</v>
          </cell>
        </row>
        <row r="8">
          <cell r="A8">
            <v>913</v>
          </cell>
          <cell r="B8" t="str">
            <v>A.O. DI CATANZARO</v>
          </cell>
        </row>
        <row r="9">
          <cell r="A9">
            <v>914</v>
          </cell>
          <cell r="B9" t="str">
            <v>A.O. MATER DOMINI</v>
          </cell>
        </row>
        <row r="10">
          <cell r="A10">
            <v>915</v>
          </cell>
          <cell r="B10" t="str">
            <v>A.O. DI REGGIO CALABRIA</v>
          </cell>
        </row>
        <row r="11">
          <cell r="A11" t="str">
            <v>916</v>
          </cell>
          <cell r="B11" t="str">
            <v>INRCA - Cosenza</v>
          </cell>
        </row>
        <row r="12">
          <cell r="A12" t="str">
            <v>000</v>
          </cell>
          <cell r="B12" t="str">
            <v>Ente Regione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-VER EUSIS"/>
      <sheetName val="BIL-VER EUSIS (2)"/>
      <sheetName val="BILANCIO MODELLO"/>
      <sheetName val="Modello CE (NEW) Tetti di Spesa"/>
      <sheetName val="Modello CE (NEW) Tetti di S (2"/>
      <sheetName val="FONDI"/>
      <sheetName val="Stato Pat - Att-Pas 2011-2012"/>
      <sheetName val="Rediconto Finanziario"/>
      <sheetName val="SP2012-2011-DETTAGLIO"/>
      <sheetName val="SP2012-PREV 2012-DETTAGLIO"/>
      <sheetName val="CE 2012-2011-DETTAGLIO"/>
      <sheetName val="CE 2012 - PREV 2012-DETTAGLIO"/>
      <sheetName val="Conto Economico 2011-2012"/>
      <sheetName val="Stato Pat - Att.-Pass. -Con-Pre"/>
      <sheetName val="Conto Economico -Cons-Prev"/>
      <sheetName val="AllegatoN.I.01II"/>
      <sheetName val="Immobilizzazioni"/>
      <sheetName val="SCORTE"/>
      <sheetName val="CREDITI"/>
      <sheetName val="D.L."/>
      <sheetName val="P.N."/>
      <sheetName val="DEBITI"/>
      <sheetName val="R.R."/>
      <sheetName val="C.E. VV"/>
      <sheetName val="C.E. TRO"/>
      <sheetName val="C.E. S.S.B."/>
      <sheetName val="Modello CE (NEW)"/>
      <sheetName val="FONDI X RISCHI E ONERI"/>
      <sheetName val="Foglio1"/>
    </sheetNames>
    <sheetDataSet>
      <sheetData sheetId="0"/>
      <sheetData sheetId="1"/>
      <sheetData sheetId="2">
        <row r="5">
          <cell r="H5">
            <v>11514.770000000019</v>
          </cell>
        </row>
        <row r="24">
          <cell r="H24">
            <v>42342774.250000007</v>
          </cell>
        </row>
        <row r="79">
          <cell r="H79">
            <v>5053324.78</v>
          </cell>
        </row>
        <row r="110">
          <cell r="H110">
            <v>115208.71</v>
          </cell>
        </row>
        <row r="120">
          <cell r="H120">
            <v>56621780.919999979</v>
          </cell>
        </row>
        <row r="121">
          <cell r="H121">
            <v>0</v>
          </cell>
        </row>
        <row r="122">
          <cell r="H122">
            <v>0</v>
          </cell>
        </row>
        <row r="137">
          <cell r="H137">
            <v>28914.149999999998</v>
          </cell>
        </row>
        <row r="140">
          <cell r="H140">
            <v>1492987.0199999998</v>
          </cell>
        </row>
        <row r="161">
          <cell r="H161">
            <v>0</v>
          </cell>
        </row>
        <row r="164">
          <cell r="H164">
            <v>0</v>
          </cell>
        </row>
        <row r="171">
          <cell r="H171">
            <v>7687583.9399999809</v>
          </cell>
        </row>
        <row r="254">
          <cell r="H254">
            <v>20000</v>
          </cell>
        </row>
        <row r="325">
          <cell r="H325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lo_CE"/>
      <sheetName val="Bilancio di verifica"/>
      <sheetName val="Rediconto Finanziario"/>
      <sheetName val="Stato Pat - Att.-Pass. -Con-Pre"/>
      <sheetName val="Conto Economico 2014-2013"/>
      <sheetName val="Conto Economico -Cons-Prev"/>
      <sheetName val="Stato Pat - Att-Pas 2013-2014"/>
      <sheetName val="CE-Dettaglio"/>
      <sheetName val="SP-Dettaglio"/>
      <sheetName val="CE-Dettaglio Cons.2014-2013"/>
      <sheetName val="CE-Dettaglio Cons2014-Prev2014"/>
      <sheetName val="VARIAZIONE IMMOBILIZZAZIONI"/>
      <sheetName val="LA-CE"/>
      <sheetName val="Foglio1"/>
      <sheetName val="Modello_LA-2014"/>
      <sheetName val="ALL2"/>
      <sheetName val="ALL3"/>
      <sheetName val="Modello_LA-2013 -MATRICE"/>
      <sheetName val="Modello SP Attivo"/>
      <sheetName val="Investimenti"/>
      <sheetName val="Gestione_Personale_(1)"/>
      <sheetName val="Gestione_Personale_(2)"/>
      <sheetName val="Gestione_Personale_(3)"/>
      <sheetName val="Prospetto_Costi_Infragruppo"/>
      <sheetName val="Prospetto_Ricavi_Infragruppo"/>
      <sheetName val="Gestione_Ordini"/>
      <sheetName val="Prestazioni_Ospedaliere"/>
      <sheetName val="Prestazioni_Specialistiche"/>
      <sheetName val="Sopravvenienze_Passive"/>
      <sheetName val="Sopravvenienze_Attive"/>
      <sheetName val="Insussistenze_Passive"/>
      <sheetName val="Insussistenze_Attive"/>
      <sheetName val="Modello_CE (2)"/>
      <sheetName val="SP-Dettaglio Cons 2013-2014"/>
      <sheetName val="SP-Dettaglio prev 2014-cons2014"/>
      <sheetName val="AllegatoN.I.01II"/>
      <sheetName val="Immobilizzazioni"/>
      <sheetName val="SCORTE"/>
      <sheetName val="CREDITI"/>
      <sheetName val="D.L."/>
      <sheetName val="P.N."/>
      <sheetName val="Modello SP Passivo"/>
      <sheetName val="FONDI"/>
      <sheetName val="DEBITI"/>
      <sheetName val="R.R."/>
      <sheetName val="CE-Dettaglio (2)"/>
      <sheetName val="C.E. VV"/>
      <sheetName val="C.E. TRO"/>
      <sheetName val="C.E. S.S.B."/>
      <sheetName val="Bilancio di verifica (2)"/>
      <sheetName val="TETTO BENI E SERVIZI"/>
    </sheetNames>
    <sheetDataSet>
      <sheetData sheetId="0"/>
      <sheetData sheetId="1"/>
      <sheetData sheetId="2"/>
      <sheetData sheetId="3"/>
      <sheetData sheetId="4"/>
      <sheetData sheetId="5"/>
      <sheetData sheetId="6">
        <row r="40">
          <cell r="L40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CO 2012"/>
      <sheetName val="CE 2012-2011-2010 DETTAGLIO"/>
      <sheetName val="CE 2012-PERSONALE DETTAGLIO"/>
      <sheetName val="CE 2012-PREV2012 DETTAGLIO"/>
      <sheetName val="CE Prev 2012-Cons 2012"/>
      <sheetName val="CE Prev 2012-Cons 2012 (2)"/>
      <sheetName val="Conto Economico"/>
      <sheetName val="CE 2012"/>
      <sheetName val="CE 2011-2012"/>
      <sheetName val="NuovoSP2011-2010"/>
      <sheetName val="SP-PREV2011-CONS 2012-DETT"/>
      <sheetName val="NuovoSP2011-Prev2011"/>
      <sheetName val="Immob-Immateriali"/>
      <sheetName val="Immobilizzazioni Finale"/>
      <sheetName val="Stato Pat - Attivo-Passivo"/>
      <sheetName val="SP2010-2011-DETT"/>
      <sheetName val="Rediconto Finanziario"/>
      <sheetName val="SCORTE"/>
      <sheetName val="CREDITI"/>
      <sheetName val="CREDITI V-FTC"/>
      <sheetName val="CREDITI V-FTC X ANNO"/>
      <sheetName val="D.L."/>
      <sheetName val="P.N."/>
      <sheetName val="FONDI"/>
      <sheetName val="DEBITI"/>
      <sheetName val="Debito VFornitori - Analitico"/>
      <sheetName val="CE Dettaglio Cons 2010-2011"/>
      <sheetName val="CE Dettaglio Cons-Prev2011"/>
      <sheetName val="SP Dettaglio Cons-Prev2011"/>
      <sheetName val="SP Dettaglio Cons 2010-2011"/>
      <sheetName val="CREDITI V-FTC 2011"/>
      <sheetName val="CREDITI V-FTC X ANNO 20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0">
          <cell r="G30">
            <v>108425.74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2">
          <cell r="C22">
            <v>58873.760000000002</v>
          </cell>
        </row>
      </sheetData>
      <sheetData sheetId="13">
        <row r="9">
          <cell r="C9">
            <v>0</v>
          </cell>
        </row>
      </sheetData>
      <sheetData sheetId="14">
        <row r="40">
          <cell r="L40">
            <v>140428.24</v>
          </cell>
        </row>
      </sheetData>
      <sheetData sheetId="15">
        <row r="83">
          <cell r="E83">
            <v>1221486.1599999999</v>
          </cell>
        </row>
      </sheetData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0">
          <cell r="F10">
            <v>3798815.3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7.docx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package" Target="../embeddings/Microsoft_Word_Document4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3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5.docx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6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3"/>
  <sheetViews>
    <sheetView workbookViewId="0">
      <selection activeCell="A41" sqref="A41"/>
    </sheetView>
  </sheetViews>
  <sheetFormatPr defaultRowHeight="15"/>
  <cols>
    <col min="1" max="1" width="30.7109375" bestFit="1" customWidth="1"/>
    <col min="2" max="2" width="17.5703125" customWidth="1"/>
  </cols>
  <sheetData>
    <row r="3" spans="1:3">
      <c r="A3" t="s">
        <v>0</v>
      </c>
      <c r="B3" s="1">
        <v>118</v>
      </c>
      <c r="C3" s="1" t="s">
        <v>1</v>
      </c>
    </row>
    <row r="5" spans="1:3">
      <c r="A5" t="s">
        <v>2</v>
      </c>
      <c r="B5" t="s">
        <v>5</v>
      </c>
    </row>
    <row r="7" spans="1:3">
      <c r="A7" t="s">
        <v>3</v>
      </c>
    </row>
    <row r="9" spans="1:3">
      <c r="A9" t="s">
        <v>4</v>
      </c>
    </row>
    <row r="11" spans="1:3">
      <c r="A11" t="s">
        <v>6</v>
      </c>
    </row>
    <row r="13" spans="1:3">
      <c r="A13" t="s">
        <v>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84"/>
  <sheetViews>
    <sheetView showGridLines="0" view="pageBreakPreview" topLeftCell="A109" zoomScaleNormal="100" zoomScaleSheetLayoutView="100" workbookViewId="0">
      <selection activeCell="M157" sqref="M157"/>
    </sheetView>
  </sheetViews>
  <sheetFormatPr defaultColWidth="10.42578125" defaultRowHeight="15.75"/>
  <cols>
    <col min="1" max="1" width="4" style="331" customWidth="1"/>
    <col min="2" max="2" width="4.5703125" style="331" customWidth="1"/>
    <col min="3" max="3" width="2.5703125" style="331" customWidth="1"/>
    <col min="4" max="5" width="4" style="331" customWidth="1"/>
    <col min="6" max="6" width="94.28515625" style="202" bestFit="1" customWidth="1"/>
    <col min="7" max="7" width="16.85546875" style="332" customWidth="1"/>
    <col min="8" max="8" width="20.5703125" style="202" customWidth="1"/>
    <col min="9" max="9" width="18.140625" style="332" customWidth="1"/>
    <col min="10" max="10" width="13.140625" style="202" customWidth="1"/>
    <col min="11" max="11" width="16.85546875" style="202" bestFit="1" customWidth="1"/>
    <col min="12" max="12" width="16.5703125" style="202" bestFit="1" customWidth="1"/>
    <col min="13" max="256" width="10.42578125" style="202"/>
    <col min="257" max="257" width="4" style="202" customWidth="1"/>
    <col min="258" max="258" width="4.5703125" style="202" customWidth="1"/>
    <col min="259" max="259" width="1.85546875" style="202" customWidth="1"/>
    <col min="260" max="260" width="4" style="202" customWidth="1"/>
    <col min="261" max="261" width="53" style="202" customWidth="1"/>
    <col min="262" max="262" width="0" style="202" hidden="1" customWidth="1"/>
    <col min="263" max="264" width="21.42578125" style="202" customWidth="1"/>
    <col min="265" max="265" width="18.5703125" style="202" customWidth="1"/>
    <col min="266" max="266" width="13.140625" style="202" customWidth="1"/>
    <col min="267" max="267" width="10.42578125" style="202" customWidth="1"/>
    <col min="268" max="268" width="15.5703125" style="202" customWidth="1"/>
    <col min="269" max="512" width="10.42578125" style="202"/>
    <col min="513" max="513" width="4" style="202" customWidth="1"/>
    <col min="514" max="514" width="4.5703125" style="202" customWidth="1"/>
    <col min="515" max="515" width="1.85546875" style="202" customWidth="1"/>
    <col min="516" max="516" width="4" style="202" customWidth="1"/>
    <col min="517" max="517" width="53" style="202" customWidth="1"/>
    <col min="518" max="518" width="0" style="202" hidden="1" customWidth="1"/>
    <col min="519" max="520" width="21.42578125" style="202" customWidth="1"/>
    <col min="521" max="521" width="18.5703125" style="202" customWidth="1"/>
    <col min="522" max="522" width="13.140625" style="202" customWidth="1"/>
    <col min="523" max="523" width="10.42578125" style="202" customWidth="1"/>
    <col min="524" max="524" width="15.5703125" style="202" customWidth="1"/>
    <col min="525" max="768" width="10.42578125" style="202"/>
    <col min="769" max="769" width="4" style="202" customWidth="1"/>
    <col min="770" max="770" width="4.5703125" style="202" customWidth="1"/>
    <col min="771" max="771" width="1.85546875" style="202" customWidth="1"/>
    <col min="772" max="772" width="4" style="202" customWidth="1"/>
    <col min="773" max="773" width="53" style="202" customWidth="1"/>
    <col min="774" max="774" width="0" style="202" hidden="1" customWidth="1"/>
    <col min="775" max="776" width="21.42578125" style="202" customWidth="1"/>
    <col min="777" max="777" width="18.5703125" style="202" customWidth="1"/>
    <col min="778" max="778" width="13.140625" style="202" customWidth="1"/>
    <col min="779" max="779" width="10.42578125" style="202" customWidth="1"/>
    <col min="780" max="780" width="15.5703125" style="202" customWidth="1"/>
    <col min="781" max="1024" width="10.42578125" style="202"/>
    <col min="1025" max="1025" width="4" style="202" customWidth="1"/>
    <col min="1026" max="1026" width="4.5703125" style="202" customWidth="1"/>
    <col min="1027" max="1027" width="1.85546875" style="202" customWidth="1"/>
    <col min="1028" max="1028" width="4" style="202" customWidth="1"/>
    <col min="1029" max="1029" width="53" style="202" customWidth="1"/>
    <col min="1030" max="1030" width="0" style="202" hidden="1" customWidth="1"/>
    <col min="1031" max="1032" width="21.42578125" style="202" customWidth="1"/>
    <col min="1033" max="1033" width="18.5703125" style="202" customWidth="1"/>
    <col min="1034" max="1034" width="13.140625" style="202" customWidth="1"/>
    <col min="1035" max="1035" width="10.42578125" style="202" customWidth="1"/>
    <col min="1036" max="1036" width="15.5703125" style="202" customWidth="1"/>
    <col min="1037" max="1280" width="10.42578125" style="202"/>
    <col min="1281" max="1281" width="4" style="202" customWidth="1"/>
    <col min="1282" max="1282" width="4.5703125" style="202" customWidth="1"/>
    <col min="1283" max="1283" width="1.85546875" style="202" customWidth="1"/>
    <col min="1284" max="1284" width="4" style="202" customWidth="1"/>
    <col min="1285" max="1285" width="53" style="202" customWidth="1"/>
    <col min="1286" max="1286" width="0" style="202" hidden="1" customWidth="1"/>
    <col min="1287" max="1288" width="21.42578125" style="202" customWidth="1"/>
    <col min="1289" max="1289" width="18.5703125" style="202" customWidth="1"/>
    <col min="1290" max="1290" width="13.140625" style="202" customWidth="1"/>
    <col min="1291" max="1291" width="10.42578125" style="202" customWidth="1"/>
    <col min="1292" max="1292" width="15.5703125" style="202" customWidth="1"/>
    <col min="1293" max="1536" width="10.42578125" style="202"/>
    <col min="1537" max="1537" width="4" style="202" customWidth="1"/>
    <col min="1538" max="1538" width="4.5703125" style="202" customWidth="1"/>
    <col min="1539" max="1539" width="1.85546875" style="202" customWidth="1"/>
    <col min="1540" max="1540" width="4" style="202" customWidth="1"/>
    <col min="1541" max="1541" width="53" style="202" customWidth="1"/>
    <col min="1542" max="1542" width="0" style="202" hidden="1" customWidth="1"/>
    <col min="1543" max="1544" width="21.42578125" style="202" customWidth="1"/>
    <col min="1545" max="1545" width="18.5703125" style="202" customWidth="1"/>
    <col min="1546" max="1546" width="13.140625" style="202" customWidth="1"/>
    <col min="1547" max="1547" width="10.42578125" style="202" customWidth="1"/>
    <col min="1548" max="1548" width="15.5703125" style="202" customWidth="1"/>
    <col min="1549" max="1792" width="10.42578125" style="202"/>
    <col min="1793" max="1793" width="4" style="202" customWidth="1"/>
    <col min="1794" max="1794" width="4.5703125" style="202" customWidth="1"/>
    <col min="1795" max="1795" width="1.85546875" style="202" customWidth="1"/>
    <col min="1796" max="1796" width="4" style="202" customWidth="1"/>
    <col min="1797" max="1797" width="53" style="202" customWidth="1"/>
    <col min="1798" max="1798" width="0" style="202" hidden="1" customWidth="1"/>
    <col min="1799" max="1800" width="21.42578125" style="202" customWidth="1"/>
    <col min="1801" max="1801" width="18.5703125" style="202" customWidth="1"/>
    <col min="1802" max="1802" width="13.140625" style="202" customWidth="1"/>
    <col min="1803" max="1803" width="10.42578125" style="202" customWidth="1"/>
    <col min="1804" max="1804" width="15.5703125" style="202" customWidth="1"/>
    <col min="1805" max="2048" width="10.42578125" style="202"/>
    <col min="2049" max="2049" width="4" style="202" customWidth="1"/>
    <col min="2050" max="2050" width="4.5703125" style="202" customWidth="1"/>
    <col min="2051" max="2051" width="1.85546875" style="202" customWidth="1"/>
    <col min="2052" max="2052" width="4" style="202" customWidth="1"/>
    <col min="2053" max="2053" width="53" style="202" customWidth="1"/>
    <col min="2054" max="2054" width="0" style="202" hidden="1" customWidth="1"/>
    <col min="2055" max="2056" width="21.42578125" style="202" customWidth="1"/>
    <col min="2057" max="2057" width="18.5703125" style="202" customWidth="1"/>
    <col min="2058" max="2058" width="13.140625" style="202" customWidth="1"/>
    <col min="2059" max="2059" width="10.42578125" style="202" customWidth="1"/>
    <col min="2060" max="2060" width="15.5703125" style="202" customWidth="1"/>
    <col min="2061" max="2304" width="10.42578125" style="202"/>
    <col min="2305" max="2305" width="4" style="202" customWidth="1"/>
    <col min="2306" max="2306" width="4.5703125" style="202" customWidth="1"/>
    <col min="2307" max="2307" width="1.85546875" style="202" customWidth="1"/>
    <col min="2308" max="2308" width="4" style="202" customWidth="1"/>
    <col min="2309" max="2309" width="53" style="202" customWidth="1"/>
    <col min="2310" max="2310" width="0" style="202" hidden="1" customWidth="1"/>
    <col min="2311" max="2312" width="21.42578125" style="202" customWidth="1"/>
    <col min="2313" max="2313" width="18.5703125" style="202" customWidth="1"/>
    <col min="2314" max="2314" width="13.140625" style="202" customWidth="1"/>
    <col min="2315" max="2315" width="10.42578125" style="202" customWidth="1"/>
    <col min="2316" max="2316" width="15.5703125" style="202" customWidth="1"/>
    <col min="2317" max="2560" width="10.42578125" style="202"/>
    <col min="2561" max="2561" width="4" style="202" customWidth="1"/>
    <col min="2562" max="2562" width="4.5703125" style="202" customWidth="1"/>
    <col min="2563" max="2563" width="1.85546875" style="202" customWidth="1"/>
    <col min="2564" max="2564" width="4" style="202" customWidth="1"/>
    <col min="2565" max="2565" width="53" style="202" customWidth="1"/>
    <col min="2566" max="2566" width="0" style="202" hidden="1" customWidth="1"/>
    <col min="2567" max="2568" width="21.42578125" style="202" customWidth="1"/>
    <col min="2569" max="2569" width="18.5703125" style="202" customWidth="1"/>
    <col min="2570" max="2570" width="13.140625" style="202" customWidth="1"/>
    <col min="2571" max="2571" width="10.42578125" style="202" customWidth="1"/>
    <col min="2572" max="2572" width="15.5703125" style="202" customWidth="1"/>
    <col min="2573" max="2816" width="10.42578125" style="202"/>
    <col min="2817" max="2817" width="4" style="202" customWidth="1"/>
    <col min="2818" max="2818" width="4.5703125" style="202" customWidth="1"/>
    <col min="2819" max="2819" width="1.85546875" style="202" customWidth="1"/>
    <col min="2820" max="2820" width="4" style="202" customWidth="1"/>
    <col min="2821" max="2821" width="53" style="202" customWidth="1"/>
    <col min="2822" max="2822" width="0" style="202" hidden="1" customWidth="1"/>
    <col min="2823" max="2824" width="21.42578125" style="202" customWidth="1"/>
    <col min="2825" max="2825" width="18.5703125" style="202" customWidth="1"/>
    <col min="2826" max="2826" width="13.140625" style="202" customWidth="1"/>
    <col min="2827" max="2827" width="10.42578125" style="202" customWidth="1"/>
    <col min="2828" max="2828" width="15.5703125" style="202" customWidth="1"/>
    <col min="2829" max="3072" width="10.42578125" style="202"/>
    <col min="3073" max="3073" width="4" style="202" customWidth="1"/>
    <col min="3074" max="3074" width="4.5703125" style="202" customWidth="1"/>
    <col min="3075" max="3075" width="1.85546875" style="202" customWidth="1"/>
    <col min="3076" max="3076" width="4" style="202" customWidth="1"/>
    <col min="3077" max="3077" width="53" style="202" customWidth="1"/>
    <col min="3078" max="3078" width="0" style="202" hidden="1" customWidth="1"/>
    <col min="3079" max="3080" width="21.42578125" style="202" customWidth="1"/>
    <col min="3081" max="3081" width="18.5703125" style="202" customWidth="1"/>
    <col min="3082" max="3082" width="13.140625" style="202" customWidth="1"/>
    <col min="3083" max="3083" width="10.42578125" style="202" customWidth="1"/>
    <col min="3084" max="3084" width="15.5703125" style="202" customWidth="1"/>
    <col min="3085" max="3328" width="10.42578125" style="202"/>
    <col min="3329" max="3329" width="4" style="202" customWidth="1"/>
    <col min="3330" max="3330" width="4.5703125" style="202" customWidth="1"/>
    <col min="3331" max="3331" width="1.85546875" style="202" customWidth="1"/>
    <col min="3332" max="3332" width="4" style="202" customWidth="1"/>
    <col min="3333" max="3333" width="53" style="202" customWidth="1"/>
    <col min="3334" max="3334" width="0" style="202" hidden="1" customWidth="1"/>
    <col min="3335" max="3336" width="21.42578125" style="202" customWidth="1"/>
    <col min="3337" max="3337" width="18.5703125" style="202" customWidth="1"/>
    <col min="3338" max="3338" width="13.140625" style="202" customWidth="1"/>
    <col min="3339" max="3339" width="10.42578125" style="202" customWidth="1"/>
    <col min="3340" max="3340" width="15.5703125" style="202" customWidth="1"/>
    <col min="3341" max="3584" width="10.42578125" style="202"/>
    <col min="3585" max="3585" width="4" style="202" customWidth="1"/>
    <col min="3586" max="3586" width="4.5703125" style="202" customWidth="1"/>
    <col min="3587" max="3587" width="1.85546875" style="202" customWidth="1"/>
    <col min="3588" max="3588" width="4" style="202" customWidth="1"/>
    <col min="3589" max="3589" width="53" style="202" customWidth="1"/>
    <col min="3590" max="3590" width="0" style="202" hidden="1" customWidth="1"/>
    <col min="3591" max="3592" width="21.42578125" style="202" customWidth="1"/>
    <col min="3593" max="3593" width="18.5703125" style="202" customWidth="1"/>
    <col min="3594" max="3594" width="13.140625" style="202" customWidth="1"/>
    <col min="3595" max="3595" width="10.42578125" style="202" customWidth="1"/>
    <col min="3596" max="3596" width="15.5703125" style="202" customWidth="1"/>
    <col min="3597" max="3840" width="10.42578125" style="202"/>
    <col min="3841" max="3841" width="4" style="202" customWidth="1"/>
    <col min="3842" max="3842" width="4.5703125" style="202" customWidth="1"/>
    <col min="3843" max="3843" width="1.85546875" style="202" customWidth="1"/>
    <col min="3844" max="3844" width="4" style="202" customWidth="1"/>
    <col min="3845" max="3845" width="53" style="202" customWidth="1"/>
    <col min="3846" max="3846" width="0" style="202" hidden="1" customWidth="1"/>
    <col min="3847" max="3848" width="21.42578125" style="202" customWidth="1"/>
    <col min="3849" max="3849" width="18.5703125" style="202" customWidth="1"/>
    <col min="3850" max="3850" width="13.140625" style="202" customWidth="1"/>
    <col min="3851" max="3851" width="10.42578125" style="202" customWidth="1"/>
    <col min="3852" max="3852" width="15.5703125" style="202" customWidth="1"/>
    <col min="3853" max="4096" width="10.42578125" style="202"/>
    <col min="4097" max="4097" width="4" style="202" customWidth="1"/>
    <col min="4098" max="4098" width="4.5703125" style="202" customWidth="1"/>
    <col min="4099" max="4099" width="1.85546875" style="202" customWidth="1"/>
    <col min="4100" max="4100" width="4" style="202" customWidth="1"/>
    <col min="4101" max="4101" width="53" style="202" customWidth="1"/>
    <col min="4102" max="4102" width="0" style="202" hidden="1" customWidth="1"/>
    <col min="4103" max="4104" width="21.42578125" style="202" customWidth="1"/>
    <col min="4105" max="4105" width="18.5703125" style="202" customWidth="1"/>
    <col min="4106" max="4106" width="13.140625" style="202" customWidth="1"/>
    <col min="4107" max="4107" width="10.42578125" style="202" customWidth="1"/>
    <col min="4108" max="4108" width="15.5703125" style="202" customWidth="1"/>
    <col min="4109" max="4352" width="10.42578125" style="202"/>
    <col min="4353" max="4353" width="4" style="202" customWidth="1"/>
    <col min="4354" max="4354" width="4.5703125" style="202" customWidth="1"/>
    <col min="4355" max="4355" width="1.85546875" style="202" customWidth="1"/>
    <col min="4356" max="4356" width="4" style="202" customWidth="1"/>
    <col min="4357" max="4357" width="53" style="202" customWidth="1"/>
    <col min="4358" max="4358" width="0" style="202" hidden="1" customWidth="1"/>
    <col min="4359" max="4360" width="21.42578125" style="202" customWidth="1"/>
    <col min="4361" max="4361" width="18.5703125" style="202" customWidth="1"/>
    <col min="4362" max="4362" width="13.140625" style="202" customWidth="1"/>
    <col min="4363" max="4363" width="10.42578125" style="202" customWidth="1"/>
    <col min="4364" max="4364" width="15.5703125" style="202" customWidth="1"/>
    <col min="4365" max="4608" width="10.42578125" style="202"/>
    <col min="4609" max="4609" width="4" style="202" customWidth="1"/>
    <col min="4610" max="4610" width="4.5703125" style="202" customWidth="1"/>
    <col min="4611" max="4611" width="1.85546875" style="202" customWidth="1"/>
    <col min="4612" max="4612" width="4" style="202" customWidth="1"/>
    <col min="4613" max="4613" width="53" style="202" customWidth="1"/>
    <col min="4614" max="4614" width="0" style="202" hidden="1" customWidth="1"/>
    <col min="4615" max="4616" width="21.42578125" style="202" customWidth="1"/>
    <col min="4617" max="4617" width="18.5703125" style="202" customWidth="1"/>
    <col min="4618" max="4618" width="13.140625" style="202" customWidth="1"/>
    <col min="4619" max="4619" width="10.42578125" style="202" customWidth="1"/>
    <col min="4620" max="4620" width="15.5703125" style="202" customWidth="1"/>
    <col min="4621" max="4864" width="10.42578125" style="202"/>
    <col min="4865" max="4865" width="4" style="202" customWidth="1"/>
    <col min="4866" max="4866" width="4.5703125" style="202" customWidth="1"/>
    <col min="4867" max="4867" width="1.85546875" style="202" customWidth="1"/>
    <col min="4868" max="4868" width="4" style="202" customWidth="1"/>
    <col min="4869" max="4869" width="53" style="202" customWidth="1"/>
    <col min="4870" max="4870" width="0" style="202" hidden="1" customWidth="1"/>
    <col min="4871" max="4872" width="21.42578125" style="202" customWidth="1"/>
    <col min="4873" max="4873" width="18.5703125" style="202" customWidth="1"/>
    <col min="4874" max="4874" width="13.140625" style="202" customWidth="1"/>
    <col min="4875" max="4875" width="10.42578125" style="202" customWidth="1"/>
    <col min="4876" max="4876" width="15.5703125" style="202" customWidth="1"/>
    <col min="4877" max="5120" width="10.42578125" style="202"/>
    <col min="5121" max="5121" width="4" style="202" customWidth="1"/>
    <col min="5122" max="5122" width="4.5703125" style="202" customWidth="1"/>
    <col min="5123" max="5123" width="1.85546875" style="202" customWidth="1"/>
    <col min="5124" max="5124" width="4" style="202" customWidth="1"/>
    <col min="5125" max="5125" width="53" style="202" customWidth="1"/>
    <col min="5126" max="5126" width="0" style="202" hidden="1" customWidth="1"/>
    <col min="5127" max="5128" width="21.42578125" style="202" customWidth="1"/>
    <col min="5129" max="5129" width="18.5703125" style="202" customWidth="1"/>
    <col min="5130" max="5130" width="13.140625" style="202" customWidth="1"/>
    <col min="5131" max="5131" width="10.42578125" style="202" customWidth="1"/>
    <col min="5132" max="5132" width="15.5703125" style="202" customWidth="1"/>
    <col min="5133" max="5376" width="10.42578125" style="202"/>
    <col min="5377" max="5377" width="4" style="202" customWidth="1"/>
    <col min="5378" max="5378" width="4.5703125" style="202" customWidth="1"/>
    <col min="5379" max="5379" width="1.85546875" style="202" customWidth="1"/>
    <col min="5380" max="5380" width="4" style="202" customWidth="1"/>
    <col min="5381" max="5381" width="53" style="202" customWidth="1"/>
    <col min="5382" max="5382" width="0" style="202" hidden="1" customWidth="1"/>
    <col min="5383" max="5384" width="21.42578125" style="202" customWidth="1"/>
    <col min="5385" max="5385" width="18.5703125" style="202" customWidth="1"/>
    <col min="5386" max="5386" width="13.140625" style="202" customWidth="1"/>
    <col min="5387" max="5387" width="10.42578125" style="202" customWidth="1"/>
    <col min="5388" max="5388" width="15.5703125" style="202" customWidth="1"/>
    <col min="5389" max="5632" width="10.42578125" style="202"/>
    <col min="5633" max="5633" width="4" style="202" customWidth="1"/>
    <col min="5634" max="5634" width="4.5703125" style="202" customWidth="1"/>
    <col min="5635" max="5635" width="1.85546875" style="202" customWidth="1"/>
    <col min="5636" max="5636" width="4" style="202" customWidth="1"/>
    <col min="5637" max="5637" width="53" style="202" customWidth="1"/>
    <col min="5638" max="5638" width="0" style="202" hidden="1" customWidth="1"/>
    <col min="5639" max="5640" width="21.42578125" style="202" customWidth="1"/>
    <col min="5641" max="5641" width="18.5703125" style="202" customWidth="1"/>
    <col min="5642" max="5642" width="13.140625" style="202" customWidth="1"/>
    <col min="5643" max="5643" width="10.42578125" style="202" customWidth="1"/>
    <col min="5644" max="5644" width="15.5703125" style="202" customWidth="1"/>
    <col min="5645" max="5888" width="10.42578125" style="202"/>
    <col min="5889" max="5889" width="4" style="202" customWidth="1"/>
    <col min="5890" max="5890" width="4.5703125" style="202" customWidth="1"/>
    <col min="5891" max="5891" width="1.85546875" style="202" customWidth="1"/>
    <col min="5892" max="5892" width="4" style="202" customWidth="1"/>
    <col min="5893" max="5893" width="53" style="202" customWidth="1"/>
    <col min="5894" max="5894" width="0" style="202" hidden="1" customWidth="1"/>
    <col min="5895" max="5896" width="21.42578125" style="202" customWidth="1"/>
    <col min="5897" max="5897" width="18.5703125" style="202" customWidth="1"/>
    <col min="5898" max="5898" width="13.140625" style="202" customWidth="1"/>
    <col min="5899" max="5899" width="10.42578125" style="202" customWidth="1"/>
    <col min="5900" max="5900" width="15.5703125" style="202" customWidth="1"/>
    <col min="5901" max="6144" width="10.42578125" style="202"/>
    <col min="6145" max="6145" width="4" style="202" customWidth="1"/>
    <col min="6146" max="6146" width="4.5703125" style="202" customWidth="1"/>
    <col min="6147" max="6147" width="1.85546875" style="202" customWidth="1"/>
    <col min="6148" max="6148" width="4" style="202" customWidth="1"/>
    <col min="6149" max="6149" width="53" style="202" customWidth="1"/>
    <col min="6150" max="6150" width="0" style="202" hidden="1" customWidth="1"/>
    <col min="6151" max="6152" width="21.42578125" style="202" customWidth="1"/>
    <col min="6153" max="6153" width="18.5703125" style="202" customWidth="1"/>
    <col min="6154" max="6154" width="13.140625" style="202" customWidth="1"/>
    <col min="6155" max="6155" width="10.42578125" style="202" customWidth="1"/>
    <col min="6156" max="6156" width="15.5703125" style="202" customWidth="1"/>
    <col min="6157" max="6400" width="10.42578125" style="202"/>
    <col min="6401" max="6401" width="4" style="202" customWidth="1"/>
    <col min="6402" max="6402" width="4.5703125" style="202" customWidth="1"/>
    <col min="6403" max="6403" width="1.85546875" style="202" customWidth="1"/>
    <col min="6404" max="6404" width="4" style="202" customWidth="1"/>
    <col min="6405" max="6405" width="53" style="202" customWidth="1"/>
    <col min="6406" max="6406" width="0" style="202" hidden="1" customWidth="1"/>
    <col min="6407" max="6408" width="21.42578125" style="202" customWidth="1"/>
    <col min="6409" max="6409" width="18.5703125" style="202" customWidth="1"/>
    <col min="6410" max="6410" width="13.140625" style="202" customWidth="1"/>
    <col min="6411" max="6411" width="10.42578125" style="202" customWidth="1"/>
    <col min="6412" max="6412" width="15.5703125" style="202" customWidth="1"/>
    <col min="6413" max="6656" width="10.42578125" style="202"/>
    <col min="6657" max="6657" width="4" style="202" customWidth="1"/>
    <col min="6658" max="6658" width="4.5703125" style="202" customWidth="1"/>
    <col min="6659" max="6659" width="1.85546875" style="202" customWidth="1"/>
    <col min="6660" max="6660" width="4" style="202" customWidth="1"/>
    <col min="6661" max="6661" width="53" style="202" customWidth="1"/>
    <col min="6662" max="6662" width="0" style="202" hidden="1" customWidth="1"/>
    <col min="6663" max="6664" width="21.42578125" style="202" customWidth="1"/>
    <col min="6665" max="6665" width="18.5703125" style="202" customWidth="1"/>
    <col min="6666" max="6666" width="13.140625" style="202" customWidth="1"/>
    <col min="6667" max="6667" width="10.42578125" style="202" customWidth="1"/>
    <col min="6668" max="6668" width="15.5703125" style="202" customWidth="1"/>
    <col min="6669" max="6912" width="10.42578125" style="202"/>
    <col min="6913" max="6913" width="4" style="202" customWidth="1"/>
    <col min="6914" max="6914" width="4.5703125" style="202" customWidth="1"/>
    <col min="6915" max="6915" width="1.85546875" style="202" customWidth="1"/>
    <col min="6916" max="6916" width="4" style="202" customWidth="1"/>
    <col min="6917" max="6917" width="53" style="202" customWidth="1"/>
    <col min="6918" max="6918" width="0" style="202" hidden="1" customWidth="1"/>
    <col min="6919" max="6920" width="21.42578125" style="202" customWidth="1"/>
    <col min="6921" max="6921" width="18.5703125" style="202" customWidth="1"/>
    <col min="6922" max="6922" width="13.140625" style="202" customWidth="1"/>
    <col min="6923" max="6923" width="10.42578125" style="202" customWidth="1"/>
    <col min="6924" max="6924" width="15.5703125" style="202" customWidth="1"/>
    <col min="6925" max="7168" width="10.42578125" style="202"/>
    <col min="7169" max="7169" width="4" style="202" customWidth="1"/>
    <col min="7170" max="7170" width="4.5703125" style="202" customWidth="1"/>
    <col min="7171" max="7171" width="1.85546875" style="202" customWidth="1"/>
    <col min="7172" max="7172" width="4" style="202" customWidth="1"/>
    <col min="7173" max="7173" width="53" style="202" customWidth="1"/>
    <col min="7174" max="7174" width="0" style="202" hidden="1" customWidth="1"/>
    <col min="7175" max="7176" width="21.42578125" style="202" customWidth="1"/>
    <col min="7177" max="7177" width="18.5703125" style="202" customWidth="1"/>
    <col min="7178" max="7178" width="13.140625" style="202" customWidth="1"/>
    <col min="7179" max="7179" width="10.42578125" style="202" customWidth="1"/>
    <col min="7180" max="7180" width="15.5703125" style="202" customWidth="1"/>
    <col min="7181" max="7424" width="10.42578125" style="202"/>
    <col min="7425" max="7425" width="4" style="202" customWidth="1"/>
    <col min="7426" max="7426" width="4.5703125" style="202" customWidth="1"/>
    <col min="7427" max="7427" width="1.85546875" style="202" customWidth="1"/>
    <col min="7428" max="7428" width="4" style="202" customWidth="1"/>
    <col min="7429" max="7429" width="53" style="202" customWidth="1"/>
    <col min="7430" max="7430" width="0" style="202" hidden="1" customWidth="1"/>
    <col min="7431" max="7432" width="21.42578125" style="202" customWidth="1"/>
    <col min="7433" max="7433" width="18.5703125" style="202" customWidth="1"/>
    <col min="7434" max="7434" width="13.140625" style="202" customWidth="1"/>
    <col min="7435" max="7435" width="10.42578125" style="202" customWidth="1"/>
    <col min="7436" max="7436" width="15.5703125" style="202" customWidth="1"/>
    <col min="7437" max="7680" width="10.42578125" style="202"/>
    <col min="7681" max="7681" width="4" style="202" customWidth="1"/>
    <col min="7682" max="7682" width="4.5703125" style="202" customWidth="1"/>
    <col min="7683" max="7683" width="1.85546875" style="202" customWidth="1"/>
    <col min="7684" max="7684" width="4" style="202" customWidth="1"/>
    <col min="7685" max="7685" width="53" style="202" customWidth="1"/>
    <col min="7686" max="7686" width="0" style="202" hidden="1" customWidth="1"/>
    <col min="7687" max="7688" width="21.42578125" style="202" customWidth="1"/>
    <col min="7689" max="7689" width="18.5703125" style="202" customWidth="1"/>
    <col min="7690" max="7690" width="13.140625" style="202" customWidth="1"/>
    <col min="7691" max="7691" width="10.42578125" style="202" customWidth="1"/>
    <col min="7692" max="7692" width="15.5703125" style="202" customWidth="1"/>
    <col min="7693" max="7936" width="10.42578125" style="202"/>
    <col min="7937" max="7937" width="4" style="202" customWidth="1"/>
    <col min="7938" max="7938" width="4.5703125" style="202" customWidth="1"/>
    <col min="7939" max="7939" width="1.85546875" style="202" customWidth="1"/>
    <col min="7940" max="7940" width="4" style="202" customWidth="1"/>
    <col min="7941" max="7941" width="53" style="202" customWidth="1"/>
    <col min="7942" max="7942" width="0" style="202" hidden="1" customWidth="1"/>
    <col min="7943" max="7944" width="21.42578125" style="202" customWidth="1"/>
    <col min="7945" max="7945" width="18.5703125" style="202" customWidth="1"/>
    <col min="7946" max="7946" width="13.140625" style="202" customWidth="1"/>
    <col min="7947" max="7947" width="10.42578125" style="202" customWidth="1"/>
    <col min="7948" max="7948" width="15.5703125" style="202" customWidth="1"/>
    <col min="7949" max="8192" width="10.42578125" style="202"/>
    <col min="8193" max="8193" width="4" style="202" customWidth="1"/>
    <col min="8194" max="8194" width="4.5703125" style="202" customWidth="1"/>
    <col min="8195" max="8195" width="1.85546875" style="202" customWidth="1"/>
    <col min="8196" max="8196" width="4" style="202" customWidth="1"/>
    <col min="8197" max="8197" width="53" style="202" customWidth="1"/>
    <col min="8198" max="8198" width="0" style="202" hidden="1" customWidth="1"/>
    <col min="8199" max="8200" width="21.42578125" style="202" customWidth="1"/>
    <col min="8201" max="8201" width="18.5703125" style="202" customWidth="1"/>
    <col min="8202" max="8202" width="13.140625" style="202" customWidth="1"/>
    <col min="8203" max="8203" width="10.42578125" style="202" customWidth="1"/>
    <col min="8204" max="8204" width="15.5703125" style="202" customWidth="1"/>
    <col min="8205" max="8448" width="10.42578125" style="202"/>
    <col min="8449" max="8449" width="4" style="202" customWidth="1"/>
    <col min="8450" max="8450" width="4.5703125" style="202" customWidth="1"/>
    <col min="8451" max="8451" width="1.85546875" style="202" customWidth="1"/>
    <col min="8452" max="8452" width="4" style="202" customWidth="1"/>
    <col min="8453" max="8453" width="53" style="202" customWidth="1"/>
    <col min="8454" max="8454" width="0" style="202" hidden="1" customWidth="1"/>
    <col min="8455" max="8456" width="21.42578125" style="202" customWidth="1"/>
    <col min="8457" max="8457" width="18.5703125" style="202" customWidth="1"/>
    <col min="8458" max="8458" width="13.140625" style="202" customWidth="1"/>
    <col min="8459" max="8459" width="10.42578125" style="202" customWidth="1"/>
    <col min="8460" max="8460" width="15.5703125" style="202" customWidth="1"/>
    <col min="8461" max="8704" width="10.42578125" style="202"/>
    <col min="8705" max="8705" width="4" style="202" customWidth="1"/>
    <col min="8706" max="8706" width="4.5703125" style="202" customWidth="1"/>
    <col min="8707" max="8707" width="1.85546875" style="202" customWidth="1"/>
    <col min="8708" max="8708" width="4" style="202" customWidth="1"/>
    <col min="8709" max="8709" width="53" style="202" customWidth="1"/>
    <col min="8710" max="8710" width="0" style="202" hidden="1" customWidth="1"/>
    <col min="8711" max="8712" width="21.42578125" style="202" customWidth="1"/>
    <col min="8713" max="8713" width="18.5703125" style="202" customWidth="1"/>
    <col min="8714" max="8714" width="13.140625" style="202" customWidth="1"/>
    <col min="8715" max="8715" width="10.42578125" style="202" customWidth="1"/>
    <col min="8716" max="8716" width="15.5703125" style="202" customWidth="1"/>
    <col min="8717" max="8960" width="10.42578125" style="202"/>
    <col min="8961" max="8961" width="4" style="202" customWidth="1"/>
    <col min="8962" max="8962" width="4.5703125" style="202" customWidth="1"/>
    <col min="8963" max="8963" width="1.85546875" style="202" customWidth="1"/>
    <col min="8964" max="8964" width="4" style="202" customWidth="1"/>
    <col min="8965" max="8965" width="53" style="202" customWidth="1"/>
    <col min="8966" max="8966" width="0" style="202" hidden="1" customWidth="1"/>
    <col min="8967" max="8968" width="21.42578125" style="202" customWidth="1"/>
    <col min="8969" max="8969" width="18.5703125" style="202" customWidth="1"/>
    <col min="8970" max="8970" width="13.140625" style="202" customWidth="1"/>
    <col min="8971" max="8971" width="10.42578125" style="202" customWidth="1"/>
    <col min="8972" max="8972" width="15.5703125" style="202" customWidth="1"/>
    <col min="8973" max="9216" width="10.42578125" style="202"/>
    <col min="9217" max="9217" width="4" style="202" customWidth="1"/>
    <col min="9218" max="9218" width="4.5703125" style="202" customWidth="1"/>
    <col min="9219" max="9219" width="1.85546875" style="202" customWidth="1"/>
    <col min="9220" max="9220" width="4" style="202" customWidth="1"/>
    <col min="9221" max="9221" width="53" style="202" customWidth="1"/>
    <col min="9222" max="9222" width="0" style="202" hidden="1" customWidth="1"/>
    <col min="9223" max="9224" width="21.42578125" style="202" customWidth="1"/>
    <col min="9225" max="9225" width="18.5703125" style="202" customWidth="1"/>
    <col min="9226" max="9226" width="13.140625" style="202" customWidth="1"/>
    <col min="9227" max="9227" width="10.42578125" style="202" customWidth="1"/>
    <col min="9228" max="9228" width="15.5703125" style="202" customWidth="1"/>
    <col min="9229" max="9472" width="10.42578125" style="202"/>
    <col min="9473" max="9473" width="4" style="202" customWidth="1"/>
    <col min="9474" max="9474" width="4.5703125" style="202" customWidth="1"/>
    <col min="9475" max="9475" width="1.85546875" style="202" customWidth="1"/>
    <col min="9476" max="9476" width="4" style="202" customWidth="1"/>
    <col min="9477" max="9477" width="53" style="202" customWidth="1"/>
    <col min="9478" max="9478" width="0" style="202" hidden="1" customWidth="1"/>
    <col min="9479" max="9480" width="21.42578125" style="202" customWidth="1"/>
    <col min="9481" max="9481" width="18.5703125" style="202" customWidth="1"/>
    <col min="9482" max="9482" width="13.140625" style="202" customWidth="1"/>
    <col min="9483" max="9483" width="10.42578125" style="202" customWidth="1"/>
    <col min="9484" max="9484" width="15.5703125" style="202" customWidth="1"/>
    <col min="9485" max="9728" width="10.42578125" style="202"/>
    <col min="9729" max="9729" width="4" style="202" customWidth="1"/>
    <col min="9730" max="9730" width="4.5703125" style="202" customWidth="1"/>
    <col min="9731" max="9731" width="1.85546875" style="202" customWidth="1"/>
    <col min="9732" max="9732" width="4" style="202" customWidth="1"/>
    <col min="9733" max="9733" width="53" style="202" customWidth="1"/>
    <col min="9734" max="9734" width="0" style="202" hidden="1" customWidth="1"/>
    <col min="9735" max="9736" width="21.42578125" style="202" customWidth="1"/>
    <col min="9737" max="9737" width="18.5703125" style="202" customWidth="1"/>
    <col min="9738" max="9738" width="13.140625" style="202" customWidth="1"/>
    <col min="9739" max="9739" width="10.42578125" style="202" customWidth="1"/>
    <col min="9740" max="9740" width="15.5703125" style="202" customWidth="1"/>
    <col min="9741" max="9984" width="10.42578125" style="202"/>
    <col min="9985" max="9985" width="4" style="202" customWidth="1"/>
    <col min="9986" max="9986" width="4.5703125" style="202" customWidth="1"/>
    <col min="9987" max="9987" width="1.85546875" style="202" customWidth="1"/>
    <col min="9988" max="9988" width="4" style="202" customWidth="1"/>
    <col min="9989" max="9989" width="53" style="202" customWidth="1"/>
    <col min="9990" max="9990" width="0" style="202" hidden="1" customWidth="1"/>
    <col min="9991" max="9992" width="21.42578125" style="202" customWidth="1"/>
    <col min="9993" max="9993" width="18.5703125" style="202" customWidth="1"/>
    <col min="9994" max="9994" width="13.140625" style="202" customWidth="1"/>
    <col min="9995" max="9995" width="10.42578125" style="202" customWidth="1"/>
    <col min="9996" max="9996" width="15.5703125" style="202" customWidth="1"/>
    <col min="9997" max="10240" width="10.42578125" style="202"/>
    <col min="10241" max="10241" width="4" style="202" customWidth="1"/>
    <col min="10242" max="10242" width="4.5703125" style="202" customWidth="1"/>
    <col min="10243" max="10243" width="1.85546875" style="202" customWidth="1"/>
    <col min="10244" max="10244" width="4" style="202" customWidth="1"/>
    <col min="10245" max="10245" width="53" style="202" customWidth="1"/>
    <col min="10246" max="10246" width="0" style="202" hidden="1" customWidth="1"/>
    <col min="10247" max="10248" width="21.42578125" style="202" customWidth="1"/>
    <col min="10249" max="10249" width="18.5703125" style="202" customWidth="1"/>
    <col min="10250" max="10250" width="13.140625" style="202" customWidth="1"/>
    <col min="10251" max="10251" width="10.42578125" style="202" customWidth="1"/>
    <col min="10252" max="10252" width="15.5703125" style="202" customWidth="1"/>
    <col min="10253" max="10496" width="10.42578125" style="202"/>
    <col min="10497" max="10497" width="4" style="202" customWidth="1"/>
    <col min="10498" max="10498" width="4.5703125" style="202" customWidth="1"/>
    <col min="10499" max="10499" width="1.85546875" style="202" customWidth="1"/>
    <col min="10500" max="10500" width="4" style="202" customWidth="1"/>
    <col min="10501" max="10501" width="53" style="202" customWidth="1"/>
    <col min="10502" max="10502" width="0" style="202" hidden="1" customWidth="1"/>
    <col min="10503" max="10504" width="21.42578125" style="202" customWidth="1"/>
    <col min="10505" max="10505" width="18.5703125" style="202" customWidth="1"/>
    <col min="10506" max="10506" width="13.140625" style="202" customWidth="1"/>
    <col min="10507" max="10507" width="10.42578125" style="202" customWidth="1"/>
    <col min="10508" max="10508" width="15.5703125" style="202" customWidth="1"/>
    <col min="10509" max="10752" width="10.42578125" style="202"/>
    <col min="10753" max="10753" width="4" style="202" customWidth="1"/>
    <col min="10754" max="10754" width="4.5703125" style="202" customWidth="1"/>
    <col min="10755" max="10755" width="1.85546875" style="202" customWidth="1"/>
    <col min="10756" max="10756" width="4" style="202" customWidth="1"/>
    <col min="10757" max="10757" width="53" style="202" customWidth="1"/>
    <col min="10758" max="10758" width="0" style="202" hidden="1" customWidth="1"/>
    <col min="10759" max="10760" width="21.42578125" style="202" customWidth="1"/>
    <col min="10761" max="10761" width="18.5703125" style="202" customWidth="1"/>
    <col min="10762" max="10762" width="13.140625" style="202" customWidth="1"/>
    <col min="10763" max="10763" width="10.42578125" style="202" customWidth="1"/>
    <col min="10764" max="10764" width="15.5703125" style="202" customWidth="1"/>
    <col min="10765" max="11008" width="10.42578125" style="202"/>
    <col min="11009" max="11009" width="4" style="202" customWidth="1"/>
    <col min="11010" max="11010" width="4.5703125" style="202" customWidth="1"/>
    <col min="11011" max="11011" width="1.85546875" style="202" customWidth="1"/>
    <col min="11012" max="11012" width="4" style="202" customWidth="1"/>
    <col min="11013" max="11013" width="53" style="202" customWidth="1"/>
    <col min="11014" max="11014" width="0" style="202" hidden="1" customWidth="1"/>
    <col min="11015" max="11016" width="21.42578125" style="202" customWidth="1"/>
    <col min="11017" max="11017" width="18.5703125" style="202" customWidth="1"/>
    <col min="11018" max="11018" width="13.140625" style="202" customWidth="1"/>
    <col min="11019" max="11019" width="10.42578125" style="202" customWidth="1"/>
    <col min="11020" max="11020" width="15.5703125" style="202" customWidth="1"/>
    <col min="11021" max="11264" width="10.42578125" style="202"/>
    <col min="11265" max="11265" width="4" style="202" customWidth="1"/>
    <col min="11266" max="11266" width="4.5703125" style="202" customWidth="1"/>
    <col min="11267" max="11267" width="1.85546875" style="202" customWidth="1"/>
    <col min="11268" max="11268" width="4" style="202" customWidth="1"/>
    <col min="11269" max="11269" width="53" style="202" customWidth="1"/>
    <col min="11270" max="11270" width="0" style="202" hidden="1" customWidth="1"/>
    <col min="11271" max="11272" width="21.42578125" style="202" customWidth="1"/>
    <col min="11273" max="11273" width="18.5703125" style="202" customWidth="1"/>
    <col min="11274" max="11274" width="13.140625" style="202" customWidth="1"/>
    <col min="11275" max="11275" width="10.42578125" style="202" customWidth="1"/>
    <col min="11276" max="11276" width="15.5703125" style="202" customWidth="1"/>
    <col min="11277" max="11520" width="10.42578125" style="202"/>
    <col min="11521" max="11521" width="4" style="202" customWidth="1"/>
    <col min="11522" max="11522" width="4.5703125" style="202" customWidth="1"/>
    <col min="11523" max="11523" width="1.85546875" style="202" customWidth="1"/>
    <col min="11524" max="11524" width="4" style="202" customWidth="1"/>
    <col min="11525" max="11525" width="53" style="202" customWidth="1"/>
    <col min="11526" max="11526" width="0" style="202" hidden="1" customWidth="1"/>
    <col min="11527" max="11528" width="21.42578125" style="202" customWidth="1"/>
    <col min="11529" max="11529" width="18.5703125" style="202" customWidth="1"/>
    <col min="11530" max="11530" width="13.140625" style="202" customWidth="1"/>
    <col min="11531" max="11531" width="10.42578125" style="202" customWidth="1"/>
    <col min="11532" max="11532" width="15.5703125" style="202" customWidth="1"/>
    <col min="11533" max="11776" width="10.42578125" style="202"/>
    <col min="11777" max="11777" width="4" style="202" customWidth="1"/>
    <col min="11778" max="11778" width="4.5703125" style="202" customWidth="1"/>
    <col min="11779" max="11779" width="1.85546875" style="202" customWidth="1"/>
    <col min="11780" max="11780" width="4" style="202" customWidth="1"/>
    <col min="11781" max="11781" width="53" style="202" customWidth="1"/>
    <col min="11782" max="11782" width="0" style="202" hidden="1" customWidth="1"/>
    <col min="11783" max="11784" width="21.42578125" style="202" customWidth="1"/>
    <col min="11785" max="11785" width="18.5703125" style="202" customWidth="1"/>
    <col min="11786" max="11786" width="13.140625" style="202" customWidth="1"/>
    <col min="11787" max="11787" width="10.42578125" style="202" customWidth="1"/>
    <col min="11788" max="11788" width="15.5703125" style="202" customWidth="1"/>
    <col min="11789" max="12032" width="10.42578125" style="202"/>
    <col min="12033" max="12033" width="4" style="202" customWidth="1"/>
    <col min="12034" max="12034" width="4.5703125" style="202" customWidth="1"/>
    <col min="12035" max="12035" width="1.85546875" style="202" customWidth="1"/>
    <col min="12036" max="12036" width="4" style="202" customWidth="1"/>
    <col min="12037" max="12037" width="53" style="202" customWidth="1"/>
    <col min="12038" max="12038" width="0" style="202" hidden="1" customWidth="1"/>
    <col min="12039" max="12040" width="21.42578125" style="202" customWidth="1"/>
    <col min="12041" max="12041" width="18.5703125" style="202" customWidth="1"/>
    <col min="12042" max="12042" width="13.140625" style="202" customWidth="1"/>
    <col min="12043" max="12043" width="10.42578125" style="202" customWidth="1"/>
    <col min="12044" max="12044" width="15.5703125" style="202" customWidth="1"/>
    <col min="12045" max="12288" width="10.42578125" style="202"/>
    <col min="12289" max="12289" width="4" style="202" customWidth="1"/>
    <col min="12290" max="12290" width="4.5703125" style="202" customWidth="1"/>
    <col min="12291" max="12291" width="1.85546875" style="202" customWidth="1"/>
    <col min="12292" max="12292" width="4" style="202" customWidth="1"/>
    <col min="12293" max="12293" width="53" style="202" customWidth="1"/>
    <col min="12294" max="12294" width="0" style="202" hidden="1" customWidth="1"/>
    <col min="12295" max="12296" width="21.42578125" style="202" customWidth="1"/>
    <col min="12297" max="12297" width="18.5703125" style="202" customWidth="1"/>
    <col min="12298" max="12298" width="13.140625" style="202" customWidth="1"/>
    <col min="12299" max="12299" width="10.42578125" style="202" customWidth="1"/>
    <col min="12300" max="12300" width="15.5703125" style="202" customWidth="1"/>
    <col min="12301" max="12544" width="10.42578125" style="202"/>
    <col min="12545" max="12545" width="4" style="202" customWidth="1"/>
    <col min="12546" max="12546" width="4.5703125" style="202" customWidth="1"/>
    <col min="12547" max="12547" width="1.85546875" style="202" customWidth="1"/>
    <col min="12548" max="12548" width="4" style="202" customWidth="1"/>
    <col min="12549" max="12549" width="53" style="202" customWidth="1"/>
    <col min="12550" max="12550" width="0" style="202" hidden="1" customWidth="1"/>
    <col min="12551" max="12552" width="21.42578125" style="202" customWidth="1"/>
    <col min="12553" max="12553" width="18.5703125" style="202" customWidth="1"/>
    <col min="12554" max="12554" width="13.140625" style="202" customWidth="1"/>
    <col min="12555" max="12555" width="10.42578125" style="202" customWidth="1"/>
    <col min="12556" max="12556" width="15.5703125" style="202" customWidth="1"/>
    <col min="12557" max="12800" width="10.42578125" style="202"/>
    <col min="12801" max="12801" width="4" style="202" customWidth="1"/>
    <col min="12802" max="12802" width="4.5703125" style="202" customWidth="1"/>
    <col min="12803" max="12803" width="1.85546875" style="202" customWidth="1"/>
    <col min="12804" max="12804" width="4" style="202" customWidth="1"/>
    <col min="12805" max="12805" width="53" style="202" customWidth="1"/>
    <col min="12806" max="12806" width="0" style="202" hidden="1" customWidth="1"/>
    <col min="12807" max="12808" width="21.42578125" style="202" customWidth="1"/>
    <col min="12809" max="12809" width="18.5703125" style="202" customWidth="1"/>
    <col min="12810" max="12810" width="13.140625" style="202" customWidth="1"/>
    <col min="12811" max="12811" width="10.42578125" style="202" customWidth="1"/>
    <col min="12812" max="12812" width="15.5703125" style="202" customWidth="1"/>
    <col min="12813" max="13056" width="10.42578125" style="202"/>
    <col min="13057" max="13057" width="4" style="202" customWidth="1"/>
    <col min="13058" max="13058" width="4.5703125" style="202" customWidth="1"/>
    <col min="13059" max="13059" width="1.85546875" style="202" customWidth="1"/>
    <col min="13060" max="13060" width="4" style="202" customWidth="1"/>
    <col min="13061" max="13061" width="53" style="202" customWidth="1"/>
    <col min="13062" max="13062" width="0" style="202" hidden="1" customWidth="1"/>
    <col min="13063" max="13064" width="21.42578125" style="202" customWidth="1"/>
    <col min="13065" max="13065" width="18.5703125" style="202" customWidth="1"/>
    <col min="13066" max="13066" width="13.140625" style="202" customWidth="1"/>
    <col min="13067" max="13067" width="10.42578125" style="202" customWidth="1"/>
    <col min="13068" max="13068" width="15.5703125" style="202" customWidth="1"/>
    <col min="13069" max="13312" width="10.42578125" style="202"/>
    <col min="13313" max="13313" width="4" style="202" customWidth="1"/>
    <col min="13314" max="13314" width="4.5703125" style="202" customWidth="1"/>
    <col min="13315" max="13315" width="1.85546875" style="202" customWidth="1"/>
    <col min="13316" max="13316" width="4" style="202" customWidth="1"/>
    <col min="13317" max="13317" width="53" style="202" customWidth="1"/>
    <col min="13318" max="13318" width="0" style="202" hidden="1" customWidth="1"/>
    <col min="13319" max="13320" width="21.42578125" style="202" customWidth="1"/>
    <col min="13321" max="13321" width="18.5703125" style="202" customWidth="1"/>
    <col min="13322" max="13322" width="13.140625" style="202" customWidth="1"/>
    <col min="13323" max="13323" width="10.42578125" style="202" customWidth="1"/>
    <col min="13324" max="13324" width="15.5703125" style="202" customWidth="1"/>
    <col min="13325" max="13568" width="10.42578125" style="202"/>
    <col min="13569" max="13569" width="4" style="202" customWidth="1"/>
    <col min="13570" max="13570" width="4.5703125" style="202" customWidth="1"/>
    <col min="13571" max="13571" width="1.85546875" style="202" customWidth="1"/>
    <col min="13572" max="13572" width="4" style="202" customWidth="1"/>
    <col min="13573" max="13573" width="53" style="202" customWidth="1"/>
    <col min="13574" max="13574" width="0" style="202" hidden="1" customWidth="1"/>
    <col min="13575" max="13576" width="21.42578125" style="202" customWidth="1"/>
    <col min="13577" max="13577" width="18.5703125" style="202" customWidth="1"/>
    <col min="13578" max="13578" width="13.140625" style="202" customWidth="1"/>
    <col min="13579" max="13579" width="10.42578125" style="202" customWidth="1"/>
    <col min="13580" max="13580" width="15.5703125" style="202" customWidth="1"/>
    <col min="13581" max="13824" width="10.42578125" style="202"/>
    <col min="13825" max="13825" width="4" style="202" customWidth="1"/>
    <col min="13826" max="13826" width="4.5703125" style="202" customWidth="1"/>
    <col min="13827" max="13827" width="1.85546875" style="202" customWidth="1"/>
    <col min="13828" max="13828" width="4" style="202" customWidth="1"/>
    <col min="13829" max="13829" width="53" style="202" customWidth="1"/>
    <col min="13830" max="13830" width="0" style="202" hidden="1" customWidth="1"/>
    <col min="13831" max="13832" width="21.42578125" style="202" customWidth="1"/>
    <col min="13833" max="13833" width="18.5703125" style="202" customWidth="1"/>
    <col min="13834" max="13834" width="13.140625" style="202" customWidth="1"/>
    <col min="13835" max="13835" width="10.42578125" style="202" customWidth="1"/>
    <col min="13836" max="13836" width="15.5703125" style="202" customWidth="1"/>
    <col min="13837" max="14080" width="10.42578125" style="202"/>
    <col min="14081" max="14081" width="4" style="202" customWidth="1"/>
    <col min="14082" max="14082" width="4.5703125" style="202" customWidth="1"/>
    <col min="14083" max="14083" width="1.85546875" style="202" customWidth="1"/>
    <col min="14084" max="14084" width="4" style="202" customWidth="1"/>
    <col min="14085" max="14085" width="53" style="202" customWidth="1"/>
    <col min="14086" max="14086" width="0" style="202" hidden="1" customWidth="1"/>
    <col min="14087" max="14088" width="21.42578125" style="202" customWidth="1"/>
    <col min="14089" max="14089" width="18.5703125" style="202" customWidth="1"/>
    <col min="14090" max="14090" width="13.140625" style="202" customWidth="1"/>
    <col min="14091" max="14091" width="10.42578125" style="202" customWidth="1"/>
    <col min="14092" max="14092" width="15.5703125" style="202" customWidth="1"/>
    <col min="14093" max="14336" width="10.42578125" style="202"/>
    <col min="14337" max="14337" width="4" style="202" customWidth="1"/>
    <col min="14338" max="14338" width="4.5703125" style="202" customWidth="1"/>
    <col min="14339" max="14339" width="1.85546875" style="202" customWidth="1"/>
    <col min="14340" max="14340" width="4" style="202" customWidth="1"/>
    <col min="14341" max="14341" width="53" style="202" customWidth="1"/>
    <col min="14342" max="14342" width="0" style="202" hidden="1" customWidth="1"/>
    <col min="14343" max="14344" width="21.42578125" style="202" customWidth="1"/>
    <col min="14345" max="14345" width="18.5703125" style="202" customWidth="1"/>
    <col min="14346" max="14346" width="13.140625" style="202" customWidth="1"/>
    <col min="14347" max="14347" width="10.42578125" style="202" customWidth="1"/>
    <col min="14348" max="14348" width="15.5703125" style="202" customWidth="1"/>
    <col min="14349" max="14592" width="10.42578125" style="202"/>
    <col min="14593" max="14593" width="4" style="202" customWidth="1"/>
    <col min="14594" max="14594" width="4.5703125" style="202" customWidth="1"/>
    <col min="14595" max="14595" width="1.85546875" style="202" customWidth="1"/>
    <col min="14596" max="14596" width="4" style="202" customWidth="1"/>
    <col min="14597" max="14597" width="53" style="202" customWidth="1"/>
    <col min="14598" max="14598" width="0" style="202" hidden="1" customWidth="1"/>
    <col min="14599" max="14600" width="21.42578125" style="202" customWidth="1"/>
    <col min="14601" max="14601" width="18.5703125" style="202" customWidth="1"/>
    <col min="14602" max="14602" width="13.140625" style="202" customWidth="1"/>
    <col min="14603" max="14603" width="10.42578125" style="202" customWidth="1"/>
    <col min="14604" max="14604" width="15.5703125" style="202" customWidth="1"/>
    <col min="14605" max="14848" width="10.42578125" style="202"/>
    <col min="14849" max="14849" width="4" style="202" customWidth="1"/>
    <col min="14850" max="14850" width="4.5703125" style="202" customWidth="1"/>
    <col min="14851" max="14851" width="1.85546875" style="202" customWidth="1"/>
    <col min="14852" max="14852" width="4" style="202" customWidth="1"/>
    <col min="14853" max="14853" width="53" style="202" customWidth="1"/>
    <col min="14854" max="14854" width="0" style="202" hidden="1" customWidth="1"/>
    <col min="14855" max="14856" width="21.42578125" style="202" customWidth="1"/>
    <col min="14857" max="14857" width="18.5703125" style="202" customWidth="1"/>
    <col min="14858" max="14858" width="13.140625" style="202" customWidth="1"/>
    <col min="14859" max="14859" width="10.42578125" style="202" customWidth="1"/>
    <col min="14860" max="14860" width="15.5703125" style="202" customWidth="1"/>
    <col min="14861" max="15104" width="10.42578125" style="202"/>
    <col min="15105" max="15105" width="4" style="202" customWidth="1"/>
    <col min="15106" max="15106" width="4.5703125" style="202" customWidth="1"/>
    <col min="15107" max="15107" width="1.85546875" style="202" customWidth="1"/>
    <col min="15108" max="15108" width="4" style="202" customWidth="1"/>
    <col min="15109" max="15109" width="53" style="202" customWidth="1"/>
    <col min="15110" max="15110" width="0" style="202" hidden="1" customWidth="1"/>
    <col min="15111" max="15112" width="21.42578125" style="202" customWidth="1"/>
    <col min="15113" max="15113" width="18.5703125" style="202" customWidth="1"/>
    <col min="15114" max="15114" width="13.140625" style="202" customWidth="1"/>
    <col min="15115" max="15115" width="10.42578125" style="202" customWidth="1"/>
    <col min="15116" max="15116" width="15.5703125" style="202" customWidth="1"/>
    <col min="15117" max="15360" width="10.42578125" style="202"/>
    <col min="15361" max="15361" width="4" style="202" customWidth="1"/>
    <col min="15362" max="15362" width="4.5703125" style="202" customWidth="1"/>
    <col min="15363" max="15363" width="1.85546875" style="202" customWidth="1"/>
    <col min="15364" max="15364" width="4" style="202" customWidth="1"/>
    <col min="15365" max="15365" width="53" style="202" customWidth="1"/>
    <col min="15366" max="15366" width="0" style="202" hidden="1" customWidth="1"/>
    <col min="15367" max="15368" width="21.42578125" style="202" customWidth="1"/>
    <col min="15369" max="15369" width="18.5703125" style="202" customWidth="1"/>
    <col min="15370" max="15370" width="13.140625" style="202" customWidth="1"/>
    <col min="15371" max="15371" width="10.42578125" style="202" customWidth="1"/>
    <col min="15372" max="15372" width="15.5703125" style="202" customWidth="1"/>
    <col min="15373" max="15616" width="10.42578125" style="202"/>
    <col min="15617" max="15617" width="4" style="202" customWidth="1"/>
    <col min="15618" max="15618" width="4.5703125" style="202" customWidth="1"/>
    <col min="15619" max="15619" width="1.85546875" style="202" customWidth="1"/>
    <col min="15620" max="15620" width="4" style="202" customWidth="1"/>
    <col min="15621" max="15621" width="53" style="202" customWidth="1"/>
    <col min="15622" max="15622" width="0" style="202" hidden="1" customWidth="1"/>
    <col min="15623" max="15624" width="21.42578125" style="202" customWidth="1"/>
    <col min="15625" max="15625" width="18.5703125" style="202" customWidth="1"/>
    <col min="15626" max="15626" width="13.140625" style="202" customWidth="1"/>
    <col min="15627" max="15627" width="10.42578125" style="202" customWidth="1"/>
    <col min="15628" max="15628" width="15.5703125" style="202" customWidth="1"/>
    <col min="15629" max="15872" width="10.42578125" style="202"/>
    <col min="15873" max="15873" width="4" style="202" customWidth="1"/>
    <col min="15874" max="15874" width="4.5703125" style="202" customWidth="1"/>
    <col min="15875" max="15875" width="1.85546875" style="202" customWidth="1"/>
    <col min="15876" max="15876" width="4" style="202" customWidth="1"/>
    <col min="15877" max="15877" width="53" style="202" customWidth="1"/>
    <col min="15878" max="15878" width="0" style="202" hidden="1" customWidth="1"/>
    <col min="15879" max="15880" width="21.42578125" style="202" customWidth="1"/>
    <col min="15881" max="15881" width="18.5703125" style="202" customWidth="1"/>
    <col min="15882" max="15882" width="13.140625" style="202" customWidth="1"/>
    <col min="15883" max="15883" width="10.42578125" style="202" customWidth="1"/>
    <col min="15884" max="15884" width="15.5703125" style="202" customWidth="1"/>
    <col min="15885" max="16128" width="10.42578125" style="202"/>
    <col min="16129" max="16129" width="4" style="202" customWidth="1"/>
    <col min="16130" max="16130" width="4.5703125" style="202" customWidth="1"/>
    <col min="16131" max="16131" width="1.85546875" style="202" customWidth="1"/>
    <col min="16132" max="16132" width="4" style="202" customWidth="1"/>
    <col min="16133" max="16133" width="53" style="202" customWidth="1"/>
    <col min="16134" max="16134" width="0" style="202" hidden="1" customWidth="1"/>
    <col min="16135" max="16136" width="21.42578125" style="202" customWidth="1"/>
    <col min="16137" max="16137" width="18.5703125" style="202" customWidth="1"/>
    <col min="16138" max="16138" width="13.140625" style="202" customWidth="1"/>
    <col min="16139" max="16139" width="10.42578125" style="202" customWidth="1"/>
    <col min="16140" max="16140" width="15.5703125" style="202" customWidth="1"/>
    <col min="16141" max="16384" width="10.42578125" style="202"/>
  </cols>
  <sheetData>
    <row r="1" spans="1:10" s="195" customFormat="1" ht="27.6" customHeight="1">
      <c r="A1" s="193"/>
      <c r="B1" s="194"/>
      <c r="C1" s="194"/>
      <c r="D1" s="194"/>
      <c r="E1" s="194"/>
      <c r="F1" s="760" t="s">
        <v>8</v>
      </c>
      <c r="G1" s="760" t="s">
        <v>0</v>
      </c>
      <c r="H1" s="798"/>
      <c r="I1" s="800" t="s">
        <v>10</v>
      </c>
      <c r="J1" s="801"/>
    </row>
    <row r="2" spans="1:10" s="195" customFormat="1" ht="27.6" customHeight="1" thickBot="1">
      <c r="A2" s="196"/>
      <c r="B2" s="197"/>
      <c r="C2" s="197"/>
      <c r="D2" s="197"/>
      <c r="E2" s="197"/>
      <c r="F2" s="761"/>
      <c r="G2" s="761"/>
      <c r="H2" s="799"/>
      <c r="I2" s="802"/>
      <c r="J2" s="803"/>
    </row>
    <row r="3" spans="1:10" s="200" customFormat="1" ht="15" customHeight="1" thickBot="1">
      <c r="A3" s="198"/>
      <c r="B3" s="198"/>
      <c r="C3" s="198"/>
      <c r="D3" s="198"/>
      <c r="E3" s="198"/>
      <c r="F3" s="198"/>
      <c r="G3" s="199"/>
      <c r="I3" s="201"/>
    </row>
    <row r="4" spans="1:10" ht="19.5" customHeight="1">
      <c r="A4" s="804" t="s">
        <v>188</v>
      </c>
      <c r="B4" s="805"/>
      <c r="C4" s="805"/>
      <c r="D4" s="805"/>
      <c r="E4" s="805"/>
      <c r="F4" s="806"/>
      <c r="G4" s="776" t="s">
        <v>2695</v>
      </c>
      <c r="H4" s="776" t="s">
        <v>2673</v>
      </c>
      <c r="I4" s="778" t="s">
        <v>2701</v>
      </c>
      <c r="J4" s="779"/>
    </row>
    <row r="5" spans="1:10" ht="32.25" customHeight="1">
      <c r="A5" s="807"/>
      <c r="B5" s="808"/>
      <c r="C5" s="808"/>
      <c r="D5" s="808"/>
      <c r="E5" s="808"/>
      <c r="F5" s="809"/>
      <c r="G5" s="777"/>
      <c r="H5" s="777"/>
      <c r="I5" s="203" t="s">
        <v>12</v>
      </c>
      <c r="J5" s="12" t="s">
        <v>13</v>
      </c>
    </row>
    <row r="6" spans="1:10" s="211" customFormat="1" ht="27" customHeight="1">
      <c r="A6" s="204" t="s">
        <v>14</v>
      </c>
      <c r="B6" s="205" t="s">
        <v>189</v>
      </c>
      <c r="C6" s="205"/>
      <c r="D6" s="205"/>
      <c r="E6" s="205"/>
      <c r="F6" s="206"/>
      <c r="G6" s="207"/>
      <c r="H6" s="208"/>
      <c r="I6" s="209"/>
      <c r="J6" s="210"/>
    </row>
    <row r="7" spans="1:10" s="211" customFormat="1" ht="27" customHeight="1">
      <c r="A7" s="212"/>
      <c r="B7" s="213" t="s">
        <v>18</v>
      </c>
      <c r="C7" s="214" t="s">
        <v>190</v>
      </c>
      <c r="D7" s="214"/>
      <c r="E7" s="214"/>
      <c r="F7" s="215"/>
      <c r="G7" s="216">
        <f>'Conto Ec. PREV2018-CONS2016'!G7</f>
        <v>258672480</v>
      </c>
      <c r="H7" s="217">
        <v>266901751</v>
      </c>
      <c r="I7" s="218">
        <f t="shared" ref="I7:I104" si="0">G7-H7</f>
        <v>-8229271</v>
      </c>
      <c r="J7" s="219">
        <f t="shared" ref="J7:J85" si="1">IF(H7=0,"-    ",I7/H7)</f>
        <v>-3.0832585283413896E-2</v>
      </c>
    </row>
    <row r="8" spans="1:10" s="228" customFormat="1" ht="27" customHeight="1">
      <c r="A8" s="220"/>
      <c r="B8" s="221"/>
      <c r="C8" s="222"/>
      <c r="D8" s="221" t="s">
        <v>31</v>
      </c>
      <c r="E8" s="222" t="s">
        <v>191</v>
      </c>
      <c r="F8" s="223"/>
      <c r="G8" s="224">
        <f>'Conto Ec. PREV2018-CONS2016'!G8</f>
        <v>258168000</v>
      </c>
      <c r="H8" s="225">
        <v>266099515</v>
      </c>
      <c r="I8" s="226">
        <f t="shared" si="0"/>
        <v>-7931515</v>
      </c>
      <c r="J8" s="227">
        <f t="shared" si="1"/>
        <v>-2.9806574431373918E-2</v>
      </c>
    </row>
    <row r="9" spans="1:10" s="228" customFormat="1" ht="27" customHeight="1">
      <c r="A9" s="220"/>
      <c r="B9" s="221"/>
      <c r="C9" s="222"/>
      <c r="D9" s="221" t="s">
        <v>33</v>
      </c>
      <c r="E9" s="222" t="s">
        <v>192</v>
      </c>
      <c r="F9" s="223"/>
      <c r="G9" s="224">
        <f>'Conto Ec. PREV2018-CONS2016'!G9</f>
        <v>480480</v>
      </c>
      <c r="H9" s="225">
        <v>778236</v>
      </c>
      <c r="I9" s="226">
        <f t="shared" si="0"/>
        <v>-297756</v>
      </c>
      <c r="J9" s="227">
        <f t="shared" si="1"/>
        <v>-0.38260373459978719</v>
      </c>
    </row>
    <row r="10" spans="1:10" s="238" customFormat="1" ht="26.25" customHeight="1">
      <c r="A10" s="229"/>
      <c r="B10" s="230"/>
      <c r="C10" s="231"/>
      <c r="D10" s="230"/>
      <c r="E10" s="232" t="s">
        <v>18</v>
      </c>
      <c r="F10" s="233" t="s">
        <v>193</v>
      </c>
      <c r="G10" s="234">
        <f>'Conto Ec. PREV2018-CONS2016'!G10</f>
        <v>0</v>
      </c>
      <c r="H10" s="235">
        <v>0</v>
      </c>
      <c r="I10" s="236">
        <f t="shared" si="0"/>
        <v>0</v>
      </c>
      <c r="J10" s="237" t="str">
        <f t="shared" si="1"/>
        <v xml:space="preserve">-    </v>
      </c>
    </row>
    <row r="11" spans="1:10" s="238" customFormat="1" ht="26.25" customHeight="1">
      <c r="A11" s="229"/>
      <c r="B11" s="230"/>
      <c r="C11" s="231"/>
      <c r="D11" s="230"/>
      <c r="E11" s="232" t="s">
        <v>20</v>
      </c>
      <c r="F11" s="233" t="s">
        <v>194</v>
      </c>
      <c r="G11" s="239">
        <f>'Conto Ec. PREV2018-CONS2016'!G11</f>
        <v>0</v>
      </c>
      <c r="H11" s="235">
        <v>0</v>
      </c>
      <c r="I11" s="236">
        <f t="shared" si="0"/>
        <v>0</v>
      </c>
      <c r="J11" s="237" t="str">
        <f t="shared" si="1"/>
        <v xml:space="preserve">-    </v>
      </c>
    </row>
    <row r="12" spans="1:10" s="238" customFormat="1" ht="26.25" customHeight="1">
      <c r="A12" s="229"/>
      <c r="B12" s="230"/>
      <c r="C12" s="231"/>
      <c r="D12" s="230"/>
      <c r="E12" s="232" t="s">
        <v>22</v>
      </c>
      <c r="F12" s="233" t="s">
        <v>195</v>
      </c>
      <c r="G12" s="239">
        <f>'Conto Ec. PREV2018-CONS2016'!G12</f>
        <v>0</v>
      </c>
      <c r="H12" s="235">
        <v>0</v>
      </c>
      <c r="I12" s="236">
        <f t="shared" si="0"/>
        <v>0</v>
      </c>
      <c r="J12" s="237" t="str">
        <f t="shared" si="1"/>
        <v xml:space="preserve">-    </v>
      </c>
    </row>
    <row r="13" spans="1:10" s="238" customFormat="1" ht="26.25" customHeight="1">
      <c r="A13" s="229"/>
      <c r="B13" s="230"/>
      <c r="C13" s="231"/>
      <c r="D13" s="230"/>
      <c r="E13" s="232" t="s">
        <v>24</v>
      </c>
      <c r="F13" s="233" t="s">
        <v>196</v>
      </c>
      <c r="G13" s="240">
        <f>'Conto Ec. PREV2018-CONS2016'!G13</f>
        <v>480480</v>
      </c>
      <c r="H13" s="235">
        <v>778236</v>
      </c>
      <c r="I13" s="236">
        <f t="shared" si="0"/>
        <v>-297756</v>
      </c>
      <c r="J13" s="237">
        <f t="shared" si="1"/>
        <v>-0.38260373459978719</v>
      </c>
    </row>
    <row r="14" spans="1:10" s="238" customFormat="1" ht="26.25" customHeight="1">
      <c r="A14" s="229"/>
      <c r="B14" s="230"/>
      <c r="C14" s="231"/>
      <c r="D14" s="230"/>
      <c r="E14" s="232" t="s">
        <v>26</v>
      </c>
      <c r="F14" s="233" t="s">
        <v>197</v>
      </c>
      <c r="G14" s="239">
        <f>'Conto Ec. PREV2018-CONS2016'!G14</f>
        <v>0</v>
      </c>
      <c r="H14" s="235">
        <v>0</v>
      </c>
      <c r="I14" s="241">
        <f t="shared" si="0"/>
        <v>0</v>
      </c>
      <c r="J14" s="242" t="str">
        <f t="shared" si="1"/>
        <v xml:space="preserve">-    </v>
      </c>
    </row>
    <row r="15" spans="1:10" s="238" customFormat="1" ht="26.25" customHeight="1">
      <c r="A15" s="229"/>
      <c r="B15" s="230"/>
      <c r="C15" s="231"/>
      <c r="D15" s="230"/>
      <c r="E15" s="232" t="s">
        <v>41</v>
      </c>
      <c r="F15" s="233" t="s">
        <v>198</v>
      </c>
      <c r="G15" s="239">
        <f>'Conto Ec. PREV2018-CONS2016'!G15</f>
        <v>0</v>
      </c>
      <c r="H15" s="235">
        <v>0</v>
      </c>
      <c r="I15" s="236">
        <f t="shared" si="0"/>
        <v>0</v>
      </c>
      <c r="J15" s="237" t="str">
        <f t="shared" si="1"/>
        <v xml:space="preserve">-    </v>
      </c>
    </row>
    <row r="16" spans="1:10" s="249" customFormat="1" ht="27" customHeight="1">
      <c r="A16" s="243"/>
      <c r="B16" s="244"/>
      <c r="C16" s="245"/>
      <c r="D16" s="244" t="s">
        <v>56</v>
      </c>
      <c r="E16" s="245" t="s">
        <v>199</v>
      </c>
      <c r="F16" s="246"/>
      <c r="G16" s="247">
        <f>'Conto Ec. PREV2018-CONS2016'!G16</f>
        <v>0</v>
      </c>
      <c r="H16" s="248">
        <v>0</v>
      </c>
      <c r="I16" s="236">
        <f t="shared" si="0"/>
        <v>0</v>
      </c>
      <c r="J16" s="237" t="str">
        <f t="shared" si="1"/>
        <v xml:space="preserve">-    </v>
      </c>
    </row>
    <row r="17" spans="1:10" s="249" customFormat="1" ht="27" customHeight="1">
      <c r="A17" s="243"/>
      <c r="B17" s="244"/>
      <c r="C17" s="245"/>
      <c r="D17" s="245"/>
      <c r="E17" s="250" t="s">
        <v>18</v>
      </c>
      <c r="F17" s="251" t="s">
        <v>200</v>
      </c>
      <c r="G17" s="247">
        <f>'Conto Ec. PREV2018-CONS2016'!G17</f>
        <v>0</v>
      </c>
      <c r="H17" s="248">
        <v>0</v>
      </c>
      <c r="I17" s="252">
        <f t="shared" si="0"/>
        <v>0</v>
      </c>
      <c r="J17" s="253" t="str">
        <f t="shared" si="1"/>
        <v xml:space="preserve">-    </v>
      </c>
    </row>
    <row r="18" spans="1:10" s="249" customFormat="1" ht="27" customHeight="1">
      <c r="A18" s="243"/>
      <c r="B18" s="244"/>
      <c r="C18" s="245"/>
      <c r="D18" s="245"/>
      <c r="E18" s="250" t="s">
        <v>20</v>
      </c>
      <c r="F18" s="251" t="s">
        <v>201</v>
      </c>
      <c r="G18" s="247">
        <f>'Conto Ec. PREV2018-CONS2016'!G18</f>
        <v>0</v>
      </c>
      <c r="H18" s="248">
        <v>0</v>
      </c>
      <c r="I18" s="252">
        <f t="shared" si="0"/>
        <v>0</v>
      </c>
      <c r="J18" s="253" t="str">
        <f t="shared" si="1"/>
        <v xml:space="preserve">-    </v>
      </c>
    </row>
    <row r="19" spans="1:10" s="249" customFormat="1" ht="27" customHeight="1">
      <c r="A19" s="243"/>
      <c r="B19" s="244"/>
      <c r="C19" s="245"/>
      <c r="D19" s="245"/>
      <c r="E19" s="250" t="s">
        <v>22</v>
      </c>
      <c r="F19" s="251" t="s">
        <v>202</v>
      </c>
      <c r="G19" s="247">
        <f>'Conto Ec. PREV2018-CONS2016'!G19</f>
        <v>0</v>
      </c>
      <c r="H19" s="248">
        <v>0</v>
      </c>
      <c r="I19" s="252">
        <f t="shared" si="0"/>
        <v>0</v>
      </c>
      <c r="J19" s="253" t="str">
        <f t="shared" si="1"/>
        <v xml:space="preserve">-    </v>
      </c>
    </row>
    <row r="20" spans="1:10" s="249" customFormat="1" ht="27" customHeight="1">
      <c r="A20" s="243"/>
      <c r="B20" s="244"/>
      <c r="C20" s="245"/>
      <c r="D20" s="245"/>
      <c r="E20" s="250" t="s">
        <v>24</v>
      </c>
      <c r="F20" s="251" t="s">
        <v>203</v>
      </c>
      <c r="G20" s="247">
        <f>'Conto Ec. PREV2018-CONS2016'!G20</f>
        <v>0</v>
      </c>
      <c r="H20" s="248">
        <v>0</v>
      </c>
      <c r="I20" s="252">
        <f t="shared" si="0"/>
        <v>0</v>
      </c>
      <c r="J20" s="253" t="str">
        <f t="shared" si="1"/>
        <v xml:space="preserve">-    </v>
      </c>
    </row>
    <row r="21" spans="1:10" s="249" customFormat="1" ht="27" customHeight="1">
      <c r="A21" s="243"/>
      <c r="B21" s="244"/>
      <c r="C21" s="245"/>
      <c r="D21" s="244" t="s">
        <v>58</v>
      </c>
      <c r="E21" s="245" t="s">
        <v>204</v>
      </c>
      <c r="F21" s="254"/>
      <c r="G21" s="247">
        <f>'Conto Ec. PREV2018-CONS2016'!G21</f>
        <v>24000</v>
      </c>
      <c r="H21" s="248">
        <v>24000</v>
      </c>
      <c r="I21" s="236">
        <f t="shared" si="0"/>
        <v>0</v>
      </c>
      <c r="J21" s="237">
        <f t="shared" si="1"/>
        <v>0</v>
      </c>
    </row>
    <row r="22" spans="1:10" s="263" customFormat="1" ht="27" customHeight="1">
      <c r="A22" s="255"/>
      <c r="B22" s="256" t="s">
        <v>20</v>
      </c>
      <c r="C22" s="257" t="s">
        <v>205</v>
      </c>
      <c r="D22" s="257"/>
      <c r="E22" s="257"/>
      <c r="F22" s="258"/>
      <c r="G22" s="259">
        <f>'Conto Ec. PREV2018-CONS2016'!G22</f>
        <v>0</v>
      </c>
      <c r="H22" s="260">
        <v>-1096851</v>
      </c>
      <c r="I22" s="261">
        <f t="shared" si="0"/>
        <v>1096851</v>
      </c>
      <c r="J22" s="262">
        <f t="shared" si="1"/>
        <v>-1</v>
      </c>
    </row>
    <row r="23" spans="1:10" s="263" customFormat="1" ht="27" customHeight="1">
      <c r="A23" s="255"/>
      <c r="B23" s="256" t="s">
        <v>22</v>
      </c>
      <c r="C23" s="257" t="s">
        <v>206</v>
      </c>
      <c r="D23" s="257"/>
      <c r="E23" s="257"/>
      <c r="F23" s="258"/>
      <c r="G23" s="259">
        <f>'Conto Ec. PREV2018-CONS2016'!G23</f>
        <v>0</v>
      </c>
      <c r="H23" s="260">
        <v>900000</v>
      </c>
      <c r="I23" s="261">
        <f t="shared" si="0"/>
        <v>-900000</v>
      </c>
      <c r="J23" s="262">
        <f t="shared" si="1"/>
        <v>-1</v>
      </c>
    </row>
    <row r="24" spans="1:10" s="263" customFormat="1" ht="27" customHeight="1">
      <c r="A24" s="264"/>
      <c r="B24" s="256" t="s">
        <v>24</v>
      </c>
      <c r="C24" s="257" t="s">
        <v>207</v>
      </c>
      <c r="D24" s="257"/>
      <c r="E24" s="257"/>
      <c r="F24" s="258"/>
      <c r="G24" s="259">
        <f>'Conto Ec. PREV2018-CONS2016'!G24</f>
        <v>5770159</v>
      </c>
      <c r="H24" s="260">
        <v>6505003</v>
      </c>
      <c r="I24" s="261">
        <f t="shared" si="0"/>
        <v>-734844</v>
      </c>
      <c r="J24" s="262">
        <f t="shared" si="1"/>
        <v>-0.11296597403567685</v>
      </c>
    </row>
    <row r="25" spans="1:10" s="249" customFormat="1" ht="27" customHeight="1">
      <c r="A25" s="243"/>
      <c r="B25" s="244"/>
      <c r="C25" s="245"/>
      <c r="D25" s="244" t="s">
        <v>31</v>
      </c>
      <c r="E25" s="245" t="s">
        <v>208</v>
      </c>
      <c r="F25" s="254"/>
      <c r="G25" s="247">
        <f>'Conto Ec. PREV2018-CONS2016'!G25</f>
        <v>5081343</v>
      </c>
      <c r="H25" s="248">
        <v>5739882</v>
      </c>
      <c r="I25" s="236">
        <f t="shared" si="0"/>
        <v>-658539</v>
      </c>
      <c r="J25" s="237">
        <f t="shared" si="1"/>
        <v>-0.1147304073498375</v>
      </c>
    </row>
    <row r="26" spans="1:10" s="249" customFormat="1" ht="27" customHeight="1">
      <c r="A26" s="243"/>
      <c r="B26" s="244"/>
      <c r="C26" s="245"/>
      <c r="D26" s="244" t="s">
        <v>33</v>
      </c>
      <c r="E26" s="245" t="s">
        <v>209</v>
      </c>
      <c r="F26" s="254"/>
      <c r="G26" s="247">
        <f>'Conto Ec. PREV2018-CONS2016'!G26</f>
        <v>265462</v>
      </c>
      <c r="H26" s="248">
        <v>303237</v>
      </c>
      <c r="I26" s="236">
        <f t="shared" si="0"/>
        <v>-37775</v>
      </c>
      <c r="J26" s="237">
        <f t="shared" si="1"/>
        <v>-0.12457252907791595</v>
      </c>
    </row>
    <row r="27" spans="1:10" s="228" customFormat="1" ht="27" customHeight="1">
      <c r="A27" s="220"/>
      <c r="B27" s="221"/>
      <c r="C27" s="222"/>
      <c r="D27" s="221" t="s">
        <v>56</v>
      </c>
      <c r="E27" s="222" t="s">
        <v>210</v>
      </c>
      <c r="F27" s="265"/>
      <c r="G27" s="240">
        <f>'Conto Ec. PREV2018-CONS2016'!G27</f>
        <v>423354</v>
      </c>
      <c r="H27" s="225">
        <v>461884</v>
      </c>
      <c r="I27" s="226">
        <f t="shared" si="0"/>
        <v>-38530</v>
      </c>
      <c r="J27" s="227">
        <f t="shared" si="1"/>
        <v>-8.3419213482173016E-2</v>
      </c>
    </row>
    <row r="28" spans="1:10" s="211" customFormat="1" ht="27" customHeight="1">
      <c r="A28" s="266"/>
      <c r="B28" s="213" t="s">
        <v>26</v>
      </c>
      <c r="C28" s="214" t="s">
        <v>211</v>
      </c>
      <c r="D28" s="214"/>
      <c r="E28" s="214"/>
      <c r="F28" s="215"/>
      <c r="G28" s="216">
        <f>'Conto Ec. PREV2018-CONS2016'!G28</f>
        <v>345498</v>
      </c>
      <c r="H28" s="217">
        <v>324939</v>
      </c>
      <c r="I28" s="218">
        <f t="shared" si="0"/>
        <v>20559</v>
      </c>
      <c r="J28" s="219">
        <f t="shared" si="1"/>
        <v>6.3270336894001647E-2</v>
      </c>
    </row>
    <row r="29" spans="1:10" s="211" customFormat="1" ht="27" customHeight="1">
      <c r="A29" s="266"/>
      <c r="B29" s="213" t="s">
        <v>41</v>
      </c>
      <c r="C29" s="214" t="s">
        <v>212</v>
      </c>
      <c r="D29" s="214"/>
      <c r="E29" s="214"/>
      <c r="F29" s="215"/>
      <c r="G29" s="216">
        <f>'Conto Ec. PREV2018-CONS2016'!G29</f>
        <v>1801519</v>
      </c>
      <c r="H29" s="217">
        <v>2800000</v>
      </c>
      <c r="I29" s="218">
        <f t="shared" si="0"/>
        <v>-998481</v>
      </c>
      <c r="J29" s="219">
        <f t="shared" si="1"/>
        <v>-0.35660035714285715</v>
      </c>
    </row>
    <row r="30" spans="1:10" s="211" customFormat="1" ht="27" customHeight="1">
      <c r="A30" s="266"/>
      <c r="B30" s="213" t="s">
        <v>43</v>
      </c>
      <c r="C30" s="214" t="s">
        <v>213</v>
      </c>
      <c r="D30" s="214"/>
      <c r="E30" s="214"/>
      <c r="F30" s="215"/>
      <c r="G30" s="216">
        <f>'Conto Ec. PREV2018-CONS2016'!G30</f>
        <v>3151425</v>
      </c>
      <c r="H30" s="217">
        <v>3032602</v>
      </c>
      <c r="I30" s="218">
        <f t="shared" si="0"/>
        <v>118823</v>
      </c>
      <c r="J30" s="219">
        <f t="shared" si="1"/>
        <v>3.9181864286840146E-2</v>
      </c>
    </row>
    <row r="31" spans="1:10" s="211" customFormat="1" ht="29.25" customHeight="1">
      <c r="A31" s="255"/>
      <c r="B31" s="256" t="s">
        <v>45</v>
      </c>
      <c r="C31" s="267" t="s">
        <v>214</v>
      </c>
      <c r="D31" s="268"/>
      <c r="E31" s="268"/>
      <c r="F31" s="269"/>
      <c r="G31" s="259">
        <f>'Conto Ec. PREV2018-CONS2016'!G31</f>
        <v>0</v>
      </c>
      <c r="H31" s="260">
        <v>0</v>
      </c>
      <c r="I31" s="261">
        <f t="shared" si="0"/>
        <v>0</v>
      </c>
      <c r="J31" s="262" t="str">
        <f t="shared" si="1"/>
        <v xml:space="preserve">-    </v>
      </c>
    </row>
    <row r="32" spans="1:10" s="211" customFormat="1" ht="27" customHeight="1">
      <c r="A32" s="266"/>
      <c r="B32" s="213" t="s">
        <v>47</v>
      </c>
      <c r="C32" s="214" t="s">
        <v>215</v>
      </c>
      <c r="D32" s="214"/>
      <c r="E32" s="214"/>
      <c r="F32" s="215"/>
      <c r="G32" s="216">
        <f>'Conto Ec. PREV2018-CONS2016'!G32</f>
        <v>12478</v>
      </c>
      <c r="H32" s="217">
        <v>15423</v>
      </c>
      <c r="I32" s="218">
        <f t="shared" si="0"/>
        <v>-2945</v>
      </c>
      <c r="J32" s="219">
        <f t="shared" si="1"/>
        <v>-0.19094858328470465</v>
      </c>
    </row>
    <row r="33" spans="1:12" s="211" customFormat="1" ht="27" customHeight="1">
      <c r="A33" s="270"/>
      <c r="B33" s="813" t="s">
        <v>63</v>
      </c>
      <c r="C33" s="813"/>
      <c r="D33" s="813"/>
      <c r="E33" s="813"/>
      <c r="F33" s="814"/>
      <c r="G33" s="271">
        <f>'Conto Ec. PREV2018-CONS2016'!G33</f>
        <v>269753559</v>
      </c>
      <c r="H33" s="272">
        <v>279382867</v>
      </c>
      <c r="I33" s="273">
        <f t="shared" si="0"/>
        <v>-9629308</v>
      </c>
      <c r="J33" s="274">
        <f t="shared" si="1"/>
        <v>-3.4466351152449157E-2</v>
      </c>
      <c r="K33" s="275"/>
      <c r="L33" s="275"/>
    </row>
    <row r="34" spans="1:12" s="228" customFormat="1" ht="9" customHeight="1">
      <c r="A34" s="276"/>
      <c r="B34" s="221"/>
      <c r="C34" s="222"/>
      <c r="D34" s="222"/>
      <c r="E34" s="222"/>
      <c r="F34" s="223"/>
      <c r="G34" s="224">
        <f>'Conto Ec. PREV2018-CONS2016'!G34</f>
        <v>0</v>
      </c>
      <c r="H34" s="225">
        <v>0</v>
      </c>
      <c r="I34" s="226"/>
      <c r="J34" s="227"/>
    </row>
    <row r="35" spans="1:12" s="211" customFormat="1" ht="27" customHeight="1">
      <c r="A35" s="212" t="s">
        <v>64</v>
      </c>
      <c r="B35" s="277" t="s">
        <v>216</v>
      </c>
      <c r="C35" s="278"/>
      <c r="D35" s="278"/>
      <c r="E35" s="278"/>
      <c r="F35" s="279"/>
      <c r="G35" s="216">
        <f>'Conto Ec. PREV2018-CONS2016'!G35</f>
        <v>0</v>
      </c>
      <c r="H35" s="217">
        <v>0</v>
      </c>
      <c r="I35" s="218"/>
      <c r="J35" s="219"/>
      <c r="L35" s="275"/>
    </row>
    <row r="36" spans="1:12" s="211" customFormat="1" ht="27" customHeight="1">
      <c r="A36" s="266"/>
      <c r="B36" s="213" t="s">
        <v>18</v>
      </c>
      <c r="C36" s="214" t="s">
        <v>217</v>
      </c>
      <c r="D36" s="280"/>
      <c r="E36" s="214"/>
      <c r="F36" s="215"/>
      <c r="G36" s="216">
        <f>'Conto Ec. PREV2018-CONS2016'!G36</f>
        <v>42772610</v>
      </c>
      <c r="H36" s="217">
        <v>37550967</v>
      </c>
      <c r="I36" s="218">
        <f t="shared" si="0"/>
        <v>5221643</v>
      </c>
      <c r="J36" s="219">
        <f t="shared" si="1"/>
        <v>0.13905482114481899</v>
      </c>
    </row>
    <row r="37" spans="1:12" s="228" customFormat="1" ht="27" customHeight="1">
      <c r="A37" s="220"/>
      <c r="B37" s="221"/>
      <c r="C37" s="222"/>
      <c r="D37" s="221" t="s">
        <v>31</v>
      </c>
      <c r="E37" s="222" t="s">
        <v>218</v>
      </c>
      <c r="F37" s="223"/>
      <c r="G37" s="224">
        <f>'Conto Ec. PREV2018-CONS2016'!G37</f>
        <v>42418834</v>
      </c>
      <c r="H37" s="225">
        <v>37141057</v>
      </c>
      <c r="I37" s="226">
        <f t="shared" si="0"/>
        <v>5277777</v>
      </c>
      <c r="J37" s="227">
        <f t="shared" si="1"/>
        <v>0.14210088312780114</v>
      </c>
    </row>
    <row r="38" spans="1:12" s="228" customFormat="1" ht="27" customHeight="1">
      <c r="A38" s="220"/>
      <c r="B38" s="221"/>
      <c r="C38" s="222"/>
      <c r="D38" s="221" t="s">
        <v>33</v>
      </c>
      <c r="E38" s="222" t="s">
        <v>219</v>
      </c>
      <c r="F38" s="223"/>
      <c r="G38" s="224">
        <f>'Conto Ec. PREV2018-CONS2016'!G38</f>
        <v>353776</v>
      </c>
      <c r="H38" s="225">
        <v>409910</v>
      </c>
      <c r="I38" s="226">
        <f t="shared" si="0"/>
        <v>-56134</v>
      </c>
      <c r="J38" s="227">
        <f t="shared" si="1"/>
        <v>-0.13694225561708667</v>
      </c>
    </row>
    <row r="39" spans="1:12" s="211" customFormat="1" ht="27" customHeight="1">
      <c r="A39" s="266"/>
      <c r="B39" s="213" t="s">
        <v>20</v>
      </c>
      <c r="C39" s="214" t="s">
        <v>220</v>
      </c>
      <c r="D39" s="280"/>
      <c r="E39" s="214"/>
      <c r="F39" s="215"/>
      <c r="G39" s="216">
        <f>'Conto Ec. PREV2018-CONS2016'!G39</f>
        <v>121908528</v>
      </c>
      <c r="H39" s="217">
        <v>131746658</v>
      </c>
      <c r="I39" s="218">
        <f t="shared" si="0"/>
        <v>-9838130</v>
      </c>
      <c r="J39" s="219">
        <f t="shared" si="1"/>
        <v>-7.4674607685304623E-2</v>
      </c>
    </row>
    <row r="40" spans="1:12" s="228" customFormat="1" ht="27" customHeight="1">
      <c r="A40" s="276"/>
      <c r="B40" s="221"/>
      <c r="C40" s="222"/>
      <c r="D40" s="221" t="s">
        <v>31</v>
      </c>
      <c r="E40" s="222" t="s">
        <v>221</v>
      </c>
      <c r="F40" s="223"/>
      <c r="G40" s="224">
        <f>'Conto Ec. PREV2018-CONS2016'!G40</f>
        <v>21950916</v>
      </c>
      <c r="H40" s="225">
        <v>22442261</v>
      </c>
      <c r="I40" s="226">
        <f t="shared" si="0"/>
        <v>-491345</v>
      </c>
      <c r="J40" s="227">
        <f t="shared" si="1"/>
        <v>-2.1893738781489085E-2</v>
      </c>
    </row>
    <row r="41" spans="1:12" s="228" customFormat="1" ht="27" customHeight="1">
      <c r="A41" s="276"/>
      <c r="B41" s="221"/>
      <c r="C41" s="222"/>
      <c r="D41" s="221" t="s">
        <v>33</v>
      </c>
      <c r="E41" s="222" t="s">
        <v>222</v>
      </c>
      <c r="F41" s="223"/>
      <c r="G41" s="224">
        <f>'Conto Ec. PREV2018-CONS2016'!G41</f>
        <v>27296537</v>
      </c>
      <c r="H41" s="225">
        <v>27649854</v>
      </c>
      <c r="I41" s="226">
        <f t="shared" si="0"/>
        <v>-353317</v>
      </c>
      <c r="J41" s="227">
        <f t="shared" si="1"/>
        <v>-1.2778259154641468E-2</v>
      </c>
    </row>
    <row r="42" spans="1:12" s="228" customFormat="1" ht="27" customHeight="1">
      <c r="A42" s="276"/>
      <c r="B42" s="221"/>
      <c r="C42" s="281"/>
      <c r="D42" s="244" t="s">
        <v>56</v>
      </c>
      <c r="E42" s="245" t="s">
        <v>223</v>
      </c>
      <c r="F42" s="254"/>
      <c r="G42" s="224">
        <f>'Conto Ec. PREV2018-CONS2016'!G42</f>
        <v>13460014</v>
      </c>
      <c r="H42" s="225">
        <v>15846246</v>
      </c>
      <c r="I42" s="226">
        <f t="shared" si="0"/>
        <v>-2386232</v>
      </c>
      <c r="J42" s="227">
        <f t="shared" si="1"/>
        <v>-0.1505865805693033</v>
      </c>
    </row>
    <row r="43" spans="1:12" s="228" customFormat="1" ht="27" customHeight="1">
      <c r="A43" s="276"/>
      <c r="B43" s="221"/>
      <c r="C43" s="281"/>
      <c r="D43" s="244" t="s">
        <v>58</v>
      </c>
      <c r="E43" s="245" t="s">
        <v>224</v>
      </c>
      <c r="F43" s="254"/>
      <c r="G43" s="224">
        <f>'Conto Ec. PREV2018-CONS2016'!G43</f>
        <v>1335075</v>
      </c>
      <c r="H43" s="225">
        <v>1321042</v>
      </c>
      <c r="I43" s="226">
        <f t="shared" si="0"/>
        <v>14033</v>
      </c>
      <c r="J43" s="227">
        <f t="shared" si="1"/>
        <v>1.0622675130692287E-2</v>
      </c>
    </row>
    <row r="44" spans="1:12" s="228" customFormat="1" ht="27" customHeight="1">
      <c r="A44" s="276"/>
      <c r="B44" s="221"/>
      <c r="C44" s="281"/>
      <c r="D44" s="244" t="s">
        <v>166</v>
      </c>
      <c r="E44" s="245" t="s">
        <v>225</v>
      </c>
      <c r="F44" s="254"/>
      <c r="G44" s="224">
        <f>'Conto Ec. PREV2018-CONS2016'!G44</f>
        <v>2904143</v>
      </c>
      <c r="H44" s="225">
        <v>2824585</v>
      </c>
      <c r="I44" s="226">
        <f t="shared" si="0"/>
        <v>79558</v>
      </c>
      <c r="J44" s="227">
        <f t="shared" si="1"/>
        <v>2.816626159241092E-2</v>
      </c>
    </row>
    <row r="45" spans="1:12" s="228" customFormat="1" ht="27" customHeight="1">
      <c r="A45" s="282"/>
      <c r="B45" s="244"/>
      <c r="C45" s="283"/>
      <c r="D45" s="244" t="s">
        <v>168</v>
      </c>
      <c r="E45" s="245" t="s">
        <v>226</v>
      </c>
      <c r="F45" s="254"/>
      <c r="G45" s="247">
        <f>'Conto Ec. PREV2018-CONS2016'!G45</f>
        <v>3724536</v>
      </c>
      <c r="H45" s="248">
        <v>3840000</v>
      </c>
      <c r="I45" s="236">
        <f t="shared" si="0"/>
        <v>-115464</v>
      </c>
      <c r="J45" s="237">
        <f t="shared" si="1"/>
        <v>-3.0068750000000002E-2</v>
      </c>
    </row>
    <row r="46" spans="1:12" s="228" customFormat="1" ht="27" customHeight="1">
      <c r="A46" s="276"/>
      <c r="B46" s="221"/>
      <c r="C46" s="281"/>
      <c r="D46" s="244" t="s">
        <v>227</v>
      </c>
      <c r="E46" s="245" t="s">
        <v>228</v>
      </c>
      <c r="F46" s="254"/>
      <c r="G46" s="224">
        <f>'Conto Ec. PREV2018-CONS2016'!G46</f>
        <v>44073234</v>
      </c>
      <c r="H46" s="225">
        <v>52163980</v>
      </c>
      <c r="I46" s="226">
        <f t="shared" si="0"/>
        <v>-8090746</v>
      </c>
      <c r="J46" s="227">
        <f t="shared" si="1"/>
        <v>-0.15510216053299614</v>
      </c>
    </row>
    <row r="47" spans="1:12" s="228" customFormat="1" ht="27" customHeight="1">
      <c r="A47" s="276"/>
      <c r="B47" s="221"/>
      <c r="C47" s="281"/>
      <c r="D47" s="244" t="s">
        <v>229</v>
      </c>
      <c r="E47" s="245" t="s">
        <v>230</v>
      </c>
      <c r="F47" s="254"/>
      <c r="G47" s="224">
        <f>'Conto Ec. PREV2018-CONS2016'!G47</f>
        <v>551195</v>
      </c>
      <c r="H47" s="225">
        <v>514845</v>
      </c>
      <c r="I47" s="261">
        <f t="shared" si="0"/>
        <v>36350</v>
      </c>
      <c r="J47" s="262">
        <f t="shared" si="1"/>
        <v>7.0603773951383425E-2</v>
      </c>
    </row>
    <row r="48" spans="1:12" s="228" customFormat="1" ht="27" customHeight="1">
      <c r="A48" s="276"/>
      <c r="B48" s="221"/>
      <c r="C48" s="281"/>
      <c r="D48" s="244" t="s">
        <v>231</v>
      </c>
      <c r="E48" s="245" t="s">
        <v>232</v>
      </c>
      <c r="F48" s="254"/>
      <c r="G48" s="224">
        <f>'Conto Ec. PREV2018-CONS2016'!G48</f>
        <v>3873953</v>
      </c>
      <c r="H48" s="225">
        <v>2139711</v>
      </c>
      <c r="I48" s="261">
        <f t="shared" si="0"/>
        <v>1734242</v>
      </c>
      <c r="J48" s="262">
        <f t="shared" si="1"/>
        <v>0.81050291371124417</v>
      </c>
    </row>
    <row r="49" spans="1:12" s="228" customFormat="1" ht="27" customHeight="1">
      <c r="A49" s="276"/>
      <c r="B49" s="221"/>
      <c r="C49" s="281"/>
      <c r="D49" s="244" t="s">
        <v>233</v>
      </c>
      <c r="E49" s="245" t="s">
        <v>234</v>
      </c>
      <c r="F49" s="254"/>
      <c r="G49" s="224">
        <f>'Conto Ec. PREV2018-CONS2016'!G49</f>
        <v>45000</v>
      </c>
      <c r="H49" s="225">
        <v>45333</v>
      </c>
      <c r="I49" s="261">
        <f t="shared" si="0"/>
        <v>-333</v>
      </c>
      <c r="J49" s="262">
        <f t="shared" si="1"/>
        <v>-7.3456422473694664E-3</v>
      </c>
    </row>
    <row r="50" spans="1:12" s="228" customFormat="1" ht="27" customHeight="1">
      <c r="A50" s="276"/>
      <c r="B50" s="221"/>
      <c r="C50" s="281"/>
      <c r="D50" s="244" t="s">
        <v>235</v>
      </c>
      <c r="E50" s="245" t="s">
        <v>236</v>
      </c>
      <c r="F50" s="254"/>
      <c r="G50" s="224">
        <f>'Conto Ec. PREV2018-CONS2016'!G50</f>
        <v>88225</v>
      </c>
      <c r="H50" s="225">
        <v>88593</v>
      </c>
      <c r="I50" s="226">
        <f t="shared" si="0"/>
        <v>-368</v>
      </c>
      <c r="J50" s="227">
        <f t="shared" si="1"/>
        <v>-4.1538270517986744E-3</v>
      </c>
    </row>
    <row r="51" spans="1:12" s="228" customFormat="1" ht="27" customHeight="1">
      <c r="A51" s="276"/>
      <c r="B51" s="221"/>
      <c r="C51" s="281"/>
      <c r="D51" s="244" t="s">
        <v>237</v>
      </c>
      <c r="E51" s="245" t="s">
        <v>238</v>
      </c>
      <c r="F51" s="254"/>
      <c r="G51" s="224">
        <f>'Conto Ec. PREV2018-CONS2016'!G51</f>
        <v>1463266</v>
      </c>
      <c r="H51" s="225">
        <v>1497599</v>
      </c>
      <c r="I51" s="226">
        <f t="shared" si="0"/>
        <v>-34333</v>
      </c>
      <c r="J51" s="227">
        <f t="shared" si="1"/>
        <v>-2.292536253029015E-2</v>
      </c>
    </row>
    <row r="52" spans="1:12" s="228" customFormat="1" ht="27" customHeight="1">
      <c r="A52" s="276"/>
      <c r="B52" s="221"/>
      <c r="C52" s="281"/>
      <c r="D52" s="244" t="s">
        <v>239</v>
      </c>
      <c r="E52" s="245" t="s">
        <v>240</v>
      </c>
      <c r="F52" s="254"/>
      <c r="G52" s="224">
        <f>'Conto Ec. PREV2018-CONS2016'!G52</f>
        <v>173836</v>
      </c>
      <c r="H52" s="225">
        <v>212266</v>
      </c>
      <c r="I52" s="261">
        <f t="shared" si="0"/>
        <v>-38430</v>
      </c>
      <c r="J52" s="262">
        <f t="shared" si="1"/>
        <v>-0.18104642288449399</v>
      </c>
    </row>
    <row r="53" spans="1:12" s="228" customFormat="1" ht="27" customHeight="1">
      <c r="A53" s="276"/>
      <c r="B53" s="221"/>
      <c r="C53" s="281"/>
      <c r="D53" s="244" t="s">
        <v>241</v>
      </c>
      <c r="E53" s="245" t="s">
        <v>242</v>
      </c>
      <c r="F53" s="254"/>
      <c r="G53" s="224">
        <f>'Conto Ec. PREV2018-CONS2016'!G53</f>
        <v>172308</v>
      </c>
      <c r="H53" s="225">
        <v>212629</v>
      </c>
      <c r="I53" s="261">
        <f t="shared" si="0"/>
        <v>-40321</v>
      </c>
      <c r="J53" s="262">
        <f t="shared" si="1"/>
        <v>-0.18963076532363882</v>
      </c>
    </row>
    <row r="54" spans="1:12" s="228" customFormat="1" ht="27" customHeight="1">
      <c r="A54" s="276"/>
      <c r="B54" s="284"/>
      <c r="C54" s="285"/>
      <c r="D54" s="244" t="s">
        <v>243</v>
      </c>
      <c r="E54" s="286" t="s">
        <v>244</v>
      </c>
      <c r="F54" s="246"/>
      <c r="G54" s="224">
        <f>'Conto Ec. PREV2018-CONS2016'!G54</f>
        <v>197259</v>
      </c>
      <c r="H54" s="225">
        <v>204269</v>
      </c>
      <c r="I54" s="226">
        <f t="shared" si="0"/>
        <v>-7010</v>
      </c>
      <c r="J54" s="227">
        <f t="shared" si="1"/>
        <v>-3.4317493109576096E-2</v>
      </c>
      <c r="L54" s="287"/>
    </row>
    <row r="55" spans="1:12" s="228" customFormat="1" ht="27" customHeight="1">
      <c r="A55" s="276"/>
      <c r="B55" s="284"/>
      <c r="C55" s="285"/>
      <c r="D55" s="244" t="s">
        <v>245</v>
      </c>
      <c r="E55" s="286" t="s">
        <v>246</v>
      </c>
      <c r="F55" s="246"/>
      <c r="G55" s="224">
        <f>'Conto Ec. PREV2018-CONS2016'!G55</f>
        <v>599031</v>
      </c>
      <c r="H55" s="225">
        <v>743445</v>
      </c>
      <c r="I55" s="261">
        <f t="shared" si="0"/>
        <v>-144414</v>
      </c>
      <c r="J55" s="262">
        <f t="shared" si="1"/>
        <v>-0.19424974275164941</v>
      </c>
      <c r="L55" s="287"/>
    </row>
    <row r="56" spans="1:12" s="228" customFormat="1" ht="27" customHeight="1">
      <c r="A56" s="276"/>
      <c r="B56" s="284"/>
      <c r="C56" s="285"/>
      <c r="D56" s="244" t="s">
        <v>247</v>
      </c>
      <c r="E56" s="286" t="s">
        <v>248</v>
      </c>
      <c r="F56" s="246"/>
      <c r="G56" s="224">
        <f>'Conto Ec. PREV2018-CONS2016'!G56</f>
        <v>0</v>
      </c>
      <c r="H56" s="225">
        <v>0</v>
      </c>
      <c r="I56" s="261">
        <f t="shared" si="0"/>
        <v>0</v>
      </c>
      <c r="J56" s="262" t="str">
        <f t="shared" si="1"/>
        <v xml:space="preserve">-    </v>
      </c>
      <c r="L56" s="287"/>
    </row>
    <row r="57" spans="1:12" s="211" customFormat="1" ht="27" customHeight="1">
      <c r="A57" s="266"/>
      <c r="B57" s="213" t="s">
        <v>22</v>
      </c>
      <c r="C57" s="214" t="s">
        <v>249</v>
      </c>
      <c r="D57" s="288"/>
      <c r="E57" s="289"/>
      <c r="F57" s="290"/>
      <c r="G57" s="216">
        <f>'Conto Ec. PREV2018-CONS2016'!G57</f>
        <v>12100766</v>
      </c>
      <c r="H57" s="217">
        <v>11871568</v>
      </c>
      <c r="I57" s="261">
        <f t="shared" si="0"/>
        <v>229198</v>
      </c>
      <c r="J57" s="262">
        <f t="shared" si="1"/>
        <v>1.9306463981843006E-2</v>
      </c>
      <c r="L57" s="275"/>
    </row>
    <row r="58" spans="1:12" s="249" customFormat="1" ht="27" customHeight="1">
      <c r="A58" s="282"/>
      <c r="B58" s="256"/>
      <c r="C58" s="257"/>
      <c r="D58" s="244" t="s">
        <v>31</v>
      </c>
      <c r="E58" s="286" t="s">
        <v>250</v>
      </c>
      <c r="F58" s="291"/>
      <c r="G58" s="247">
        <f>'Conto Ec. PREV2018-CONS2016'!G58</f>
        <v>11892851</v>
      </c>
      <c r="H58" s="248">
        <v>11829481</v>
      </c>
      <c r="I58" s="261">
        <f t="shared" si="0"/>
        <v>63370</v>
      </c>
      <c r="J58" s="262">
        <f t="shared" si="1"/>
        <v>5.3569552206051982E-3</v>
      </c>
      <c r="L58" s="292"/>
    </row>
    <row r="59" spans="1:12" s="249" customFormat="1" ht="27" customHeight="1">
      <c r="A59" s="282"/>
      <c r="B59" s="293"/>
      <c r="C59" s="244"/>
      <c r="D59" s="244" t="s">
        <v>33</v>
      </c>
      <c r="E59" s="286" t="s">
        <v>251</v>
      </c>
      <c r="F59" s="291"/>
      <c r="G59" s="247">
        <f>'Conto Ec. PREV2018-CONS2016'!G59</f>
        <v>140520</v>
      </c>
      <c r="H59" s="248">
        <v>28493</v>
      </c>
      <c r="I59" s="261">
        <f t="shared" si="0"/>
        <v>112027</v>
      </c>
      <c r="J59" s="262">
        <f t="shared" si="1"/>
        <v>3.9317376197662584</v>
      </c>
      <c r="L59" s="292"/>
    </row>
    <row r="60" spans="1:12" s="249" customFormat="1" ht="27" customHeight="1">
      <c r="A60" s="282"/>
      <c r="B60" s="293"/>
      <c r="C60" s="244"/>
      <c r="D60" s="244" t="s">
        <v>56</v>
      </c>
      <c r="E60" s="286" t="s">
        <v>252</v>
      </c>
      <c r="F60" s="291"/>
      <c r="G60" s="247">
        <f>'Conto Ec. PREV2018-CONS2016'!G60</f>
        <v>67395</v>
      </c>
      <c r="H60" s="248">
        <v>13594</v>
      </c>
      <c r="I60" s="261">
        <f t="shared" si="0"/>
        <v>53801</v>
      </c>
      <c r="J60" s="262">
        <f t="shared" si="1"/>
        <v>3.9577019273208767</v>
      </c>
      <c r="L60" s="292"/>
    </row>
    <row r="61" spans="1:12" s="249" customFormat="1" ht="27" customHeight="1">
      <c r="A61" s="282"/>
      <c r="B61" s="256" t="s">
        <v>24</v>
      </c>
      <c r="C61" s="294" t="s">
        <v>253</v>
      </c>
      <c r="D61" s="244"/>
      <c r="E61" s="295"/>
      <c r="F61" s="296"/>
      <c r="G61" s="259">
        <f>'Conto Ec. PREV2018-CONS2016'!G61</f>
        <v>1126312</v>
      </c>
      <c r="H61" s="260">
        <v>1480060</v>
      </c>
      <c r="I61" s="261">
        <f t="shared" si="0"/>
        <v>-353748</v>
      </c>
      <c r="J61" s="262">
        <f t="shared" si="1"/>
        <v>-0.23900922935556668</v>
      </c>
      <c r="L61" s="292"/>
    </row>
    <row r="62" spans="1:12" s="211" customFormat="1" ht="27" customHeight="1">
      <c r="A62" s="282"/>
      <c r="B62" s="213" t="s">
        <v>26</v>
      </c>
      <c r="C62" s="297" t="s">
        <v>254</v>
      </c>
      <c r="D62" s="213"/>
      <c r="E62" s="289"/>
      <c r="F62" s="290"/>
      <c r="G62" s="216">
        <f>'Conto Ec. PREV2018-CONS2016'!G62</f>
        <v>1890167</v>
      </c>
      <c r="H62" s="217">
        <v>2438872</v>
      </c>
      <c r="I62" s="218">
        <f t="shared" si="0"/>
        <v>-548705</v>
      </c>
      <c r="J62" s="219">
        <f t="shared" si="1"/>
        <v>-0.22498310694452189</v>
      </c>
    </row>
    <row r="63" spans="1:12" s="211" customFormat="1" ht="27" customHeight="1">
      <c r="A63" s="282"/>
      <c r="B63" s="213" t="s">
        <v>41</v>
      </c>
      <c r="C63" s="297" t="s">
        <v>255</v>
      </c>
      <c r="D63" s="278"/>
      <c r="E63" s="297"/>
      <c r="F63" s="298"/>
      <c r="G63" s="216">
        <f>'Conto Ec. PREV2018-CONS2016'!G63</f>
        <v>76898999</v>
      </c>
      <c r="H63" s="217">
        <v>80928838</v>
      </c>
      <c r="I63" s="218">
        <f t="shared" si="0"/>
        <v>-4029839</v>
      </c>
      <c r="J63" s="219">
        <f t="shared" si="1"/>
        <v>-4.9794845688999022E-2</v>
      </c>
    </row>
    <row r="64" spans="1:12" s="228" customFormat="1" ht="27" customHeight="1">
      <c r="A64" s="276"/>
      <c r="B64" s="221"/>
      <c r="C64" s="299"/>
      <c r="D64" s="221" t="s">
        <v>31</v>
      </c>
      <c r="E64" s="222" t="s">
        <v>256</v>
      </c>
      <c r="F64" s="300"/>
      <c r="G64" s="224">
        <f>'Conto Ec. PREV2018-CONS2016'!G64</f>
        <v>31862389</v>
      </c>
      <c r="H64" s="225">
        <v>34463104</v>
      </c>
      <c r="I64" s="226">
        <f t="shared" si="0"/>
        <v>-2600715</v>
      </c>
      <c r="J64" s="227">
        <f t="shared" si="1"/>
        <v>-7.5463748129013561E-2</v>
      </c>
    </row>
    <row r="65" spans="1:10" s="228" customFormat="1" ht="27" customHeight="1">
      <c r="A65" s="276"/>
      <c r="B65" s="221"/>
      <c r="C65" s="299"/>
      <c r="D65" s="221" t="s">
        <v>33</v>
      </c>
      <c r="E65" s="222" t="s">
        <v>257</v>
      </c>
      <c r="F65" s="300"/>
      <c r="G65" s="224">
        <f>'Conto Ec. PREV2018-CONS2016'!G65</f>
        <v>3024950</v>
      </c>
      <c r="H65" s="225">
        <v>3183410</v>
      </c>
      <c r="I65" s="226">
        <f t="shared" si="0"/>
        <v>-158460</v>
      </c>
      <c r="J65" s="227">
        <f t="shared" si="1"/>
        <v>-4.9776811657939131E-2</v>
      </c>
    </row>
    <row r="66" spans="1:10" s="228" customFormat="1" ht="27" customHeight="1">
      <c r="A66" s="276"/>
      <c r="B66" s="221"/>
      <c r="C66" s="299"/>
      <c r="D66" s="221" t="s">
        <v>56</v>
      </c>
      <c r="E66" s="222" t="s">
        <v>258</v>
      </c>
      <c r="F66" s="300"/>
      <c r="G66" s="224">
        <f>'Conto Ec. PREV2018-CONS2016'!G66</f>
        <v>25699284</v>
      </c>
      <c r="H66" s="225">
        <v>25490686</v>
      </c>
      <c r="I66" s="226">
        <f t="shared" si="0"/>
        <v>208598</v>
      </c>
      <c r="J66" s="227">
        <f t="shared" si="1"/>
        <v>8.1833027169217806E-3</v>
      </c>
    </row>
    <row r="67" spans="1:10" s="228" customFormat="1" ht="27" customHeight="1">
      <c r="A67" s="276"/>
      <c r="B67" s="221"/>
      <c r="C67" s="299"/>
      <c r="D67" s="221" t="s">
        <v>58</v>
      </c>
      <c r="E67" s="222" t="s">
        <v>259</v>
      </c>
      <c r="F67" s="300"/>
      <c r="G67" s="224">
        <f>'Conto Ec. PREV2018-CONS2016'!G67</f>
        <v>642680</v>
      </c>
      <c r="H67" s="225">
        <v>943838</v>
      </c>
      <c r="I67" s="226">
        <f t="shared" si="0"/>
        <v>-301158</v>
      </c>
      <c r="J67" s="227">
        <f t="shared" si="1"/>
        <v>-0.31907806212506806</v>
      </c>
    </row>
    <row r="68" spans="1:10" s="228" customFormat="1" ht="27" customHeight="1">
      <c r="A68" s="276"/>
      <c r="B68" s="221"/>
      <c r="C68" s="299"/>
      <c r="D68" s="221" t="s">
        <v>166</v>
      </c>
      <c r="E68" s="222" t="s">
        <v>260</v>
      </c>
      <c r="F68" s="300"/>
      <c r="G68" s="224">
        <f>'Conto Ec. PREV2018-CONS2016'!G68</f>
        <v>15669696</v>
      </c>
      <c r="H68" s="225">
        <v>16847800</v>
      </c>
      <c r="I68" s="226">
        <f t="shared" si="0"/>
        <v>-1178104</v>
      </c>
      <c r="J68" s="227">
        <f t="shared" si="1"/>
        <v>-6.9926281176177302E-2</v>
      </c>
    </row>
    <row r="69" spans="1:10" s="228" customFormat="1" ht="27" customHeight="1">
      <c r="A69" s="276"/>
      <c r="B69" s="213" t="s">
        <v>43</v>
      </c>
      <c r="C69" s="297" t="s">
        <v>261</v>
      </c>
      <c r="D69" s="301"/>
      <c r="E69" s="289"/>
      <c r="F69" s="290"/>
      <c r="G69" s="224">
        <f>'Conto Ec. PREV2018-CONS2016'!G69</f>
        <v>844970</v>
      </c>
      <c r="H69" s="225">
        <v>871900</v>
      </c>
      <c r="I69" s="261">
        <f t="shared" si="0"/>
        <v>-26930</v>
      </c>
      <c r="J69" s="262">
        <f t="shared" si="1"/>
        <v>-3.0886569560729441E-2</v>
      </c>
    </row>
    <row r="70" spans="1:10" s="211" customFormat="1" ht="27" customHeight="1">
      <c r="A70" s="276"/>
      <c r="B70" s="213" t="s">
        <v>45</v>
      </c>
      <c r="C70" s="297" t="s">
        <v>262</v>
      </c>
      <c r="D70" s="278"/>
      <c r="E70" s="297"/>
      <c r="F70" s="298"/>
      <c r="G70" s="216">
        <f>'Conto Ec. PREV2018-CONS2016'!G70</f>
        <v>3151425</v>
      </c>
      <c r="H70" s="217">
        <v>3032601</v>
      </c>
      <c r="I70" s="218">
        <f t="shared" si="0"/>
        <v>118824</v>
      </c>
      <c r="J70" s="219">
        <f t="shared" si="1"/>
        <v>3.9182206956998297E-2</v>
      </c>
    </row>
    <row r="71" spans="1:10" s="249" customFormat="1" ht="27" customHeight="1">
      <c r="A71" s="282"/>
      <c r="B71" s="244"/>
      <c r="C71" s="295"/>
      <c r="D71" s="244" t="s">
        <v>31</v>
      </c>
      <c r="E71" s="245" t="s">
        <v>263</v>
      </c>
      <c r="F71" s="302"/>
      <c r="G71" s="247">
        <f>'Conto Ec. PREV2018-CONS2016'!G71</f>
        <v>10330</v>
      </c>
      <c r="H71" s="248">
        <v>10330</v>
      </c>
      <c r="I71" s="236">
        <f t="shared" si="0"/>
        <v>0</v>
      </c>
      <c r="J71" s="237">
        <f t="shared" si="1"/>
        <v>0</v>
      </c>
    </row>
    <row r="72" spans="1:10" s="263" customFormat="1" ht="27" customHeight="1">
      <c r="A72" s="255"/>
      <c r="B72" s="256"/>
      <c r="C72" s="294"/>
      <c r="D72" s="244" t="s">
        <v>33</v>
      </c>
      <c r="E72" s="245" t="s">
        <v>264</v>
      </c>
      <c r="F72" s="296"/>
      <c r="G72" s="259">
        <f>'Conto Ec. PREV2018-CONS2016'!G72</f>
        <v>1829699</v>
      </c>
      <c r="H72" s="260">
        <v>1811631</v>
      </c>
      <c r="I72" s="261">
        <f t="shared" si="0"/>
        <v>18068</v>
      </c>
      <c r="J72" s="262">
        <f t="shared" si="1"/>
        <v>9.9733334216515392E-3</v>
      </c>
    </row>
    <row r="73" spans="1:10" s="263" customFormat="1" ht="27" customHeight="1">
      <c r="A73" s="255"/>
      <c r="B73" s="256"/>
      <c r="C73" s="294"/>
      <c r="D73" s="244" t="s">
        <v>56</v>
      </c>
      <c r="E73" s="245" t="s">
        <v>265</v>
      </c>
      <c r="F73" s="296"/>
      <c r="G73" s="259">
        <f>'Conto Ec. PREV2018-CONS2016'!G73</f>
        <v>1311396</v>
      </c>
      <c r="H73" s="260">
        <v>1210640</v>
      </c>
      <c r="I73" s="261">
        <f t="shared" si="0"/>
        <v>100756</v>
      </c>
      <c r="J73" s="262">
        <f t="shared" si="1"/>
        <v>8.322540144056037E-2</v>
      </c>
    </row>
    <row r="74" spans="1:10" s="263" customFormat="1" ht="27" customHeight="1">
      <c r="A74" s="255"/>
      <c r="B74" s="256" t="s">
        <v>47</v>
      </c>
      <c r="C74" s="294" t="s">
        <v>266</v>
      </c>
      <c r="D74" s="303"/>
      <c r="E74" s="294"/>
      <c r="F74" s="296"/>
      <c r="G74" s="259">
        <f>'Conto Ec. PREV2018-CONS2016'!G74</f>
        <v>0</v>
      </c>
      <c r="H74" s="260">
        <v>0</v>
      </c>
      <c r="I74" s="261">
        <f t="shared" si="0"/>
        <v>0</v>
      </c>
      <c r="J74" s="262" t="str">
        <f t="shared" si="1"/>
        <v xml:space="preserve">-    </v>
      </c>
    </row>
    <row r="75" spans="1:10" s="211" customFormat="1" ht="27" customHeight="1">
      <c r="A75" s="255"/>
      <c r="B75" s="213" t="s">
        <v>174</v>
      </c>
      <c r="C75" s="297" t="s">
        <v>267</v>
      </c>
      <c r="D75" s="278"/>
      <c r="E75" s="297"/>
      <c r="F75" s="298"/>
      <c r="G75" s="216">
        <f>'Conto Ec. PREV2018-CONS2016'!G75</f>
        <v>0</v>
      </c>
      <c r="H75" s="217">
        <v>0</v>
      </c>
      <c r="I75" s="218">
        <f t="shared" si="0"/>
        <v>0</v>
      </c>
      <c r="J75" s="219" t="str">
        <f t="shared" si="1"/>
        <v xml:space="preserve">-    </v>
      </c>
    </row>
    <row r="76" spans="1:10" s="228" customFormat="1" ht="27" customHeight="1">
      <c r="A76" s="304"/>
      <c r="B76" s="284"/>
      <c r="C76" s="299"/>
      <c r="D76" s="221" t="s">
        <v>31</v>
      </c>
      <c r="E76" s="299" t="s">
        <v>268</v>
      </c>
      <c r="F76" s="300"/>
      <c r="G76" s="224">
        <f>'Conto Ec. PREV2018-CONS2016'!G76</f>
        <v>0</v>
      </c>
      <c r="H76" s="225">
        <v>0</v>
      </c>
      <c r="I76" s="226">
        <f t="shared" si="0"/>
        <v>0</v>
      </c>
      <c r="J76" s="227" t="str">
        <f t="shared" si="1"/>
        <v xml:space="preserve">-    </v>
      </c>
    </row>
    <row r="77" spans="1:10" s="228" customFormat="1" ht="27" customHeight="1">
      <c r="A77" s="304"/>
      <c r="B77" s="284"/>
      <c r="C77" s="299"/>
      <c r="D77" s="221" t="s">
        <v>33</v>
      </c>
      <c r="E77" s="299" t="s">
        <v>269</v>
      </c>
      <c r="F77" s="300"/>
      <c r="G77" s="224">
        <f>'Conto Ec. PREV2018-CONS2016'!G77</f>
        <v>0</v>
      </c>
      <c r="H77" s="225">
        <v>0</v>
      </c>
      <c r="I77" s="226">
        <f t="shared" si="0"/>
        <v>0</v>
      </c>
      <c r="J77" s="227" t="str">
        <f t="shared" si="1"/>
        <v xml:space="preserve">-    </v>
      </c>
    </row>
    <row r="78" spans="1:10" s="211" customFormat="1" ht="27" customHeight="1">
      <c r="A78" s="304"/>
      <c r="B78" s="213" t="s">
        <v>176</v>
      </c>
      <c r="C78" s="297" t="s">
        <v>270</v>
      </c>
      <c r="D78" s="278"/>
      <c r="E78" s="297"/>
      <c r="F78" s="298"/>
      <c r="G78" s="216">
        <f>'Conto Ec. PREV2018-CONS2016'!G78</f>
        <v>2972479</v>
      </c>
      <c r="H78" s="217">
        <v>3236832</v>
      </c>
      <c r="I78" s="218">
        <f t="shared" si="0"/>
        <v>-264353</v>
      </c>
      <c r="J78" s="219">
        <f t="shared" si="1"/>
        <v>-8.1670287490978835E-2</v>
      </c>
    </row>
    <row r="79" spans="1:10" s="228" customFormat="1" ht="27" customHeight="1">
      <c r="A79" s="305"/>
      <c r="B79" s="284"/>
      <c r="C79" s="299"/>
      <c r="D79" s="221" t="s">
        <v>31</v>
      </c>
      <c r="E79" s="299" t="s">
        <v>271</v>
      </c>
      <c r="F79" s="300"/>
      <c r="G79" s="224">
        <f>'Conto Ec. PREV2018-CONS2016'!G79</f>
        <v>1149508</v>
      </c>
      <c r="H79" s="225">
        <v>1750000</v>
      </c>
      <c r="I79" s="226">
        <f t="shared" si="0"/>
        <v>-600492</v>
      </c>
      <c r="J79" s="227">
        <f t="shared" si="1"/>
        <v>-0.34313828571428573</v>
      </c>
    </row>
    <row r="80" spans="1:10" s="228" customFormat="1" ht="27" customHeight="1">
      <c r="A80" s="305"/>
      <c r="B80" s="284"/>
      <c r="C80" s="299"/>
      <c r="D80" s="221" t="s">
        <v>33</v>
      </c>
      <c r="E80" s="299" t="s">
        <v>272</v>
      </c>
      <c r="F80" s="300"/>
      <c r="G80" s="224">
        <f>'Conto Ec. PREV2018-CONS2016'!G80</f>
        <v>270832</v>
      </c>
      <c r="H80" s="225">
        <v>270832</v>
      </c>
      <c r="I80" s="226">
        <f t="shared" si="0"/>
        <v>0</v>
      </c>
      <c r="J80" s="227">
        <f t="shared" si="1"/>
        <v>0</v>
      </c>
    </row>
    <row r="81" spans="1:11" s="228" customFormat="1" ht="27" customHeight="1">
      <c r="A81" s="305"/>
      <c r="B81" s="284"/>
      <c r="C81" s="299"/>
      <c r="D81" s="221" t="s">
        <v>56</v>
      </c>
      <c r="E81" s="299" t="s">
        <v>273</v>
      </c>
      <c r="F81" s="300"/>
      <c r="G81" s="224">
        <f>'Conto Ec. PREV2018-CONS2016'!G81</f>
        <v>0</v>
      </c>
      <c r="H81" s="225">
        <v>0</v>
      </c>
      <c r="I81" s="226">
        <f t="shared" si="0"/>
        <v>0</v>
      </c>
      <c r="J81" s="227" t="str">
        <f t="shared" si="1"/>
        <v xml:space="preserve">-    </v>
      </c>
    </row>
    <row r="82" spans="1:11" s="228" customFormat="1" ht="27" customHeight="1">
      <c r="A82" s="305"/>
      <c r="B82" s="284"/>
      <c r="C82" s="299"/>
      <c r="D82" s="221" t="s">
        <v>58</v>
      </c>
      <c r="E82" s="299" t="s">
        <v>274</v>
      </c>
      <c r="F82" s="300"/>
      <c r="G82" s="224">
        <f>'Conto Ec. PREV2018-CONS2016'!G82</f>
        <v>1552139</v>
      </c>
      <c r="H82" s="225">
        <v>1216000</v>
      </c>
      <c r="I82" s="226">
        <f t="shared" si="0"/>
        <v>336139</v>
      </c>
      <c r="J82" s="227">
        <f t="shared" si="1"/>
        <v>0.27643009868421053</v>
      </c>
    </row>
    <row r="83" spans="1:11" s="211" customFormat="1" ht="27" customHeight="1">
      <c r="A83" s="270"/>
      <c r="B83" s="813" t="s">
        <v>112</v>
      </c>
      <c r="C83" s="813"/>
      <c r="D83" s="813"/>
      <c r="E83" s="813"/>
      <c r="F83" s="814"/>
      <c r="G83" s="271">
        <f>'Conto Ec. PREV2018-CONS2016'!G83</f>
        <v>263666256</v>
      </c>
      <c r="H83" s="272">
        <v>273158296</v>
      </c>
      <c r="I83" s="271">
        <f>I36+I39+I61+I62+I63+I69+I70+I74+I75+I78+I57</f>
        <v>-9492040</v>
      </c>
      <c r="J83" s="274">
        <f t="shared" si="1"/>
        <v>-3.4749228337549738E-2</v>
      </c>
      <c r="K83" s="306"/>
    </row>
    <row r="84" spans="1:11" s="228" customFormat="1" ht="9" customHeight="1" thickBot="1">
      <c r="A84" s="305"/>
      <c r="B84" s="221"/>
      <c r="C84" s="299"/>
      <c r="D84" s="285"/>
      <c r="E84" s="299"/>
      <c r="F84" s="300"/>
      <c r="G84" s="224">
        <f>'Conto Ec. PREV2018-CONS2016'!G84</f>
        <v>0</v>
      </c>
      <c r="H84" s="225">
        <v>0</v>
      </c>
      <c r="I84" s="226"/>
      <c r="J84" s="227"/>
    </row>
    <row r="85" spans="1:11" s="311" customFormat="1" ht="27" customHeight="1" thickTop="1" thickBot="1">
      <c r="A85" s="810" t="s">
        <v>275</v>
      </c>
      <c r="B85" s="811"/>
      <c r="C85" s="811"/>
      <c r="D85" s="811"/>
      <c r="E85" s="811"/>
      <c r="F85" s="812"/>
      <c r="G85" s="307">
        <f>'Conto Ec. PREV2018-CONS2016'!G85</f>
        <v>6087303</v>
      </c>
      <c r="H85" s="308">
        <v>6224571</v>
      </c>
      <c r="I85" s="309">
        <f t="shared" si="0"/>
        <v>-137268</v>
      </c>
      <c r="J85" s="310">
        <f t="shared" si="1"/>
        <v>-2.2052604107174616E-2</v>
      </c>
    </row>
    <row r="86" spans="1:11" s="311" customFormat="1" ht="9" customHeight="1" thickTop="1">
      <c r="A86" s="312"/>
      <c r="B86" s="313"/>
      <c r="C86" s="313"/>
      <c r="D86" s="314"/>
      <c r="E86" s="315"/>
      <c r="F86" s="316"/>
      <c r="G86" s="317">
        <f>'Conto Ec. PREV2018-CONS2016'!G86</f>
        <v>0</v>
      </c>
      <c r="H86" s="318">
        <v>0</v>
      </c>
      <c r="I86" s="319"/>
      <c r="J86" s="320"/>
    </row>
    <row r="87" spans="1:11" s="211" customFormat="1" ht="27" customHeight="1">
      <c r="A87" s="212" t="s">
        <v>113</v>
      </c>
      <c r="B87" s="277" t="s">
        <v>276</v>
      </c>
      <c r="C87" s="278"/>
      <c r="D87" s="277"/>
      <c r="E87" s="297"/>
      <c r="F87" s="298"/>
      <c r="G87" s="216">
        <f>'Conto Ec. PREV2018-CONS2016'!G87</f>
        <v>0</v>
      </c>
      <c r="H87" s="217">
        <v>0</v>
      </c>
      <c r="I87" s="218"/>
      <c r="J87" s="219"/>
    </row>
    <row r="88" spans="1:11" s="211" customFormat="1" ht="27" customHeight="1">
      <c r="A88" s="266"/>
      <c r="B88" s="213" t="s">
        <v>18</v>
      </c>
      <c r="C88" s="297" t="s">
        <v>277</v>
      </c>
      <c r="D88" s="278"/>
      <c r="E88" s="297"/>
      <c r="F88" s="298"/>
      <c r="G88" s="216">
        <f>'Allegato 1.1 (CE) new'!M879+'Allegato 1.1 (CE) new'!M889</f>
        <v>0</v>
      </c>
      <c r="H88" s="217">
        <v>0</v>
      </c>
      <c r="I88" s="218">
        <f t="shared" si="0"/>
        <v>0</v>
      </c>
      <c r="J88" s="219" t="str">
        <f>IF(H88=0,"-    ",I88/H88)</f>
        <v xml:space="preserve">-    </v>
      </c>
    </row>
    <row r="89" spans="1:11" s="211" customFormat="1" ht="27" customHeight="1">
      <c r="A89" s="266"/>
      <c r="B89" s="213" t="s">
        <v>20</v>
      </c>
      <c r="C89" s="297" t="s">
        <v>278</v>
      </c>
      <c r="D89" s="278"/>
      <c r="E89" s="297"/>
      <c r="F89" s="298"/>
      <c r="G89" s="216">
        <f>'Conto Ec. PREV2018-CONS2016'!G89</f>
        <v>100000</v>
      </c>
      <c r="H89" s="217">
        <v>77553</v>
      </c>
      <c r="I89" s="218">
        <f t="shared" si="0"/>
        <v>22447</v>
      </c>
      <c r="J89" s="219">
        <f>IF(H89=0,"-    ",I89/H89)</f>
        <v>0.28944076953825126</v>
      </c>
    </row>
    <row r="90" spans="1:11" s="211" customFormat="1" ht="27" customHeight="1">
      <c r="A90" s="270"/>
      <c r="B90" s="813" t="s">
        <v>117</v>
      </c>
      <c r="C90" s="813"/>
      <c r="D90" s="813"/>
      <c r="E90" s="813"/>
      <c r="F90" s="814"/>
      <c r="G90" s="271">
        <f>'Conto Ec. PREV2018-CONS2016'!G90</f>
        <v>-100000</v>
      </c>
      <c r="H90" s="272">
        <v>-77553</v>
      </c>
      <c r="I90" s="273">
        <f t="shared" si="0"/>
        <v>-22447</v>
      </c>
      <c r="J90" s="274">
        <f>IF(H90=0,"-    ",I90/H90)</f>
        <v>0.28944076953825126</v>
      </c>
    </row>
    <row r="91" spans="1:11" s="228" customFormat="1" ht="9" customHeight="1">
      <c r="A91" s="276"/>
      <c r="B91" s="221"/>
      <c r="C91" s="299"/>
      <c r="D91" s="281"/>
      <c r="E91" s="299"/>
      <c r="F91" s="300"/>
      <c r="G91" s="224">
        <f>'Conto Ec. PREV2018-CONS2016'!G91</f>
        <v>0</v>
      </c>
      <c r="H91" s="225">
        <v>0</v>
      </c>
      <c r="I91" s="226"/>
      <c r="J91" s="227"/>
    </row>
    <row r="92" spans="1:11" s="211" customFormat="1" ht="27" customHeight="1">
      <c r="A92" s="212" t="s">
        <v>119</v>
      </c>
      <c r="B92" s="277" t="s">
        <v>279</v>
      </c>
      <c r="C92" s="278"/>
      <c r="D92" s="214"/>
      <c r="E92" s="297"/>
      <c r="F92" s="298"/>
      <c r="G92" s="216">
        <f>'Conto Ec. PREV2018-CONS2016'!G92</f>
        <v>0</v>
      </c>
      <c r="H92" s="217">
        <v>0</v>
      </c>
      <c r="I92" s="218"/>
      <c r="J92" s="219"/>
    </row>
    <row r="93" spans="1:11" s="211" customFormat="1" ht="27" customHeight="1">
      <c r="A93" s="266"/>
      <c r="B93" s="213" t="s">
        <v>18</v>
      </c>
      <c r="C93" s="277" t="s">
        <v>280</v>
      </c>
      <c r="D93" s="278"/>
      <c r="E93" s="214"/>
      <c r="F93" s="215"/>
      <c r="G93" s="216">
        <f>'Conto Ec. PREV2018-CONS2016'!G93</f>
        <v>0</v>
      </c>
      <c r="H93" s="217">
        <v>0</v>
      </c>
      <c r="I93" s="218">
        <f t="shared" si="0"/>
        <v>0</v>
      </c>
      <c r="J93" s="219" t="str">
        <f>IF(H93=0,"-    ",I93/H93)</f>
        <v xml:space="preserve">-    </v>
      </c>
    </row>
    <row r="94" spans="1:11" s="211" customFormat="1" ht="27" customHeight="1">
      <c r="A94" s="266"/>
      <c r="B94" s="213" t="s">
        <v>20</v>
      </c>
      <c r="C94" s="277" t="s">
        <v>281</v>
      </c>
      <c r="D94" s="278"/>
      <c r="E94" s="214"/>
      <c r="F94" s="215"/>
      <c r="G94" s="216">
        <f>'Conto Ec. PREV2018-CONS2016'!G94</f>
        <v>0</v>
      </c>
      <c r="H94" s="217">
        <v>0</v>
      </c>
      <c r="I94" s="218">
        <f t="shared" si="0"/>
        <v>0</v>
      </c>
      <c r="J94" s="219" t="str">
        <f>IF(H94=0,"-    ",I94/H94)</f>
        <v xml:space="preserve">-    </v>
      </c>
    </row>
    <row r="95" spans="1:11" s="211" customFormat="1" ht="27" customHeight="1">
      <c r="A95" s="270"/>
      <c r="B95" s="813" t="s">
        <v>125</v>
      </c>
      <c r="C95" s="813"/>
      <c r="D95" s="813"/>
      <c r="E95" s="813"/>
      <c r="F95" s="814"/>
      <c r="G95" s="271">
        <f>'Conto Ec. PREV2018-CONS2016'!G95</f>
        <v>0</v>
      </c>
      <c r="H95" s="272">
        <v>0</v>
      </c>
      <c r="I95" s="273">
        <f t="shared" si="0"/>
        <v>0</v>
      </c>
      <c r="J95" s="274" t="str">
        <f>IF(H95=0,"-    ",I95/H95)</f>
        <v xml:space="preserve">-    </v>
      </c>
    </row>
    <row r="96" spans="1:11" s="228" customFormat="1" ht="9" customHeight="1">
      <c r="A96" s="276"/>
      <c r="B96" s="221"/>
      <c r="C96" s="285"/>
      <c r="D96" s="281"/>
      <c r="E96" s="222"/>
      <c r="F96" s="223"/>
      <c r="G96" s="224">
        <f>'Conto Ec. PREV2018-CONS2016'!G96</f>
        <v>0</v>
      </c>
      <c r="H96" s="225">
        <v>0</v>
      </c>
      <c r="I96" s="226"/>
      <c r="J96" s="227"/>
    </row>
    <row r="97" spans="1:10" s="211" customFormat="1" ht="27" customHeight="1">
      <c r="A97" s="212" t="s">
        <v>180</v>
      </c>
      <c r="B97" s="277" t="s">
        <v>282</v>
      </c>
      <c r="C97" s="278"/>
      <c r="D97" s="214"/>
      <c r="E97" s="297"/>
      <c r="F97" s="298"/>
      <c r="G97" s="216">
        <f>'Conto Ec. PREV2018-CONS2016'!G97</f>
        <v>0</v>
      </c>
      <c r="H97" s="217">
        <v>0</v>
      </c>
      <c r="I97" s="218"/>
      <c r="J97" s="219"/>
    </row>
    <row r="98" spans="1:10" s="211" customFormat="1" ht="27" customHeight="1">
      <c r="A98" s="266"/>
      <c r="B98" s="213" t="s">
        <v>18</v>
      </c>
      <c r="C98" s="277" t="s">
        <v>283</v>
      </c>
      <c r="D98" s="278"/>
      <c r="E98" s="214"/>
      <c r="F98" s="215"/>
      <c r="G98" s="216">
        <f>'Conto Ec. PREV2018-CONS2016'!G98</f>
        <v>0</v>
      </c>
      <c r="H98" s="217">
        <v>0</v>
      </c>
      <c r="I98" s="218">
        <f t="shared" ref="I98:I103" si="2">G98-H98</f>
        <v>0</v>
      </c>
      <c r="J98" s="219" t="str">
        <f t="shared" ref="J98:J103" si="3">IF(H98=0,"-    ",I98/H98)</f>
        <v xml:space="preserve">-    </v>
      </c>
    </row>
    <row r="99" spans="1:10" s="228" customFormat="1" ht="27" customHeight="1">
      <c r="A99" s="276"/>
      <c r="B99" s="284"/>
      <c r="C99" s="299"/>
      <c r="D99" s="221" t="s">
        <v>31</v>
      </c>
      <c r="E99" s="285" t="s">
        <v>284</v>
      </c>
      <c r="F99" s="300"/>
      <c r="G99" s="224">
        <f>'Conto Ec. PREV2018-CONS2016'!G99</f>
        <v>0</v>
      </c>
      <c r="H99" s="225">
        <v>0</v>
      </c>
      <c r="I99" s="226">
        <f t="shared" si="2"/>
        <v>0</v>
      </c>
      <c r="J99" s="227" t="str">
        <f t="shared" si="3"/>
        <v xml:space="preserve">-    </v>
      </c>
    </row>
    <row r="100" spans="1:10" s="228" customFormat="1" ht="27" customHeight="1">
      <c r="A100" s="276"/>
      <c r="B100" s="284"/>
      <c r="C100" s="299"/>
      <c r="D100" s="221" t="s">
        <v>33</v>
      </c>
      <c r="E100" s="299" t="s">
        <v>285</v>
      </c>
      <c r="F100" s="300"/>
      <c r="G100" s="224">
        <f>'Conto Ec. PREV2018-CONS2016'!G100</f>
        <v>0</v>
      </c>
      <c r="H100" s="225">
        <v>0</v>
      </c>
      <c r="I100" s="226">
        <f t="shared" si="2"/>
        <v>0</v>
      </c>
      <c r="J100" s="227" t="str">
        <f t="shared" si="3"/>
        <v xml:space="preserve">-    </v>
      </c>
    </row>
    <row r="101" spans="1:10" s="211" customFormat="1" ht="27" customHeight="1">
      <c r="A101" s="266"/>
      <c r="B101" s="213" t="s">
        <v>20</v>
      </c>
      <c r="C101" s="277" t="s">
        <v>286</v>
      </c>
      <c r="D101" s="278"/>
      <c r="E101" s="214"/>
      <c r="F101" s="215"/>
      <c r="G101" s="217">
        <f>'Conto Ec. PREV2018-CONS2016'!G101</f>
        <v>0</v>
      </c>
      <c r="H101" s="217">
        <v>0</v>
      </c>
      <c r="I101" s="218">
        <f t="shared" si="2"/>
        <v>0</v>
      </c>
      <c r="J101" s="219" t="str">
        <f t="shared" si="3"/>
        <v xml:space="preserve">-    </v>
      </c>
    </row>
    <row r="102" spans="1:10" s="228" customFormat="1" ht="27" customHeight="1">
      <c r="A102" s="276"/>
      <c r="B102" s="284"/>
      <c r="C102" s="299"/>
      <c r="D102" s="221" t="s">
        <v>31</v>
      </c>
      <c r="E102" s="285" t="s">
        <v>287</v>
      </c>
      <c r="F102" s="300"/>
      <c r="G102" s="224">
        <f>'Conto Ec. PREV2018-CONS2016'!G102</f>
        <v>0</v>
      </c>
      <c r="H102" s="225">
        <v>0</v>
      </c>
      <c r="I102" s="226">
        <f t="shared" si="2"/>
        <v>0</v>
      </c>
      <c r="J102" s="227" t="str">
        <f t="shared" si="3"/>
        <v xml:space="preserve">-    </v>
      </c>
    </row>
    <row r="103" spans="1:10" s="228" customFormat="1" ht="27" customHeight="1">
      <c r="A103" s="276"/>
      <c r="B103" s="284"/>
      <c r="C103" s="299"/>
      <c r="D103" s="221" t="s">
        <v>33</v>
      </c>
      <c r="E103" s="299" t="s">
        <v>288</v>
      </c>
      <c r="F103" s="300"/>
      <c r="G103" s="224">
        <f>'Conto Ec. PREV2018-CONS2016'!G103</f>
        <v>0</v>
      </c>
      <c r="H103" s="225">
        <v>0</v>
      </c>
      <c r="I103" s="226">
        <f t="shared" si="2"/>
        <v>0</v>
      </c>
      <c r="J103" s="227" t="str">
        <f t="shared" si="3"/>
        <v xml:space="preserve">-    </v>
      </c>
    </row>
    <row r="104" spans="1:10" s="211" customFormat="1" ht="27" customHeight="1">
      <c r="A104" s="270"/>
      <c r="B104" s="813" t="s">
        <v>184</v>
      </c>
      <c r="C104" s="813"/>
      <c r="D104" s="813"/>
      <c r="E104" s="813"/>
      <c r="F104" s="814"/>
      <c r="G104" s="271">
        <f>'Conto Ec. PREV2018-CONS2016'!G104</f>
        <v>0</v>
      </c>
      <c r="H104" s="272">
        <v>0</v>
      </c>
      <c r="I104" s="273">
        <f t="shared" si="0"/>
        <v>0</v>
      </c>
      <c r="J104" s="274" t="str">
        <f>IF(H104=0,"-    ",I104/H104)</f>
        <v xml:space="preserve">-    </v>
      </c>
    </row>
    <row r="105" spans="1:10" s="228" customFormat="1" ht="9" customHeight="1" thickBot="1">
      <c r="A105" s="305"/>
      <c r="B105" s="221"/>
      <c r="C105" s="299"/>
      <c r="D105" s="285"/>
      <c r="E105" s="299"/>
      <c r="F105" s="300"/>
      <c r="G105" s="224">
        <f>'Conto Ec. PREV2018-CONS2016'!G105</f>
        <v>0</v>
      </c>
      <c r="H105" s="225">
        <v>0</v>
      </c>
      <c r="I105" s="226"/>
      <c r="J105" s="227"/>
    </row>
    <row r="106" spans="1:10" s="311" customFormat="1" ht="27" customHeight="1" thickTop="1" thickBot="1">
      <c r="A106" s="810" t="s">
        <v>289</v>
      </c>
      <c r="B106" s="811"/>
      <c r="C106" s="811"/>
      <c r="D106" s="811"/>
      <c r="E106" s="811"/>
      <c r="F106" s="812"/>
      <c r="G106" s="307">
        <f>'Conto Ec. PREV2018-CONS2016'!G106</f>
        <v>5987303</v>
      </c>
      <c r="H106" s="308">
        <v>6147018</v>
      </c>
      <c r="I106" s="309">
        <f>G106-H106</f>
        <v>-159715</v>
      </c>
      <c r="J106" s="310">
        <f>IF(H106=0,"-    ",I106/H106)</f>
        <v>-2.5982517051357259E-2</v>
      </c>
    </row>
    <row r="107" spans="1:10" s="311" customFormat="1" ht="9" customHeight="1" thickTop="1">
      <c r="A107" s="312"/>
      <c r="B107" s="313"/>
      <c r="C107" s="313"/>
      <c r="D107" s="314"/>
      <c r="E107" s="315"/>
      <c r="F107" s="316"/>
      <c r="G107" s="317">
        <f>'Conto Ec. PREV2018-CONS2016'!G107</f>
        <v>0</v>
      </c>
      <c r="H107" s="318">
        <v>0</v>
      </c>
      <c r="I107" s="319"/>
      <c r="J107" s="320"/>
    </row>
    <row r="108" spans="1:10" s="211" customFormat="1" ht="27" customHeight="1">
      <c r="A108" s="212" t="s">
        <v>290</v>
      </c>
      <c r="B108" s="277" t="s">
        <v>291</v>
      </c>
      <c r="C108" s="278"/>
      <c r="D108" s="277"/>
      <c r="E108" s="297"/>
      <c r="F108" s="298"/>
      <c r="G108" s="216">
        <f>'Conto Ec. PREV2018-CONS2016'!G108</f>
        <v>0</v>
      </c>
      <c r="H108" s="217">
        <v>0</v>
      </c>
      <c r="I108" s="218"/>
      <c r="J108" s="219"/>
    </row>
    <row r="109" spans="1:10" s="211" customFormat="1" ht="27" customHeight="1">
      <c r="A109" s="266"/>
      <c r="B109" s="213" t="s">
        <v>18</v>
      </c>
      <c r="C109" s="297" t="s">
        <v>292</v>
      </c>
      <c r="D109" s="278"/>
      <c r="E109" s="297"/>
      <c r="F109" s="298"/>
      <c r="G109" s="216">
        <f>'Conto Ec. PREV2018-CONS2016'!G109</f>
        <v>5987303</v>
      </c>
      <c r="H109" s="217">
        <v>6147018</v>
      </c>
      <c r="I109" s="218">
        <f t="shared" ref="I109:I116" si="4">G109-H109</f>
        <v>-159715</v>
      </c>
      <c r="J109" s="219">
        <f t="shared" ref="J109:J116" si="5">IF(H109=0,"-    ",I109/H109)</f>
        <v>-2.5982517051357259E-2</v>
      </c>
    </row>
    <row r="110" spans="1:10" s="228" customFormat="1" ht="27" customHeight="1">
      <c r="A110" s="305"/>
      <c r="B110" s="284"/>
      <c r="C110" s="299"/>
      <c r="D110" s="221" t="s">
        <v>31</v>
      </c>
      <c r="E110" s="299" t="s">
        <v>293</v>
      </c>
      <c r="F110" s="300"/>
      <c r="G110" s="224">
        <f>'Conto Ec. PREV2018-CONS2016'!G110</f>
        <v>5060490</v>
      </c>
      <c r="H110" s="225">
        <v>5169121</v>
      </c>
      <c r="I110" s="226">
        <f t="shared" si="4"/>
        <v>-108631</v>
      </c>
      <c r="J110" s="227">
        <f t="shared" si="5"/>
        <v>-2.1015371859161355E-2</v>
      </c>
    </row>
    <row r="111" spans="1:10" s="228" customFormat="1" ht="27" customHeight="1">
      <c r="A111" s="305"/>
      <c r="B111" s="284"/>
      <c r="C111" s="299"/>
      <c r="D111" s="221" t="s">
        <v>33</v>
      </c>
      <c r="E111" s="299" t="s">
        <v>294</v>
      </c>
      <c r="F111" s="300"/>
      <c r="G111" s="224">
        <f>'Conto Ec. PREV2018-CONS2016'!G111</f>
        <v>851843</v>
      </c>
      <c r="H111" s="225">
        <v>945085</v>
      </c>
      <c r="I111" s="226">
        <f t="shared" si="4"/>
        <v>-93242</v>
      </c>
      <c r="J111" s="227">
        <f t="shared" si="5"/>
        <v>-9.8659908897083329E-2</v>
      </c>
    </row>
    <row r="112" spans="1:10" s="228" customFormat="1" ht="27" customHeight="1">
      <c r="A112" s="305"/>
      <c r="B112" s="284"/>
      <c r="C112" s="299"/>
      <c r="D112" s="221" t="s">
        <v>56</v>
      </c>
      <c r="E112" s="299" t="s">
        <v>295</v>
      </c>
      <c r="F112" s="300"/>
      <c r="G112" s="224">
        <f>'Conto Ec. PREV2018-CONS2016'!G112</f>
        <v>74970</v>
      </c>
      <c r="H112" s="225">
        <v>32812</v>
      </c>
      <c r="I112" s="226">
        <f t="shared" si="4"/>
        <v>42158</v>
      </c>
      <c r="J112" s="227">
        <f t="shared" si="5"/>
        <v>1.2848348165305377</v>
      </c>
    </row>
    <row r="113" spans="1:10" s="228" customFormat="1" ht="27" customHeight="1">
      <c r="A113" s="305"/>
      <c r="B113" s="284"/>
      <c r="C113" s="299"/>
      <c r="D113" s="221" t="s">
        <v>58</v>
      </c>
      <c r="E113" s="299" t="s">
        <v>296</v>
      </c>
      <c r="F113" s="300"/>
      <c r="G113" s="224">
        <f>'Conto Ec. PREV2018-CONS2016'!G113</f>
        <v>0</v>
      </c>
      <c r="H113" s="225">
        <v>0</v>
      </c>
      <c r="I113" s="226">
        <f t="shared" si="4"/>
        <v>0</v>
      </c>
      <c r="J113" s="227" t="str">
        <f t="shared" si="5"/>
        <v xml:space="preserve">-    </v>
      </c>
    </row>
    <row r="114" spans="1:10" s="211" customFormat="1" ht="27" customHeight="1">
      <c r="A114" s="266"/>
      <c r="B114" s="213" t="s">
        <v>20</v>
      </c>
      <c r="C114" s="297" t="s">
        <v>297</v>
      </c>
      <c r="D114" s="278"/>
      <c r="E114" s="297"/>
      <c r="F114" s="298"/>
      <c r="G114" s="216">
        <f>'Conto Ec. PREV2018-CONS2016'!G114</f>
        <v>0</v>
      </c>
      <c r="H114" s="217">
        <v>0</v>
      </c>
      <c r="I114" s="218">
        <f t="shared" si="4"/>
        <v>0</v>
      </c>
      <c r="J114" s="219" t="str">
        <f t="shared" si="5"/>
        <v xml:space="preserve">-    </v>
      </c>
    </row>
    <row r="115" spans="1:10" s="211" customFormat="1" ht="27" customHeight="1">
      <c r="A115" s="266"/>
      <c r="B115" s="213" t="s">
        <v>22</v>
      </c>
      <c r="C115" s="297" t="s">
        <v>298</v>
      </c>
      <c r="D115" s="278"/>
      <c r="E115" s="297"/>
      <c r="F115" s="298"/>
      <c r="G115" s="216">
        <f>'Conto Ec. PREV2018-CONS2016'!G115</f>
        <v>0</v>
      </c>
      <c r="H115" s="217">
        <v>0</v>
      </c>
      <c r="I115" s="218">
        <f t="shared" si="4"/>
        <v>0</v>
      </c>
      <c r="J115" s="219" t="str">
        <f t="shared" si="5"/>
        <v xml:space="preserve">-    </v>
      </c>
    </row>
    <row r="116" spans="1:10" s="211" customFormat="1" ht="27" customHeight="1">
      <c r="A116" s="270"/>
      <c r="B116" s="813" t="s">
        <v>299</v>
      </c>
      <c r="C116" s="813"/>
      <c r="D116" s="813"/>
      <c r="E116" s="813"/>
      <c r="F116" s="814"/>
      <c r="G116" s="271">
        <f>'Conto Ec. PREV2018-CONS2016'!G116</f>
        <v>5987303</v>
      </c>
      <c r="H116" s="272">
        <v>6147018</v>
      </c>
      <c r="I116" s="273">
        <f t="shared" si="4"/>
        <v>-159715</v>
      </c>
      <c r="J116" s="274">
        <f t="shared" si="5"/>
        <v>-2.5982517051357259E-2</v>
      </c>
    </row>
    <row r="117" spans="1:10" s="228" customFormat="1" ht="9" customHeight="1">
      <c r="A117" s="305"/>
      <c r="B117" s="221"/>
      <c r="C117" s="299"/>
      <c r="D117" s="285"/>
      <c r="E117" s="299"/>
      <c r="F117" s="300"/>
      <c r="G117" s="224">
        <f>'Conto Ec. PREV2018-CONS2016'!G117</f>
        <v>0</v>
      </c>
      <c r="H117" s="225">
        <v>0</v>
      </c>
      <c r="I117" s="226"/>
      <c r="J117" s="227"/>
    </row>
    <row r="118" spans="1:10" s="311" customFormat="1" ht="27" customHeight="1">
      <c r="A118" s="212" t="s">
        <v>300</v>
      </c>
      <c r="B118" s="277"/>
      <c r="C118" s="278"/>
      <c r="D118" s="277"/>
      <c r="E118" s="297"/>
      <c r="F118" s="298"/>
      <c r="G118" s="216">
        <f>'Conto Ec. PREV2018-CONS2016'!G118</f>
        <v>0</v>
      </c>
      <c r="H118" s="217">
        <v>0</v>
      </c>
      <c r="I118" s="218">
        <f>G118-H118</f>
        <v>0</v>
      </c>
      <c r="J118" s="219" t="str">
        <f>IF(H118=0,"-    ",I118/H118)</f>
        <v xml:space="preserve">-    </v>
      </c>
    </row>
    <row r="119" spans="1:10" s="228" customFormat="1" ht="9" customHeight="1" thickBot="1">
      <c r="A119" s="321"/>
      <c r="B119" s="322"/>
      <c r="C119" s="323"/>
      <c r="D119" s="323"/>
      <c r="E119" s="324"/>
      <c r="F119" s="325"/>
      <c r="G119" s="326">
        <f>'Conto Ec. PREV2018-CONS2016'!G119</f>
        <v>0</v>
      </c>
      <c r="H119" s="327">
        <v>0</v>
      </c>
      <c r="I119" s="328"/>
      <c r="J119" s="329"/>
    </row>
    <row r="120" spans="1:10">
      <c r="A120" s="330"/>
      <c r="B120" s="330"/>
      <c r="F120" s="331"/>
      <c r="H120" s="333"/>
    </row>
    <row r="121" spans="1:10">
      <c r="A121" s="334"/>
      <c r="B121" s="334"/>
      <c r="C121" s="335"/>
      <c r="D121" s="335"/>
      <c r="E121" s="335"/>
      <c r="F121" s="336"/>
      <c r="H121" s="333"/>
    </row>
    <row r="122" spans="1:10">
      <c r="A122" s="334"/>
      <c r="B122" s="334"/>
      <c r="C122" s="335"/>
      <c r="D122" s="335"/>
      <c r="E122" s="335"/>
      <c r="F122" s="336"/>
      <c r="H122" s="333"/>
    </row>
    <row r="123" spans="1:10">
      <c r="A123" s="334"/>
      <c r="B123" s="334"/>
      <c r="C123" s="335"/>
      <c r="D123" s="335"/>
      <c r="E123" s="335"/>
      <c r="F123" s="336"/>
      <c r="H123" s="333"/>
    </row>
    <row r="124" spans="1:10">
      <c r="A124" s="334"/>
      <c r="B124" s="334"/>
      <c r="C124" s="335"/>
      <c r="D124" s="335"/>
      <c r="E124" s="335"/>
      <c r="F124" s="336"/>
      <c r="H124" s="333"/>
    </row>
    <row r="125" spans="1:10">
      <c r="A125" s="334"/>
      <c r="B125" s="334"/>
      <c r="C125" s="335"/>
      <c r="D125" s="335"/>
      <c r="E125" s="335"/>
      <c r="F125" s="336"/>
      <c r="H125" s="333"/>
    </row>
    <row r="126" spans="1:10">
      <c r="A126" s="334"/>
      <c r="B126" s="334"/>
      <c r="C126" s="335"/>
      <c r="D126" s="335"/>
      <c r="E126" s="335"/>
      <c r="F126" s="336"/>
      <c r="H126" s="333"/>
    </row>
    <row r="127" spans="1:10">
      <c r="A127" s="334"/>
      <c r="B127" s="334"/>
      <c r="C127" s="335"/>
      <c r="D127" s="335"/>
      <c r="E127" s="335"/>
      <c r="F127" s="336"/>
      <c r="H127" s="333"/>
    </row>
    <row r="128" spans="1:10">
      <c r="A128" s="334"/>
      <c r="B128" s="334"/>
      <c r="C128" s="335"/>
      <c r="D128" s="335"/>
      <c r="E128" s="335"/>
      <c r="F128" s="336"/>
      <c r="H128" s="333"/>
    </row>
    <row r="129" spans="1:14">
      <c r="A129" s="334"/>
      <c r="B129" s="334"/>
      <c r="C129" s="335"/>
      <c r="D129" s="335"/>
      <c r="E129" s="335"/>
      <c r="F129" s="336"/>
      <c r="H129" s="333"/>
    </row>
    <row r="130" spans="1:14">
      <c r="A130" s="334"/>
      <c r="B130" s="334"/>
      <c r="C130" s="335"/>
      <c r="D130" s="335"/>
      <c r="E130" s="335"/>
      <c r="F130" s="336"/>
    </row>
    <row r="131" spans="1:14">
      <c r="A131" s="334"/>
      <c r="B131" s="334"/>
      <c r="C131" s="335"/>
      <c r="D131" s="335"/>
      <c r="E131" s="335"/>
      <c r="F131" s="336"/>
    </row>
    <row r="132" spans="1:14">
      <c r="A132" s="334"/>
      <c r="B132" s="334"/>
      <c r="C132" s="335"/>
      <c r="D132" s="335"/>
      <c r="E132" s="335"/>
      <c r="F132" s="336"/>
    </row>
    <row r="133" spans="1:14">
      <c r="A133" s="334"/>
      <c r="B133" s="334"/>
      <c r="C133" s="335"/>
      <c r="D133" s="335"/>
      <c r="E133" s="335"/>
      <c r="F133" s="336"/>
    </row>
    <row r="134" spans="1:14">
      <c r="A134" s="334"/>
      <c r="B134" s="334"/>
      <c r="C134" s="335"/>
      <c r="D134" s="335"/>
      <c r="E134" s="335"/>
      <c r="F134" s="336"/>
    </row>
    <row r="135" spans="1:14">
      <c r="A135" s="334"/>
      <c r="B135" s="334"/>
      <c r="C135" s="335"/>
      <c r="D135" s="335"/>
      <c r="E135" s="335"/>
      <c r="F135" s="336"/>
    </row>
    <row r="136" spans="1:14">
      <c r="A136" s="334"/>
      <c r="B136" s="334"/>
      <c r="C136" s="335"/>
      <c r="D136" s="335"/>
      <c r="E136" s="335"/>
      <c r="F136" s="336"/>
    </row>
    <row r="137" spans="1:14">
      <c r="A137" s="334"/>
      <c r="B137" s="334"/>
      <c r="C137" s="335"/>
      <c r="D137" s="335"/>
      <c r="E137" s="335"/>
      <c r="F137" s="336"/>
    </row>
    <row r="138" spans="1:14" s="331" customFormat="1">
      <c r="A138" s="334"/>
      <c r="B138" s="334"/>
      <c r="C138" s="335"/>
      <c r="D138" s="335"/>
      <c r="E138" s="335"/>
      <c r="F138" s="336"/>
      <c r="G138" s="332"/>
      <c r="H138" s="202"/>
      <c r="I138" s="332"/>
      <c r="J138" s="202"/>
      <c r="K138" s="202"/>
      <c r="L138" s="202"/>
      <c r="M138" s="202"/>
      <c r="N138" s="202"/>
    </row>
    <row r="139" spans="1:14" s="331" customFormat="1">
      <c r="A139" s="334"/>
      <c r="B139" s="334"/>
      <c r="C139" s="335"/>
      <c r="D139" s="335"/>
      <c r="E139" s="335"/>
      <c r="F139" s="336"/>
      <c r="G139" s="332"/>
      <c r="H139" s="202"/>
      <c r="I139" s="332"/>
      <c r="J139" s="202"/>
      <c r="K139" s="202"/>
      <c r="L139" s="202"/>
      <c r="M139" s="202"/>
      <c r="N139" s="202"/>
    </row>
    <row r="140" spans="1:14" s="331" customFormat="1">
      <c r="A140" s="334"/>
      <c r="B140" s="334"/>
      <c r="C140" s="335"/>
      <c r="D140" s="335"/>
      <c r="E140" s="335"/>
      <c r="F140" s="336"/>
      <c r="G140" s="332"/>
      <c r="H140" s="202"/>
      <c r="I140" s="332"/>
      <c r="J140" s="202"/>
      <c r="K140" s="202"/>
      <c r="L140" s="202"/>
      <c r="M140" s="202"/>
      <c r="N140" s="202"/>
    </row>
    <row r="141" spans="1:14" s="331" customFormat="1">
      <c r="A141" s="334"/>
      <c r="B141" s="334"/>
      <c r="C141" s="335"/>
      <c r="D141" s="335"/>
      <c r="E141" s="335"/>
      <c r="F141" s="336"/>
      <c r="G141" s="332"/>
      <c r="H141" s="202"/>
      <c r="I141" s="332"/>
      <c r="J141" s="202"/>
      <c r="K141" s="202"/>
      <c r="L141" s="202"/>
      <c r="M141" s="202"/>
      <c r="N141" s="202"/>
    </row>
    <row r="142" spans="1:14" s="331" customFormat="1">
      <c r="A142" s="334"/>
      <c r="B142" s="334"/>
      <c r="C142" s="335"/>
      <c r="D142" s="335"/>
      <c r="E142" s="335"/>
      <c r="F142" s="336"/>
      <c r="G142" s="332"/>
      <c r="H142" s="202"/>
      <c r="I142" s="332"/>
      <c r="J142" s="202"/>
      <c r="K142" s="202"/>
      <c r="L142" s="202"/>
      <c r="M142" s="202"/>
      <c r="N142" s="202"/>
    </row>
    <row r="143" spans="1:14" s="331" customFormat="1">
      <c r="A143" s="334"/>
      <c r="B143" s="334"/>
      <c r="C143" s="335"/>
      <c r="D143" s="335"/>
      <c r="E143" s="335"/>
      <c r="F143" s="336"/>
      <c r="G143" s="332"/>
      <c r="H143" s="202"/>
      <c r="I143" s="332"/>
      <c r="J143" s="202"/>
      <c r="K143" s="202"/>
      <c r="L143" s="202"/>
      <c r="M143" s="202"/>
      <c r="N143" s="202"/>
    </row>
    <row r="144" spans="1:14" s="331" customFormat="1">
      <c r="A144" s="334"/>
      <c r="B144" s="334"/>
      <c r="C144" s="335"/>
      <c r="D144" s="335"/>
      <c r="E144" s="335"/>
      <c r="F144" s="336"/>
      <c r="G144" s="332"/>
      <c r="H144" s="202"/>
      <c r="I144" s="332"/>
      <c r="J144" s="202"/>
      <c r="K144" s="202"/>
      <c r="L144" s="202"/>
      <c r="M144" s="202"/>
      <c r="N144" s="202"/>
    </row>
    <row r="145" spans="1:14" s="331" customFormat="1">
      <c r="A145" s="334"/>
      <c r="B145" s="334"/>
      <c r="C145" s="335"/>
      <c r="D145" s="335"/>
      <c r="E145" s="335"/>
      <c r="F145" s="336"/>
      <c r="G145" s="332"/>
      <c r="H145" s="202"/>
      <c r="I145" s="332"/>
      <c r="J145" s="202"/>
      <c r="K145" s="202"/>
      <c r="L145" s="202"/>
      <c r="M145" s="202"/>
      <c r="N145" s="202"/>
    </row>
    <row r="146" spans="1:14" s="331" customFormat="1">
      <c r="A146" s="334"/>
      <c r="B146" s="334"/>
      <c r="C146" s="335"/>
      <c r="D146" s="335"/>
      <c r="E146" s="335"/>
      <c r="F146" s="336"/>
      <c r="G146" s="332"/>
      <c r="H146" s="202"/>
      <c r="I146" s="332"/>
      <c r="J146" s="202"/>
      <c r="K146" s="202"/>
      <c r="L146" s="202"/>
      <c r="M146" s="202"/>
      <c r="N146" s="202"/>
    </row>
    <row r="147" spans="1:14" s="331" customFormat="1">
      <c r="A147" s="334"/>
      <c r="B147" s="334"/>
      <c r="C147" s="335"/>
      <c r="D147" s="335"/>
      <c r="E147" s="335"/>
      <c r="F147" s="336"/>
      <c r="G147" s="332"/>
      <c r="H147" s="202"/>
      <c r="I147" s="332"/>
      <c r="J147" s="202"/>
      <c r="K147" s="202"/>
      <c r="L147" s="202"/>
      <c r="M147" s="202"/>
      <c r="N147" s="202"/>
    </row>
    <row r="148" spans="1:14" s="331" customFormat="1">
      <c r="A148" s="334"/>
      <c r="B148" s="334"/>
      <c r="C148" s="335"/>
      <c r="D148" s="335"/>
      <c r="E148" s="335"/>
      <c r="F148" s="336"/>
      <c r="G148" s="332"/>
      <c r="H148" s="202"/>
      <c r="I148" s="332"/>
      <c r="J148" s="202"/>
      <c r="K148" s="202"/>
      <c r="L148" s="202"/>
      <c r="M148" s="202"/>
      <c r="N148" s="202"/>
    </row>
    <row r="149" spans="1:14" s="331" customFormat="1">
      <c r="A149" s="334"/>
      <c r="B149" s="334"/>
      <c r="C149" s="335"/>
      <c r="D149" s="335"/>
      <c r="E149" s="335"/>
      <c r="F149" s="336"/>
      <c r="G149" s="332"/>
      <c r="H149" s="202"/>
      <c r="I149" s="332"/>
      <c r="J149" s="202"/>
      <c r="K149" s="202"/>
      <c r="L149" s="202"/>
      <c r="M149" s="202"/>
      <c r="N149" s="202"/>
    </row>
    <row r="150" spans="1:14" s="331" customFormat="1">
      <c r="A150" s="334"/>
      <c r="B150" s="334"/>
      <c r="C150" s="335"/>
      <c r="D150" s="335"/>
      <c r="E150" s="335"/>
      <c r="F150" s="336"/>
      <c r="G150" s="332"/>
      <c r="H150" s="202"/>
      <c r="I150" s="332"/>
      <c r="J150" s="202"/>
      <c r="K150" s="202"/>
      <c r="L150" s="202"/>
      <c r="M150" s="202"/>
      <c r="N150" s="202"/>
    </row>
    <row r="151" spans="1:14" s="331" customFormat="1">
      <c r="A151" s="334"/>
      <c r="B151" s="334"/>
      <c r="C151" s="335"/>
      <c r="D151" s="335"/>
      <c r="E151" s="335"/>
      <c r="F151" s="336"/>
      <c r="G151" s="332"/>
      <c r="H151" s="202"/>
      <c r="I151" s="332"/>
      <c r="J151" s="202"/>
      <c r="K151" s="202"/>
      <c r="L151" s="202"/>
      <c r="M151" s="202"/>
      <c r="N151" s="202"/>
    </row>
    <row r="152" spans="1:14" s="331" customFormat="1">
      <c r="A152" s="334"/>
      <c r="B152" s="334"/>
      <c r="C152" s="335"/>
      <c r="D152" s="335"/>
      <c r="E152" s="335"/>
      <c r="F152" s="336"/>
      <c r="G152" s="332"/>
      <c r="H152" s="202"/>
      <c r="I152" s="332"/>
      <c r="J152" s="202"/>
      <c r="K152" s="202"/>
      <c r="L152" s="202"/>
      <c r="M152" s="202"/>
      <c r="N152" s="202"/>
    </row>
    <row r="153" spans="1:14" s="331" customFormat="1">
      <c r="A153" s="334"/>
      <c r="B153" s="334"/>
      <c r="C153" s="335"/>
      <c r="D153" s="335"/>
      <c r="E153" s="335"/>
      <c r="F153" s="336"/>
      <c r="G153" s="332"/>
      <c r="H153" s="202"/>
      <c r="I153" s="332"/>
      <c r="J153" s="202"/>
      <c r="K153" s="202"/>
      <c r="L153" s="202"/>
      <c r="M153" s="202"/>
      <c r="N153" s="202"/>
    </row>
    <row r="154" spans="1:14" s="331" customFormat="1">
      <c r="A154" s="334"/>
      <c r="B154" s="334"/>
      <c r="C154" s="335"/>
      <c r="D154" s="335"/>
      <c r="E154" s="335"/>
      <c r="F154" s="336"/>
      <c r="G154" s="332"/>
      <c r="H154" s="202"/>
      <c r="I154" s="332"/>
      <c r="J154" s="202"/>
      <c r="K154" s="202"/>
      <c r="L154" s="202"/>
      <c r="M154" s="202"/>
      <c r="N154" s="202"/>
    </row>
    <row r="155" spans="1:14" s="331" customFormat="1">
      <c r="A155" s="334"/>
      <c r="B155" s="334"/>
      <c r="C155" s="335"/>
      <c r="D155" s="335"/>
      <c r="E155" s="335"/>
      <c r="F155" s="336"/>
      <c r="G155" s="332"/>
      <c r="H155" s="202"/>
      <c r="I155" s="332"/>
      <c r="J155" s="202"/>
      <c r="K155" s="202"/>
      <c r="L155" s="202"/>
      <c r="M155" s="202"/>
      <c r="N155" s="202"/>
    </row>
    <row r="156" spans="1:14" s="331" customFormat="1">
      <c r="A156" s="334"/>
      <c r="B156" s="334"/>
      <c r="C156" s="335"/>
      <c r="D156" s="335"/>
      <c r="E156" s="335"/>
      <c r="F156" s="336"/>
      <c r="G156" s="332"/>
      <c r="H156" s="202"/>
      <c r="I156" s="332"/>
      <c r="J156" s="202"/>
      <c r="K156" s="202"/>
      <c r="L156" s="202"/>
      <c r="M156" s="202"/>
      <c r="N156" s="202"/>
    </row>
    <row r="157" spans="1:14" s="331" customFormat="1">
      <c r="A157" s="334"/>
      <c r="B157" s="334"/>
      <c r="C157" s="335"/>
      <c r="D157" s="335"/>
      <c r="E157" s="335"/>
      <c r="F157" s="336"/>
      <c r="G157" s="332"/>
      <c r="H157" s="202"/>
      <c r="I157" s="332"/>
      <c r="J157" s="202"/>
      <c r="K157" s="202"/>
      <c r="L157" s="202"/>
      <c r="M157" s="202"/>
      <c r="N157" s="202"/>
    </row>
    <row r="158" spans="1:14" s="331" customFormat="1">
      <c r="A158" s="334"/>
      <c r="B158" s="334"/>
      <c r="C158" s="335"/>
      <c r="D158" s="335"/>
      <c r="E158" s="335"/>
      <c r="F158" s="336"/>
      <c r="G158" s="332"/>
      <c r="H158" s="202"/>
      <c r="I158" s="332"/>
      <c r="J158" s="202"/>
      <c r="K158" s="202"/>
      <c r="L158" s="202"/>
      <c r="M158" s="202"/>
      <c r="N158" s="202"/>
    </row>
    <row r="159" spans="1:14" s="331" customFormat="1">
      <c r="A159" s="334"/>
      <c r="B159" s="334"/>
      <c r="C159" s="335"/>
      <c r="D159" s="335"/>
      <c r="E159" s="335"/>
      <c r="F159" s="336"/>
      <c r="G159" s="332"/>
      <c r="H159" s="202"/>
      <c r="I159" s="332"/>
      <c r="J159" s="202"/>
      <c r="K159" s="202"/>
      <c r="L159" s="202"/>
      <c r="M159" s="202"/>
      <c r="N159" s="202"/>
    </row>
    <row r="160" spans="1:14" s="331" customFormat="1">
      <c r="A160" s="334"/>
      <c r="B160" s="334"/>
      <c r="C160" s="335"/>
      <c r="D160" s="335"/>
      <c r="E160" s="335"/>
      <c r="F160" s="336"/>
      <c r="G160" s="332"/>
      <c r="H160" s="202"/>
      <c r="I160" s="332"/>
      <c r="J160" s="202"/>
      <c r="K160" s="202"/>
      <c r="L160" s="202"/>
      <c r="M160" s="202"/>
      <c r="N160" s="202"/>
    </row>
    <row r="161" spans="1:14" s="331" customFormat="1">
      <c r="A161" s="334"/>
      <c r="B161" s="334"/>
      <c r="C161" s="335"/>
      <c r="D161" s="335"/>
      <c r="E161" s="335"/>
      <c r="F161" s="336"/>
      <c r="G161" s="332"/>
      <c r="H161" s="202"/>
      <c r="I161" s="332"/>
      <c r="J161" s="202"/>
      <c r="K161" s="202"/>
      <c r="L161" s="202"/>
      <c r="M161" s="202"/>
      <c r="N161" s="202"/>
    </row>
    <row r="162" spans="1:14" s="331" customFormat="1">
      <c r="A162" s="334"/>
      <c r="B162" s="334"/>
      <c r="C162" s="335"/>
      <c r="D162" s="335"/>
      <c r="E162" s="335"/>
      <c r="F162" s="336"/>
      <c r="G162" s="332"/>
      <c r="H162" s="202"/>
      <c r="I162" s="332"/>
      <c r="J162" s="202"/>
      <c r="K162" s="202"/>
      <c r="L162" s="202"/>
      <c r="M162" s="202"/>
      <c r="N162" s="202"/>
    </row>
    <row r="163" spans="1:14" s="331" customFormat="1">
      <c r="A163" s="330"/>
      <c r="B163" s="330"/>
      <c r="F163" s="202"/>
      <c r="G163" s="332"/>
      <c r="H163" s="202"/>
      <c r="I163" s="332"/>
      <c r="J163" s="202"/>
      <c r="K163" s="202"/>
      <c r="L163" s="202"/>
      <c r="M163" s="202"/>
      <c r="N163" s="202"/>
    </row>
    <row r="164" spans="1:14" s="331" customFormat="1">
      <c r="A164" s="330"/>
      <c r="B164" s="330"/>
      <c r="F164" s="202"/>
      <c r="G164" s="332"/>
      <c r="H164" s="202"/>
      <c r="I164" s="332"/>
      <c r="J164" s="202"/>
      <c r="K164" s="202"/>
      <c r="L164" s="202"/>
      <c r="M164" s="202"/>
      <c r="N164" s="202"/>
    </row>
    <row r="165" spans="1:14" s="331" customFormat="1">
      <c r="A165" s="330"/>
      <c r="B165" s="330"/>
      <c r="F165" s="202"/>
      <c r="G165" s="332"/>
      <c r="H165" s="202"/>
      <c r="I165" s="332"/>
      <c r="J165" s="202"/>
      <c r="K165" s="202"/>
      <c r="L165" s="202"/>
      <c r="M165" s="202"/>
      <c r="N165" s="202"/>
    </row>
    <row r="166" spans="1:14" s="331" customFormat="1">
      <c r="A166" s="330"/>
      <c r="B166" s="330"/>
      <c r="F166" s="202"/>
      <c r="G166" s="332"/>
      <c r="H166" s="202"/>
      <c r="I166" s="332"/>
      <c r="J166" s="202"/>
      <c r="K166" s="202"/>
      <c r="L166" s="202"/>
      <c r="M166" s="202"/>
      <c r="N166" s="202"/>
    </row>
    <row r="167" spans="1:14" s="331" customFormat="1">
      <c r="A167" s="330"/>
      <c r="B167" s="330"/>
      <c r="F167" s="202"/>
      <c r="G167" s="332"/>
      <c r="H167" s="202"/>
      <c r="I167" s="332"/>
      <c r="J167" s="202"/>
      <c r="K167" s="202"/>
      <c r="L167" s="202"/>
      <c r="M167" s="202"/>
      <c r="N167" s="202"/>
    </row>
    <row r="168" spans="1:14" s="331" customFormat="1">
      <c r="A168" s="330"/>
      <c r="B168" s="330"/>
      <c r="F168" s="202"/>
      <c r="G168" s="332"/>
      <c r="H168" s="202"/>
      <c r="I168" s="332"/>
      <c r="J168" s="202"/>
      <c r="K168" s="202"/>
      <c r="L168" s="202"/>
      <c r="M168" s="202"/>
      <c r="N168" s="202"/>
    </row>
    <row r="169" spans="1:14" s="331" customFormat="1">
      <c r="A169" s="330"/>
      <c r="B169" s="330"/>
      <c r="F169" s="202"/>
      <c r="G169" s="332"/>
      <c r="H169" s="202"/>
      <c r="I169" s="332"/>
      <c r="J169" s="202"/>
      <c r="K169" s="202"/>
      <c r="L169" s="202"/>
      <c r="M169" s="202"/>
      <c r="N169" s="202"/>
    </row>
    <row r="170" spans="1:14" s="331" customFormat="1">
      <c r="A170" s="330"/>
      <c r="B170" s="330"/>
      <c r="F170" s="202"/>
      <c r="G170" s="332"/>
      <c r="H170" s="202"/>
      <c r="I170" s="332"/>
      <c r="J170" s="202"/>
      <c r="K170" s="202"/>
      <c r="L170" s="202"/>
      <c r="M170" s="202"/>
      <c r="N170" s="202"/>
    </row>
    <row r="171" spans="1:14" s="331" customFormat="1">
      <c r="A171" s="330"/>
      <c r="B171" s="330"/>
      <c r="F171" s="202"/>
      <c r="G171" s="332"/>
      <c r="H171" s="202"/>
      <c r="I171" s="332"/>
      <c r="J171" s="202"/>
      <c r="K171" s="202"/>
      <c r="L171" s="202"/>
      <c r="M171" s="202"/>
      <c r="N171" s="202"/>
    </row>
    <row r="172" spans="1:14" s="331" customFormat="1">
      <c r="A172" s="330"/>
      <c r="B172" s="330"/>
      <c r="F172" s="202"/>
      <c r="G172" s="332"/>
      <c r="H172" s="202"/>
      <c r="I172" s="332"/>
      <c r="J172" s="202"/>
      <c r="K172" s="202"/>
      <c r="L172" s="202"/>
      <c r="M172" s="202"/>
      <c r="N172" s="202"/>
    </row>
    <row r="173" spans="1:14" s="331" customFormat="1">
      <c r="A173" s="330"/>
      <c r="B173" s="330"/>
      <c r="F173" s="202"/>
      <c r="G173" s="332"/>
      <c r="H173" s="202"/>
      <c r="I173" s="332"/>
      <c r="J173" s="202"/>
      <c r="K173" s="202"/>
      <c r="L173" s="202"/>
      <c r="M173" s="202"/>
      <c r="N173" s="202"/>
    </row>
    <row r="174" spans="1:14" s="331" customFormat="1">
      <c r="A174" s="330"/>
      <c r="B174" s="330"/>
      <c r="F174" s="202"/>
      <c r="G174" s="332"/>
      <c r="H174" s="202"/>
      <c r="I174" s="332"/>
      <c r="J174" s="202"/>
      <c r="K174" s="202"/>
      <c r="L174" s="202"/>
      <c r="M174" s="202"/>
      <c r="N174" s="202"/>
    </row>
    <row r="175" spans="1:14" s="331" customFormat="1">
      <c r="A175" s="330"/>
      <c r="B175" s="330"/>
      <c r="F175" s="202"/>
      <c r="G175" s="332"/>
      <c r="H175" s="202"/>
      <c r="I175" s="332"/>
      <c r="J175" s="202"/>
      <c r="K175" s="202"/>
      <c r="L175" s="202"/>
      <c r="M175" s="202"/>
      <c r="N175" s="202"/>
    </row>
    <row r="176" spans="1:14" s="331" customFormat="1">
      <c r="A176" s="330"/>
      <c r="B176" s="330"/>
      <c r="F176" s="202"/>
      <c r="G176" s="332"/>
      <c r="H176" s="202"/>
      <c r="I176" s="332"/>
      <c r="J176" s="202"/>
      <c r="K176" s="202"/>
      <c r="L176" s="202"/>
      <c r="M176" s="202"/>
      <c r="N176" s="202"/>
    </row>
    <row r="177" spans="1:14" s="331" customFormat="1">
      <c r="A177" s="330"/>
      <c r="B177" s="330"/>
      <c r="F177" s="202"/>
      <c r="G177" s="332"/>
      <c r="H177" s="202"/>
      <c r="I177" s="332"/>
      <c r="J177" s="202"/>
      <c r="K177" s="202"/>
      <c r="L177" s="202"/>
      <c r="M177" s="202"/>
      <c r="N177" s="202"/>
    </row>
    <row r="178" spans="1:14" s="331" customFormat="1">
      <c r="A178" s="330"/>
      <c r="B178" s="330"/>
      <c r="F178" s="202"/>
      <c r="G178" s="332"/>
      <c r="H178" s="202"/>
      <c r="I178" s="332"/>
      <c r="J178" s="202"/>
      <c r="K178" s="202"/>
      <c r="L178" s="202"/>
      <c r="M178" s="202"/>
      <c r="N178" s="202"/>
    </row>
    <row r="179" spans="1:14" s="331" customFormat="1">
      <c r="A179" s="330"/>
      <c r="B179" s="330"/>
      <c r="F179" s="202"/>
      <c r="G179" s="332"/>
      <c r="H179" s="202"/>
      <c r="I179" s="332"/>
      <c r="J179" s="202"/>
      <c r="K179" s="202"/>
      <c r="L179" s="202"/>
      <c r="M179" s="202"/>
      <c r="N179" s="202"/>
    </row>
    <row r="180" spans="1:14" s="331" customFormat="1">
      <c r="A180" s="330"/>
      <c r="B180" s="330"/>
      <c r="F180" s="202"/>
      <c r="G180" s="332"/>
      <c r="H180" s="202"/>
      <c r="I180" s="332"/>
      <c r="J180" s="202"/>
      <c r="K180" s="202"/>
      <c r="L180" s="202"/>
      <c r="M180" s="202"/>
      <c r="N180" s="202"/>
    </row>
    <row r="181" spans="1:14" s="331" customFormat="1">
      <c r="A181" s="330"/>
      <c r="B181" s="330"/>
      <c r="F181" s="202"/>
      <c r="G181" s="332"/>
      <c r="H181" s="202"/>
      <c r="I181" s="332"/>
      <c r="J181" s="202"/>
      <c r="K181" s="202"/>
      <c r="L181" s="202"/>
      <c r="M181" s="202"/>
      <c r="N181" s="202"/>
    </row>
    <row r="182" spans="1:14" s="331" customFormat="1">
      <c r="A182" s="330"/>
      <c r="B182" s="330"/>
      <c r="F182" s="202"/>
      <c r="G182" s="332"/>
      <c r="H182" s="202"/>
      <c r="I182" s="332"/>
      <c r="J182" s="202"/>
      <c r="K182" s="202"/>
      <c r="L182" s="202"/>
      <c r="M182" s="202"/>
      <c r="N182" s="202"/>
    </row>
    <row r="183" spans="1:14" s="331" customFormat="1">
      <c r="A183" s="330"/>
      <c r="B183" s="330"/>
      <c r="F183" s="202"/>
      <c r="G183" s="332"/>
      <c r="H183" s="202"/>
      <c r="I183" s="332"/>
      <c r="J183" s="202"/>
      <c r="K183" s="202"/>
      <c r="L183" s="202"/>
      <c r="M183" s="202"/>
      <c r="N183" s="202"/>
    </row>
    <row r="184" spans="1:14" s="331" customFormat="1">
      <c r="A184" s="330"/>
      <c r="B184" s="330"/>
      <c r="F184" s="202"/>
      <c r="G184" s="332"/>
      <c r="H184" s="202"/>
      <c r="I184" s="332"/>
      <c r="J184" s="202"/>
      <c r="K184" s="202"/>
      <c r="L184" s="202"/>
      <c r="M184" s="202"/>
      <c r="N184" s="202"/>
    </row>
    <row r="185" spans="1:14" s="331" customFormat="1">
      <c r="A185" s="330"/>
      <c r="B185" s="330"/>
      <c r="F185" s="202"/>
      <c r="G185" s="332"/>
      <c r="H185" s="202"/>
      <c r="I185" s="332"/>
      <c r="J185" s="202"/>
      <c r="K185" s="202"/>
      <c r="L185" s="202"/>
      <c r="M185" s="202"/>
      <c r="N185" s="202"/>
    </row>
    <row r="186" spans="1:14" s="331" customFormat="1">
      <c r="A186" s="330"/>
      <c r="B186" s="330"/>
      <c r="F186" s="202"/>
      <c r="G186" s="332"/>
      <c r="H186" s="202"/>
      <c r="I186" s="332"/>
      <c r="J186" s="202"/>
      <c r="K186" s="202"/>
      <c r="L186" s="202"/>
      <c r="M186" s="202"/>
      <c r="N186" s="202"/>
    </row>
    <row r="187" spans="1:14" s="331" customFormat="1">
      <c r="A187" s="330"/>
      <c r="B187" s="330"/>
      <c r="F187" s="202"/>
      <c r="G187" s="332"/>
      <c r="H187" s="202"/>
      <c r="I187" s="332"/>
      <c r="J187" s="202"/>
      <c r="K187" s="202"/>
      <c r="L187" s="202"/>
      <c r="M187" s="202"/>
      <c r="N187" s="202"/>
    </row>
    <row r="188" spans="1:14" s="331" customFormat="1">
      <c r="A188" s="330"/>
      <c r="B188" s="330"/>
      <c r="F188" s="202"/>
      <c r="G188" s="332"/>
      <c r="H188" s="202"/>
      <c r="I188" s="332"/>
      <c r="J188" s="202"/>
      <c r="K188" s="202"/>
      <c r="L188" s="202"/>
      <c r="M188" s="202"/>
      <c r="N188" s="202"/>
    </row>
    <row r="189" spans="1:14" s="331" customFormat="1">
      <c r="A189" s="330"/>
      <c r="B189" s="330"/>
      <c r="F189" s="202"/>
      <c r="G189" s="332"/>
      <c r="H189" s="202"/>
      <c r="I189" s="332"/>
      <c r="J189" s="202"/>
      <c r="K189" s="202"/>
      <c r="L189" s="202"/>
      <c r="M189" s="202"/>
      <c r="N189" s="202"/>
    </row>
    <row r="190" spans="1:14" s="331" customFormat="1">
      <c r="A190" s="330"/>
      <c r="B190" s="330"/>
      <c r="F190" s="202"/>
      <c r="G190" s="332"/>
      <c r="H190" s="202"/>
      <c r="I190" s="332"/>
      <c r="J190" s="202"/>
      <c r="K190" s="202"/>
      <c r="L190" s="202"/>
      <c r="M190" s="202"/>
      <c r="N190" s="202"/>
    </row>
    <row r="191" spans="1:14" s="331" customFormat="1">
      <c r="A191" s="330"/>
      <c r="B191" s="330"/>
      <c r="F191" s="202"/>
      <c r="G191" s="332"/>
      <c r="H191" s="202"/>
      <c r="I191" s="332"/>
      <c r="J191" s="202"/>
      <c r="K191" s="202"/>
      <c r="L191" s="202"/>
      <c r="M191" s="202"/>
      <c r="N191" s="202"/>
    </row>
    <row r="192" spans="1:14" s="331" customFormat="1">
      <c r="A192" s="330"/>
      <c r="F192" s="202"/>
      <c r="G192" s="332"/>
      <c r="H192" s="202"/>
      <c r="I192" s="332"/>
      <c r="J192" s="202"/>
      <c r="K192" s="202"/>
      <c r="L192" s="202"/>
      <c r="M192" s="202"/>
      <c r="N192" s="202"/>
    </row>
    <row r="193" spans="1:14" s="331" customFormat="1">
      <c r="A193" s="330"/>
      <c r="F193" s="202"/>
      <c r="G193" s="332"/>
      <c r="H193" s="202"/>
      <c r="I193" s="332"/>
      <c r="J193" s="202"/>
      <c r="K193" s="202"/>
      <c r="L193" s="202"/>
      <c r="M193" s="202"/>
      <c r="N193" s="202"/>
    </row>
    <row r="194" spans="1:14" s="331" customFormat="1">
      <c r="A194" s="330"/>
      <c r="F194" s="202"/>
      <c r="G194" s="332"/>
      <c r="H194" s="202"/>
      <c r="I194" s="332"/>
      <c r="J194" s="202"/>
      <c r="K194" s="202"/>
      <c r="L194" s="202"/>
      <c r="M194" s="202"/>
      <c r="N194" s="202"/>
    </row>
    <row r="195" spans="1:14" s="331" customFormat="1">
      <c r="A195" s="330"/>
      <c r="F195" s="202"/>
      <c r="G195" s="332"/>
      <c r="H195" s="202"/>
      <c r="I195" s="332"/>
      <c r="J195" s="202"/>
      <c r="K195" s="202"/>
      <c r="L195" s="202"/>
      <c r="M195" s="202"/>
      <c r="N195" s="202"/>
    </row>
    <row r="196" spans="1:14" s="331" customFormat="1">
      <c r="A196" s="330"/>
      <c r="F196" s="202"/>
      <c r="G196" s="332"/>
      <c r="H196" s="202"/>
      <c r="I196" s="332"/>
      <c r="J196" s="202"/>
      <c r="K196" s="202"/>
      <c r="L196" s="202"/>
      <c r="M196" s="202"/>
      <c r="N196" s="202"/>
    </row>
    <row r="197" spans="1:14" s="331" customFormat="1">
      <c r="A197" s="330"/>
      <c r="F197" s="202"/>
      <c r="G197" s="332"/>
      <c r="H197" s="202"/>
      <c r="I197" s="332"/>
      <c r="J197" s="202"/>
      <c r="K197" s="202"/>
      <c r="L197" s="202"/>
      <c r="M197" s="202"/>
      <c r="N197" s="202"/>
    </row>
    <row r="198" spans="1:14" s="331" customFormat="1">
      <c r="A198" s="330"/>
      <c r="F198" s="202"/>
      <c r="G198" s="332"/>
      <c r="H198" s="202"/>
      <c r="I198" s="332"/>
      <c r="J198" s="202"/>
      <c r="K198" s="202"/>
      <c r="L198" s="202"/>
      <c r="M198" s="202"/>
      <c r="N198" s="202"/>
    </row>
    <row r="199" spans="1:14" s="331" customFormat="1">
      <c r="A199" s="330"/>
      <c r="F199" s="202"/>
      <c r="G199" s="332"/>
      <c r="H199" s="202"/>
      <c r="I199" s="332"/>
      <c r="J199" s="202"/>
      <c r="K199" s="202"/>
      <c r="L199" s="202"/>
      <c r="M199" s="202"/>
      <c r="N199" s="202"/>
    </row>
    <row r="200" spans="1:14" s="331" customFormat="1">
      <c r="A200" s="330"/>
      <c r="F200" s="202"/>
      <c r="G200" s="332"/>
      <c r="H200" s="202"/>
      <c r="I200" s="332"/>
      <c r="J200" s="202"/>
      <c r="K200" s="202"/>
      <c r="L200" s="202"/>
      <c r="M200" s="202"/>
      <c r="N200" s="202"/>
    </row>
    <row r="201" spans="1:14" s="331" customFormat="1">
      <c r="A201" s="330"/>
      <c r="F201" s="202"/>
      <c r="G201" s="332"/>
      <c r="H201" s="202"/>
      <c r="I201" s="332"/>
      <c r="J201" s="202"/>
      <c r="K201" s="202"/>
      <c r="L201" s="202"/>
      <c r="M201" s="202"/>
      <c r="N201" s="202"/>
    </row>
    <row r="202" spans="1:14" s="331" customFormat="1">
      <c r="A202" s="330"/>
      <c r="F202" s="202"/>
      <c r="G202" s="332"/>
      <c r="H202" s="202"/>
      <c r="I202" s="332"/>
      <c r="J202" s="202"/>
      <c r="K202" s="202"/>
      <c r="L202" s="202"/>
      <c r="M202" s="202"/>
      <c r="N202" s="202"/>
    </row>
    <row r="203" spans="1:14" s="331" customFormat="1">
      <c r="A203" s="330"/>
      <c r="F203" s="202"/>
      <c r="G203" s="332"/>
      <c r="H203" s="202"/>
      <c r="I203" s="332"/>
      <c r="J203" s="202"/>
      <c r="K203" s="202"/>
      <c r="L203" s="202"/>
      <c r="M203" s="202"/>
      <c r="N203" s="202"/>
    </row>
    <row r="204" spans="1:14" s="331" customFormat="1">
      <c r="A204" s="330"/>
      <c r="F204" s="202"/>
      <c r="G204" s="332"/>
      <c r="H204" s="202"/>
      <c r="I204" s="332"/>
      <c r="J204" s="202"/>
      <c r="K204" s="202"/>
      <c r="L204" s="202"/>
      <c r="M204" s="202"/>
      <c r="N204" s="202"/>
    </row>
    <row r="205" spans="1:14" s="331" customFormat="1">
      <c r="A205" s="330"/>
      <c r="F205" s="202"/>
      <c r="G205" s="332"/>
      <c r="H205" s="202"/>
      <c r="I205" s="332"/>
      <c r="J205" s="202"/>
      <c r="K205" s="202"/>
      <c r="L205" s="202"/>
      <c r="M205" s="202"/>
      <c r="N205" s="202"/>
    </row>
    <row r="206" spans="1:14" s="331" customFormat="1">
      <c r="A206" s="330"/>
      <c r="F206" s="202"/>
      <c r="G206" s="332"/>
      <c r="H206" s="202"/>
      <c r="I206" s="332"/>
      <c r="J206" s="202"/>
      <c r="K206" s="202"/>
      <c r="L206" s="202"/>
      <c r="M206" s="202"/>
      <c r="N206" s="202"/>
    </row>
    <row r="207" spans="1:14" s="331" customFormat="1">
      <c r="A207" s="330"/>
      <c r="F207" s="202"/>
      <c r="G207" s="332"/>
      <c r="H207" s="202"/>
      <c r="I207" s="332"/>
      <c r="J207" s="202"/>
      <c r="K207" s="202"/>
      <c r="L207" s="202"/>
      <c r="M207" s="202"/>
      <c r="N207" s="202"/>
    </row>
    <row r="208" spans="1:14" s="331" customFormat="1">
      <c r="A208" s="330"/>
      <c r="F208" s="202"/>
      <c r="G208" s="332"/>
      <c r="H208" s="202"/>
      <c r="I208" s="332"/>
      <c r="J208" s="202"/>
      <c r="K208" s="202"/>
      <c r="L208" s="202"/>
      <c r="M208" s="202"/>
      <c r="N208" s="202"/>
    </row>
    <row r="209" spans="1:14" s="331" customFormat="1">
      <c r="A209" s="330"/>
      <c r="F209" s="202"/>
      <c r="G209" s="332"/>
      <c r="H209" s="202"/>
      <c r="I209" s="332"/>
      <c r="J209" s="202"/>
      <c r="K209" s="202"/>
      <c r="L209" s="202"/>
      <c r="M209" s="202"/>
      <c r="N209" s="202"/>
    </row>
    <row r="210" spans="1:14" s="331" customFormat="1">
      <c r="A210" s="330"/>
      <c r="F210" s="202"/>
      <c r="G210" s="332"/>
      <c r="H210" s="202"/>
      <c r="I210" s="332"/>
      <c r="J210" s="202"/>
      <c r="K210" s="202"/>
      <c r="L210" s="202"/>
      <c r="M210" s="202"/>
      <c r="N210" s="202"/>
    </row>
    <row r="211" spans="1:14" s="331" customFormat="1">
      <c r="A211" s="330"/>
      <c r="F211" s="202"/>
      <c r="G211" s="332"/>
      <c r="H211" s="202"/>
      <c r="I211" s="332"/>
      <c r="J211" s="202"/>
      <c r="K211" s="202"/>
      <c r="L211" s="202"/>
      <c r="M211" s="202"/>
      <c r="N211" s="202"/>
    </row>
    <row r="212" spans="1:14" s="331" customFormat="1">
      <c r="A212" s="330"/>
      <c r="F212" s="202"/>
      <c r="G212" s="332"/>
      <c r="H212" s="202"/>
      <c r="I212" s="332"/>
      <c r="J212" s="202"/>
      <c r="K212" s="202"/>
      <c r="L212" s="202"/>
      <c r="M212" s="202"/>
      <c r="N212" s="202"/>
    </row>
    <row r="213" spans="1:14" s="331" customFormat="1">
      <c r="A213" s="330"/>
      <c r="F213" s="202"/>
      <c r="G213" s="332"/>
      <c r="H213" s="202"/>
      <c r="I213" s="332"/>
      <c r="J213" s="202"/>
      <c r="K213" s="202"/>
      <c r="L213" s="202"/>
      <c r="M213" s="202"/>
      <c r="N213" s="202"/>
    </row>
    <row r="214" spans="1:14" s="331" customFormat="1">
      <c r="A214" s="330"/>
      <c r="F214" s="202"/>
      <c r="G214" s="332"/>
      <c r="H214" s="202"/>
      <c r="I214" s="332"/>
      <c r="J214" s="202"/>
      <c r="K214" s="202"/>
      <c r="L214" s="202"/>
      <c r="M214" s="202"/>
      <c r="N214" s="202"/>
    </row>
    <row r="215" spans="1:14" s="331" customFormat="1">
      <c r="A215" s="330"/>
      <c r="F215" s="202"/>
      <c r="G215" s="332"/>
      <c r="H215" s="202"/>
      <c r="I215" s="332"/>
      <c r="J215" s="202"/>
      <c r="K215" s="202"/>
      <c r="L215" s="202"/>
      <c r="M215" s="202"/>
      <c r="N215" s="202"/>
    </row>
    <row r="216" spans="1:14" s="331" customFormat="1">
      <c r="A216" s="330"/>
      <c r="F216" s="202"/>
      <c r="G216" s="332"/>
      <c r="H216" s="202"/>
      <c r="I216" s="332"/>
      <c r="J216" s="202"/>
      <c r="K216" s="202"/>
      <c r="L216" s="202"/>
      <c r="M216" s="202"/>
      <c r="N216" s="202"/>
    </row>
    <row r="217" spans="1:14" s="331" customFormat="1">
      <c r="A217" s="330"/>
      <c r="F217" s="202"/>
      <c r="G217" s="332"/>
      <c r="H217" s="202"/>
      <c r="I217" s="332"/>
      <c r="J217" s="202"/>
      <c r="K217" s="202"/>
      <c r="L217" s="202"/>
      <c r="M217" s="202"/>
      <c r="N217" s="202"/>
    </row>
    <row r="218" spans="1:14" s="331" customFormat="1">
      <c r="A218" s="330"/>
      <c r="F218" s="202"/>
      <c r="G218" s="332"/>
      <c r="H218" s="202"/>
      <c r="I218" s="332"/>
      <c r="J218" s="202"/>
      <c r="K218" s="202"/>
      <c r="L218" s="202"/>
      <c r="M218" s="202"/>
      <c r="N218" s="202"/>
    </row>
    <row r="219" spans="1:14" s="331" customFormat="1">
      <c r="A219" s="330"/>
      <c r="F219" s="202"/>
      <c r="G219" s="332"/>
      <c r="H219" s="202"/>
      <c r="I219" s="332"/>
      <c r="J219" s="202"/>
      <c r="K219" s="202"/>
      <c r="L219" s="202"/>
      <c r="M219" s="202"/>
      <c r="N219" s="202"/>
    </row>
    <row r="220" spans="1:14" s="331" customFormat="1">
      <c r="A220" s="330"/>
      <c r="F220" s="202"/>
      <c r="G220" s="332"/>
      <c r="H220" s="202"/>
      <c r="I220" s="332"/>
      <c r="J220" s="202"/>
      <c r="K220" s="202"/>
      <c r="L220" s="202"/>
      <c r="M220" s="202"/>
      <c r="N220" s="202"/>
    </row>
    <row r="221" spans="1:14" s="331" customFormat="1">
      <c r="A221" s="330"/>
      <c r="F221" s="202"/>
      <c r="G221" s="332"/>
      <c r="H221" s="202"/>
      <c r="I221" s="332"/>
      <c r="J221" s="202"/>
      <c r="K221" s="202"/>
      <c r="L221" s="202"/>
      <c r="M221" s="202"/>
      <c r="N221" s="202"/>
    </row>
    <row r="222" spans="1:14" s="331" customFormat="1">
      <c r="A222" s="330"/>
      <c r="F222" s="202"/>
      <c r="G222" s="332"/>
      <c r="H222" s="202"/>
      <c r="I222" s="332"/>
      <c r="J222" s="202"/>
      <c r="K222" s="202"/>
      <c r="L222" s="202"/>
      <c r="M222" s="202"/>
      <c r="N222" s="202"/>
    </row>
    <row r="223" spans="1:14" s="331" customFormat="1">
      <c r="A223" s="330"/>
      <c r="F223" s="202"/>
      <c r="G223" s="332"/>
      <c r="H223" s="202"/>
      <c r="I223" s="332"/>
      <c r="J223" s="202"/>
      <c r="K223" s="202"/>
      <c r="L223" s="202"/>
      <c r="M223" s="202"/>
      <c r="N223" s="202"/>
    </row>
    <row r="224" spans="1:14" s="331" customFormat="1">
      <c r="A224" s="330"/>
      <c r="F224" s="202"/>
      <c r="G224" s="332"/>
      <c r="H224" s="202"/>
      <c r="I224" s="332"/>
      <c r="J224" s="202"/>
      <c r="K224" s="202"/>
      <c r="L224" s="202"/>
      <c r="M224" s="202"/>
      <c r="N224" s="202"/>
    </row>
    <row r="225" spans="1:14" s="331" customFormat="1">
      <c r="A225" s="330"/>
      <c r="F225" s="202"/>
      <c r="G225" s="332"/>
      <c r="H225" s="202"/>
      <c r="I225" s="332"/>
      <c r="J225" s="202"/>
      <c r="K225" s="202"/>
      <c r="L225" s="202"/>
      <c r="M225" s="202"/>
      <c r="N225" s="202"/>
    </row>
    <row r="226" spans="1:14" s="331" customFormat="1">
      <c r="A226" s="330"/>
      <c r="F226" s="202"/>
      <c r="G226" s="332"/>
      <c r="H226" s="202"/>
      <c r="I226" s="332"/>
      <c r="J226" s="202"/>
      <c r="K226" s="202"/>
      <c r="L226" s="202"/>
      <c r="M226" s="202"/>
      <c r="N226" s="202"/>
    </row>
    <row r="227" spans="1:14" s="331" customFormat="1">
      <c r="A227" s="330"/>
      <c r="F227" s="202"/>
      <c r="G227" s="332"/>
      <c r="H227" s="202"/>
      <c r="I227" s="332"/>
      <c r="J227" s="202"/>
      <c r="K227" s="202"/>
      <c r="L227" s="202"/>
      <c r="M227" s="202"/>
      <c r="N227" s="202"/>
    </row>
    <row r="228" spans="1:14" s="331" customFormat="1">
      <c r="A228" s="330"/>
      <c r="F228" s="202"/>
      <c r="G228" s="332"/>
      <c r="H228" s="202"/>
      <c r="I228" s="332"/>
      <c r="J228" s="202"/>
      <c r="K228" s="202"/>
      <c r="L228" s="202"/>
      <c r="M228" s="202"/>
      <c r="N228" s="202"/>
    </row>
    <row r="229" spans="1:14" s="331" customFormat="1">
      <c r="A229" s="330"/>
      <c r="F229" s="202"/>
      <c r="G229" s="332"/>
      <c r="H229" s="202"/>
      <c r="I229" s="332"/>
      <c r="J229" s="202"/>
      <c r="K229" s="202"/>
      <c r="L229" s="202"/>
      <c r="M229" s="202"/>
      <c r="N229" s="202"/>
    </row>
    <row r="230" spans="1:14" s="331" customFormat="1">
      <c r="A230" s="330"/>
      <c r="F230" s="202"/>
      <c r="G230" s="332"/>
      <c r="H230" s="202"/>
      <c r="I230" s="332"/>
      <c r="J230" s="202"/>
      <c r="K230" s="202"/>
      <c r="L230" s="202"/>
      <c r="M230" s="202"/>
      <c r="N230" s="202"/>
    </row>
    <row r="231" spans="1:14" s="331" customFormat="1">
      <c r="A231" s="330"/>
      <c r="F231" s="202"/>
      <c r="G231" s="332"/>
      <c r="H231" s="202"/>
      <c r="I231" s="332"/>
      <c r="J231" s="202"/>
      <c r="K231" s="202"/>
      <c r="L231" s="202"/>
      <c r="M231" s="202"/>
      <c r="N231" s="202"/>
    </row>
    <row r="232" spans="1:14" s="331" customFormat="1">
      <c r="A232" s="330"/>
      <c r="F232" s="202"/>
      <c r="G232" s="332"/>
      <c r="H232" s="202"/>
      <c r="I232" s="332"/>
      <c r="J232" s="202"/>
      <c r="K232" s="202"/>
      <c r="L232" s="202"/>
      <c r="M232" s="202"/>
      <c r="N232" s="202"/>
    </row>
    <row r="233" spans="1:14" s="331" customFormat="1">
      <c r="A233" s="330"/>
      <c r="F233" s="202"/>
      <c r="G233" s="332"/>
      <c r="H233" s="202"/>
      <c r="I233" s="332"/>
      <c r="J233" s="202"/>
      <c r="K233" s="202"/>
      <c r="L233" s="202"/>
      <c r="M233" s="202"/>
      <c r="N233" s="202"/>
    </row>
    <row r="234" spans="1:14" s="331" customFormat="1">
      <c r="A234" s="330"/>
      <c r="F234" s="202"/>
      <c r="G234" s="332"/>
      <c r="H234" s="202"/>
      <c r="I234" s="332"/>
      <c r="J234" s="202"/>
      <c r="K234" s="202"/>
      <c r="L234" s="202"/>
      <c r="M234" s="202"/>
      <c r="N234" s="202"/>
    </row>
    <row r="235" spans="1:14" s="331" customFormat="1">
      <c r="A235" s="330"/>
      <c r="F235" s="202"/>
      <c r="G235" s="332"/>
      <c r="H235" s="202"/>
      <c r="I235" s="332"/>
      <c r="J235" s="202"/>
      <c r="K235" s="202"/>
      <c r="L235" s="202"/>
      <c r="M235" s="202"/>
      <c r="N235" s="202"/>
    </row>
    <row r="236" spans="1:14" s="331" customFormat="1">
      <c r="A236" s="330"/>
      <c r="F236" s="202"/>
      <c r="G236" s="332"/>
      <c r="H236" s="202"/>
      <c r="I236" s="332"/>
      <c r="J236" s="202"/>
      <c r="K236" s="202"/>
      <c r="L236" s="202"/>
      <c r="M236" s="202"/>
      <c r="N236" s="202"/>
    </row>
    <row r="237" spans="1:14" s="331" customFormat="1">
      <c r="A237" s="330"/>
      <c r="F237" s="202"/>
      <c r="G237" s="332"/>
      <c r="H237" s="202"/>
      <c r="I237" s="332"/>
      <c r="J237" s="202"/>
      <c r="K237" s="202"/>
      <c r="L237" s="202"/>
      <c r="M237" s="202"/>
      <c r="N237" s="202"/>
    </row>
    <row r="238" spans="1:14" s="331" customFormat="1">
      <c r="A238" s="330"/>
      <c r="F238" s="202"/>
      <c r="G238" s="332"/>
      <c r="H238" s="202"/>
      <c r="I238" s="332"/>
      <c r="J238" s="202"/>
      <c r="K238" s="202"/>
      <c r="L238" s="202"/>
      <c r="M238" s="202"/>
      <c r="N238" s="202"/>
    </row>
    <row r="239" spans="1:14" s="331" customFormat="1">
      <c r="A239" s="330"/>
      <c r="F239" s="202"/>
      <c r="G239" s="332"/>
      <c r="H239" s="202"/>
      <c r="I239" s="332"/>
      <c r="J239" s="202"/>
      <c r="K239" s="202"/>
      <c r="L239" s="202"/>
      <c r="M239" s="202"/>
      <c r="N239" s="202"/>
    </row>
    <row r="240" spans="1:14" s="331" customFormat="1">
      <c r="A240" s="330"/>
      <c r="F240" s="202"/>
      <c r="G240" s="332"/>
      <c r="H240" s="202"/>
      <c r="I240" s="332"/>
      <c r="J240" s="202"/>
      <c r="K240" s="202"/>
      <c r="L240" s="202"/>
      <c r="M240" s="202"/>
      <c r="N240" s="202"/>
    </row>
    <row r="241" spans="1:14" s="331" customFormat="1">
      <c r="A241" s="330"/>
      <c r="F241" s="202"/>
      <c r="G241" s="332"/>
      <c r="H241" s="202"/>
      <c r="I241" s="332"/>
      <c r="J241" s="202"/>
      <c r="K241" s="202"/>
      <c r="L241" s="202"/>
      <c r="M241" s="202"/>
      <c r="N241" s="202"/>
    </row>
    <row r="242" spans="1:14" s="331" customFormat="1">
      <c r="A242" s="330"/>
      <c r="F242" s="202"/>
      <c r="G242" s="332"/>
      <c r="H242" s="202"/>
      <c r="I242" s="332"/>
      <c r="J242" s="202"/>
      <c r="K242" s="202"/>
      <c r="L242" s="202"/>
      <c r="M242" s="202"/>
      <c r="N242" s="202"/>
    </row>
    <row r="243" spans="1:14" s="331" customFormat="1">
      <c r="A243" s="330"/>
      <c r="F243" s="202"/>
      <c r="G243" s="332"/>
      <c r="H243" s="202"/>
      <c r="I243" s="332"/>
      <c r="J243" s="202"/>
      <c r="K243" s="202"/>
      <c r="L243" s="202"/>
      <c r="M243" s="202"/>
      <c r="N243" s="202"/>
    </row>
    <row r="244" spans="1:14" s="331" customFormat="1">
      <c r="A244" s="330"/>
      <c r="F244" s="202"/>
      <c r="G244" s="332"/>
      <c r="H244" s="202"/>
      <c r="I244" s="332"/>
      <c r="J244" s="202"/>
      <c r="K244" s="202"/>
      <c r="L244" s="202"/>
      <c r="M244" s="202"/>
      <c r="N244" s="202"/>
    </row>
    <row r="245" spans="1:14" s="331" customFormat="1">
      <c r="A245" s="330"/>
      <c r="F245" s="202"/>
      <c r="G245" s="332"/>
      <c r="H245" s="202"/>
      <c r="I245" s="332"/>
      <c r="J245" s="202"/>
      <c r="K245" s="202"/>
      <c r="L245" s="202"/>
      <c r="M245" s="202"/>
      <c r="N245" s="202"/>
    </row>
    <row r="246" spans="1:14" s="331" customFormat="1">
      <c r="A246" s="330"/>
      <c r="F246" s="202"/>
      <c r="G246" s="332"/>
      <c r="H246" s="202"/>
      <c r="I246" s="332"/>
      <c r="J246" s="202"/>
      <c r="K246" s="202"/>
      <c r="L246" s="202"/>
      <c r="M246" s="202"/>
      <c r="N246" s="202"/>
    </row>
    <row r="247" spans="1:14" s="331" customFormat="1">
      <c r="A247" s="330"/>
      <c r="F247" s="202"/>
      <c r="G247" s="332"/>
      <c r="H247" s="202"/>
      <c r="I247" s="332"/>
      <c r="J247" s="202"/>
      <c r="K247" s="202"/>
      <c r="L247" s="202"/>
      <c r="M247" s="202"/>
      <c r="N247" s="202"/>
    </row>
    <row r="248" spans="1:14" s="331" customFormat="1">
      <c r="A248" s="330"/>
      <c r="F248" s="202"/>
      <c r="G248" s="332"/>
      <c r="H248" s="202"/>
      <c r="I248" s="332"/>
      <c r="J248" s="202"/>
      <c r="K248" s="202"/>
      <c r="L248" s="202"/>
      <c r="M248" s="202"/>
      <c r="N248" s="202"/>
    </row>
    <row r="249" spans="1:14" s="331" customFormat="1">
      <c r="A249" s="330"/>
      <c r="F249" s="202"/>
      <c r="G249" s="332"/>
      <c r="H249" s="202"/>
      <c r="I249" s="332"/>
      <c r="J249" s="202"/>
      <c r="K249" s="202"/>
      <c r="L249" s="202"/>
      <c r="M249" s="202"/>
      <c r="N249" s="202"/>
    </row>
    <row r="250" spans="1:14" s="331" customFormat="1">
      <c r="A250" s="330"/>
      <c r="F250" s="202"/>
      <c r="G250" s="332"/>
      <c r="H250" s="202"/>
      <c r="I250" s="332"/>
      <c r="J250" s="202"/>
      <c r="K250" s="202"/>
      <c r="L250" s="202"/>
      <c r="M250" s="202"/>
      <c r="N250" s="202"/>
    </row>
    <row r="251" spans="1:14" s="331" customFormat="1">
      <c r="A251" s="330"/>
      <c r="F251" s="202"/>
      <c r="G251" s="332"/>
      <c r="H251" s="202"/>
      <c r="I251" s="332"/>
      <c r="J251" s="202"/>
      <c r="K251" s="202"/>
      <c r="L251" s="202"/>
      <c r="M251" s="202"/>
      <c r="N251" s="202"/>
    </row>
    <row r="252" spans="1:14" s="331" customFormat="1">
      <c r="A252" s="330"/>
      <c r="F252" s="202"/>
      <c r="G252" s="332"/>
      <c r="H252" s="202"/>
      <c r="I252" s="332"/>
      <c r="J252" s="202"/>
      <c r="K252" s="202"/>
      <c r="L252" s="202"/>
      <c r="M252" s="202"/>
      <c r="N252" s="202"/>
    </row>
    <row r="253" spans="1:14" s="331" customFormat="1">
      <c r="A253" s="330"/>
      <c r="F253" s="202"/>
      <c r="G253" s="332"/>
      <c r="H253" s="202"/>
      <c r="I253" s="332"/>
      <c r="J253" s="202"/>
      <c r="K253" s="202"/>
      <c r="L253" s="202"/>
      <c r="M253" s="202"/>
      <c r="N253" s="202"/>
    </row>
    <row r="254" spans="1:14" s="331" customFormat="1">
      <c r="A254" s="330"/>
      <c r="F254" s="202"/>
      <c r="G254" s="332"/>
      <c r="H254" s="202"/>
      <c r="I254" s="332"/>
      <c r="J254" s="202"/>
      <c r="K254" s="202"/>
      <c r="L254" s="202"/>
      <c r="M254" s="202"/>
      <c r="N254" s="202"/>
    </row>
    <row r="255" spans="1:14" s="331" customFormat="1">
      <c r="A255" s="330"/>
      <c r="F255" s="202"/>
      <c r="G255" s="332"/>
      <c r="H255" s="202"/>
      <c r="I255" s="332"/>
      <c r="J255" s="202"/>
      <c r="K255" s="202"/>
      <c r="L255" s="202"/>
      <c r="M255" s="202"/>
      <c r="N255" s="202"/>
    </row>
    <row r="256" spans="1:14" s="331" customFormat="1">
      <c r="A256" s="330"/>
      <c r="F256" s="202"/>
      <c r="G256" s="332"/>
      <c r="H256" s="202"/>
      <c r="I256" s="332"/>
      <c r="J256" s="202"/>
      <c r="K256" s="202"/>
      <c r="L256" s="202"/>
      <c r="M256" s="202"/>
      <c r="N256" s="202"/>
    </row>
    <row r="257" spans="1:14" s="331" customFormat="1">
      <c r="A257" s="330"/>
      <c r="F257" s="202"/>
      <c r="G257" s="332"/>
      <c r="H257" s="202"/>
      <c r="I257" s="332"/>
      <c r="J257" s="202"/>
      <c r="K257" s="202"/>
      <c r="L257" s="202"/>
      <c r="M257" s="202"/>
      <c r="N257" s="202"/>
    </row>
    <row r="258" spans="1:14" s="331" customFormat="1">
      <c r="A258" s="330"/>
      <c r="F258" s="202"/>
      <c r="G258" s="332"/>
      <c r="H258" s="202"/>
      <c r="I258" s="332"/>
      <c r="J258" s="202"/>
      <c r="K258" s="202"/>
      <c r="L258" s="202"/>
      <c r="M258" s="202"/>
      <c r="N258" s="202"/>
    </row>
    <row r="259" spans="1:14" s="331" customFormat="1">
      <c r="A259" s="330"/>
      <c r="F259" s="202"/>
      <c r="G259" s="332"/>
      <c r="H259" s="202"/>
      <c r="I259" s="332"/>
      <c r="J259" s="202"/>
      <c r="K259" s="202"/>
      <c r="L259" s="202"/>
      <c r="M259" s="202"/>
      <c r="N259" s="202"/>
    </row>
    <row r="260" spans="1:14" s="331" customFormat="1">
      <c r="A260" s="330"/>
      <c r="F260" s="202"/>
      <c r="G260" s="332"/>
      <c r="H260" s="202"/>
      <c r="I260" s="332"/>
      <c r="J260" s="202"/>
      <c r="K260" s="202"/>
      <c r="L260" s="202"/>
      <c r="M260" s="202"/>
      <c r="N260" s="202"/>
    </row>
    <row r="261" spans="1:14" s="331" customFormat="1">
      <c r="A261" s="330"/>
      <c r="F261" s="202"/>
      <c r="G261" s="332"/>
      <c r="H261" s="202"/>
      <c r="I261" s="332"/>
      <c r="J261" s="202"/>
      <c r="K261" s="202"/>
      <c r="L261" s="202"/>
      <c r="M261" s="202"/>
      <c r="N261" s="202"/>
    </row>
    <row r="262" spans="1:14" s="331" customFormat="1">
      <c r="A262" s="330"/>
      <c r="F262" s="202"/>
      <c r="G262" s="332"/>
      <c r="H262" s="202"/>
      <c r="I262" s="332"/>
      <c r="J262" s="202"/>
      <c r="K262" s="202"/>
      <c r="L262" s="202"/>
      <c r="M262" s="202"/>
      <c r="N262" s="202"/>
    </row>
    <row r="263" spans="1:14" s="331" customFormat="1">
      <c r="A263" s="330"/>
      <c r="F263" s="202"/>
      <c r="G263" s="332"/>
      <c r="H263" s="202"/>
      <c r="I263" s="332"/>
      <c r="J263" s="202"/>
      <c r="K263" s="202"/>
      <c r="L263" s="202"/>
      <c r="M263" s="202"/>
      <c r="N263" s="202"/>
    </row>
    <row r="264" spans="1:14" s="331" customFormat="1">
      <c r="A264" s="330"/>
      <c r="F264" s="202"/>
      <c r="G264" s="332"/>
      <c r="H264" s="202"/>
      <c r="I264" s="332"/>
      <c r="J264" s="202"/>
      <c r="K264" s="202"/>
      <c r="L264" s="202"/>
      <c r="M264" s="202"/>
      <c r="N264" s="202"/>
    </row>
    <row r="265" spans="1:14" s="331" customFormat="1">
      <c r="A265" s="330"/>
      <c r="F265" s="202"/>
      <c r="G265" s="332"/>
      <c r="H265" s="202"/>
      <c r="I265" s="332"/>
      <c r="J265" s="202"/>
      <c r="K265" s="202"/>
      <c r="L265" s="202"/>
      <c r="M265" s="202"/>
      <c r="N265" s="202"/>
    </row>
    <row r="266" spans="1:14" s="331" customFormat="1">
      <c r="A266" s="330"/>
      <c r="F266" s="202"/>
      <c r="G266" s="332"/>
      <c r="H266" s="202"/>
      <c r="I266" s="332"/>
      <c r="J266" s="202"/>
      <c r="K266" s="202"/>
      <c r="L266" s="202"/>
      <c r="M266" s="202"/>
      <c r="N266" s="202"/>
    </row>
    <row r="267" spans="1:14" s="331" customFormat="1">
      <c r="A267" s="330"/>
      <c r="F267" s="202"/>
      <c r="G267" s="332"/>
      <c r="H267" s="202"/>
      <c r="I267" s="332"/>
      <c r="J267" s="202"/>
      <c r="K267" s="202"/>
      <c r="L267" s="202"/>
      <c r="M267" s="202"/>
      <c r="N267" s="202"/>
    </row>
    <row r="268" spans="1:14" s="331" customFormat="1">
      <c r="A268" s="330"/>
      <c r="F268" s="202"/>
      <c r="G268" s="332"/>
      <c r="H268" s="202"/>
      <c r="I268" s="332"/>
      <c r="J268" s="202"/>
      <c r="K268" s="202"/>
      <c r="L268" s="202"/>
      <c r="M268" s="202"/>
      <c r="N268" s="202"/>
    </row>
    <row r="269" spans="1:14" s="331" customFormat="1">
      <c r="A269" s="330"/>
      <c r="F269" s="202"/>
      <c r="G269" s="332"/>
      <c r="H269" s="202"/>
      <c r="I269" s="332"/>
      <c r="J269" s="202"/>
      <c r="K269" s="202"/>
      <c r="L269" s="202"/>
      <c r="M269" s="202"/>
      <c r="N269" s="202"/>
    </row>
    <row r="270" spans="1:14" s="331" customFormat="1">
      <c r="A270" s="330"/>
      <c r="F270" s="202"/>
      <c r="G270" s="332"/>
      <c r="H270" s="202"/>
      <c r="I270" s="332"/>
      <c r="J270" s="202"/>
      <c r="K270" s="202"/>
      <c r="L270" s="202"/>
      <c r="M270" s="202"/>
      <c r="N270" s="202"/>
    </row>
    <row r="271" spans="1:14" s="331" customFormat="1">
      <c r="A271" s="330"/>
      <c r="F271" s="202"/>
      <c r="G271" s="332"/>
      <c r="H271" s="202"/>
      <c r="I271" s="332"/>
      <c r="J271" s="202"/>
      <c r="K271" s="202"/>
      <c r="L271" s="202"/>
      <c r="M271" s="202"/>
      <c r="N271" s="202"/>
    </row>
    <row r="272" spans="1:14" s="331" customFormat="1">
      <c r="A272" s="330"/>
      <c r="F272" s="202"/>
      <c r="G272" s="332"/>
      <c r="H272" s="202"/>
      <c r="I272" s="332"/>
      <c r="J272" s="202"/>
      <c r="K272" s="202"/>
      <c r="L272" s="202"/>
      <c r="M272" s="202"/>
      <c r="N272" s="202"/>
    </row>
    <row r="273" spans="1:14" s="331" customFormat="1">
      <c r="A273" s="330"/>
      <c r="F273" s="202"/>
      <c r="G273" s="332"/>
      <c r="H273" s="202"/>
      <c r="I273" s="332"/>
      <c r="J273" s="202"/>
      <c r="K273" s="202"/>
      <c r="L273" s="202"/>
      <c r="M273" s="202"/>
      <c r="N273" s="202"/>
    </row>
    <row r="274" spans="1:14" s="331" customFormat="1">
      <c r="A274" s="330"/>
      <c r="F274" s="202"/>
      <c r="G274" s="332"/>
      <c r="H274" s="202"/>
      <c r="I274" s="332"/>
      <c r="J274" s="202"/>
      <c r="K274" s="202"/>
      <c r="L274" s="202"/>
      <c r="M274" s="202"/>
      <c r="N274" s="202"/>
    </row>
    <row r="275" spans="1:14" s="331" customFormat="1">
      <c r="A275" s="330"/>
      <c r="F275" s="202"/>
      <c r="G275" s="332"/>
      <c r="H275" s="202"/>
      <c r="I275" s="332"/>
      <c r="J275" s="202"/>
      <c r="K275" s="202"/>
      <c r="L275" s="202"/>
      <c r="M275" s="202"/>
      <c r="N275" s="202"/>
    </row>
    <row r="276" spans="1:14" s="331" customFormat="1">
      <c r="A276" s="330"/>
      <c r="F276" s="202"/>
      <c r="G276" s="332"/>
      <c r="H276" s="202"/>
      <c r="I276" s="332"/>
      <c r="J276" s="202"/>
      <c r="K276" s="202"/>
      <c r="L276" s="202"/>
      <c r="M276" s="202"/>
      <c r="N276" s="202"/>
    </row>
    <row r="277" spans="1:14" s="331" customFormat="1">
      <c r="A277" s="330"/>
      <c r="F277" s="202"/>
      <c r="G277" s="332"/>
      <c r="H277" s="202"/>
      <c r="I277" s="332"/>
      <c r="J277" s="202"/>
      <c r="K277" s="202"/>
      <c r="L277" s="202"/>
      <c r="M277" s="202"/>
      <c r="N277" s="202"/>
    </row>
    <row r="278" spans="1:14" s="331" customFormat="1">
      <c r="A278" s="330"/>
      <c r="F278" s="202"/>
      <c r="G278" s="332"/>
      <c r="H278" s="202"/>
      <c r="I278" s="332"/>
      <c r="J278" s="202"/>
      <c r="K278" s="202"/>
      <c r="L278" s="202"/>
      <c r="M278" s="202"/>
      <c r="N278" s="202"/>
    </row>
    <row r="279" spans="1:14" s="331" customFormat="1">
      <c r="A279" s="330"/>
      <c r="F279" s="202"/>
      <c r="G279" s="332"/>
      <c r="H279" s="202"/>
      <c r="I279" s="332"/>
      <c r="J279" s="202"/>
      <c r="K279" s="202"/>
      <c r="L279" s="202"/>
      <c r="M279" s="202"/>
      <c r="N279" s="202"/>
    </row>
    <row r="280" spans="1:14" s="331" customFormat="1">
      <c r="A280" s="330"/>
      <c r="F280" s="202"/>
      <c r="G280" s="332"/>
      <c r="H280" s="202"/>
      <c r="I280" s="332"/>
      <c r="J280" s="202"/>
      <c r="K280" s="202"/>
      <c r="L280" s="202"/>
      <c r="M280" s="202"/>
      <c r="N280" s="202"/>
    </row>
    <row r="281" spans="1:14" s="331" customFormat="1">
      <c r="A281" s="330"/>
      <c r="F281" s="202"/>
      <c r="G281" s="332"/>
      <c r="H281" s="202"/>
      <c r="I281" s="332"/>
      <c r="J281" s="202"/>
      <c r="K281" s="202"/>
      <c r="L281" s="202"/>
      <c r="M281" s="202"/>
      <c r="N281" s="202"/>
    </row>
    <row r="282" spans="1:14" s="331" customFormat="1">
      <c r="A282" s="330"/>
      <c r="F282" s="202"/>
      <c r="G282" s="332"/>
      <c r="H282" s="202"/>
      <c r="I282" s="332"/>
      <c r="J282" s="202"/>
      <c r="K282" s="202"/>
      <c r="L282" s="202"/>
      <c r="M282" s="202"/>
      <c r="N282" s="202"/>
    </row>
    <row r="283" spans="1:14" s="331" customFormat="1">
      <c r="A283" s="330"/>
      <c r="F283" s="202"/>
      <c r="G283" s="332"/>
      <c r="H283" s="202"/>
      <c r="I283" s="332"/>
      <c r="J283" s="202"/>
      <c r="K283" s="202"/>
      <c r="L283" s="202"/>
      <c r="M283" s="202"/>
      <c r="N283" s="202"/>
    </row>
    <row r="284" spans="1:14" s="331" customFormat="1">
      <c r="A284" s="330"/>
      <c r="F284" s="202"/>
      <c r="G284" s="332"/>
      <c r="H284" s="202"/>
      <c r="I284" s="332"/>
      <c r="J284" s="202"/>
      <c r="K284" s="202"/>
      <c r="L284" s="202"/>
      <c r="M284" s="202"/>
      <c r="N284" s="202"/>
    </row>
  </sheetData>
  <mergeCells count="15">
    <mergeCell ref="A106:F106"/>
    <mergeCell ref="B116:F116"/>
    <mergeCell ref="B33:F33"/>
    <mergeCell ref="B83:F83"/>
    <mergeCell ref="A85:F85"/>
    <mergeCell ref="B90:F90"/>
    <mergeCell ref="B95:F95"/>
    <mergeCell ref="B104:F104"/>
    <mergeCell ref="F1:F2"/>
    <mergeCell ref="G1:H2"/>
    <mergeCell ref="I1:J2"/>
    <mergeCell ref="A4:F5"/>
    <mergeCell ref="G4:G5"/>
    <mergeCell ref="H4:H5"/>
    <mergeCell ref="I4:J4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49" fitToHeight="0" orientation="portrait" r:id="rId1"/>
  <headerFooter alignWithMargins="0">
    <oddHeader>&amp;RAllegato 2</oddHeader>
    <oddFooter>&amp;C&amp;"Garamond,Corsivo"&amp;P / &amp;N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r:id="rId5">
            <anchor moveWithCells="1">
              <from>
                <xdr:col>1</xdr:col>
                <xdr:colOff>66675</xdr:colOff>
                <xdr:row>0</xdr:row>
                <xdr:rowOff>66675</xdr:rowOff>
              </from>
              <to>
                <xdr:col>3</xdr:col>
                <xdr:colOff>238125</xdr:colOff>
                <xdr:row>2</xdr:row>
                <xdr:rowOff>142875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1033"/>
  <sheetViews>
    <sheetView view="pageBreakPreview" zoomScaleNormal="70" zoomScaleSheetLayoutView="100" workbookViewId="0">
      <pane xSplit="10" ySplit="2" topLeftCell="K1006" activePane="bottomRight" state="frozen"/>
      <selection activeCell="M157" sqref="M157"/>
      <selection pane="topRight" activeCell="M157" sqref="M157"/>
      <selection pane="bottomLeft" activeCell="M157" sqref="M157"/>
      <selection pane="bottomRight" activeCell="M157" sqref="M157"/>
    </sheetView>
  </sheetViews>
  <sheetFormatPr defaultRowHeight="12.75"/>
  <cols>
    <col min="1" max="1" width="15" style="446" hidden="1" customWidth="1"/>
    <col min="2" max="2" width="15" style="446" customWidth="1"/>
    <col min="3" max="3" width="15.85546875" style="446" customWidth="1"/>
    <col min="4" max="4" width="66.5703125" style="447" hidden="1" customWidth="1"/>
    <col min="5" max="8" width="3.140625" style="452" bestFit="1" customWidth="1"/>
    <col min="9" max="9" width="5.85546875" style="452" bestFit="1" customWidth="1"/>
    <col min="10" max="10" width="63.85546875" style="452" customWidth="1"/>
    <col min="11" max="11" width="16.85546875" style="440" bestFit="1" customWidth="1"/>
    <col min="12" max="13" width="16.85546875" style="344" bestFit="1" customWidth="1"/>
    <col min="14" max="16384" width="9.140625" style="344"/>
  </cols>
  <sheetData>
    <row r="1" spans="1:13" s="371" customFormat="1" ht="141.75">
      <c r="A1" s="362" t="s">
        <v>1296</v>
      </c>
      <c r="B1" s="363" t="s">
        <v>1297</v>
      </c>
      <c r="C1" s="363" t="s">
        <v>1298</v>
      </c>
      <c r="D1" s="363" t="s">
        <v>1299</v>
      </c>
      <c r="E1" s="364" t="s">
        <v>1300</v>
      </c>
      <c r="F1" s="365" t="s">
        <v>1301</v>
      </c>
      <c r="G1" s="366" t="s">
        <v>1302</v>
      </c>
      <c r="H1" s="367" t="s">
        <v>1303</v>
      </c>
      <c r="I1" s="368" t="s">
        <v>1304</v>
      </c>
      <c r="J1" s="369" t="s">
        <v>0</v>
      </c>
      <c r="K1" s="370" t="str">
        <f>'Allegato 1.1 (CE) new'!O1</f>
        <v>PREVENTIVO 2018</v>
      </c>
      <c r="L1" s="370" t="str">
        <f>'Allegato 1.1 (CE) new'!P1</f>
        <v>PREVENTIVO 2019</v>
      </c>
      <c r="M1" s="370" t="str">
        <f>'Allegato 1.1 (CE) new'!Q1</f>
        <v>PREVENTIVO 2020</v>
      </c>
    </row>
    <row r="2" spans="1:13">
      <c r="A2" s="372"/>
      <c r="B2" s="372"/>
      <c r="C2" s="372"/>
      <c r="D2" s="373"/>
      <c r="E2" s="372"/>
      <c r="F2" s="372"/>
      <c r="G2" s="372"/>
      <c r="H2" s="372"/>
      <c r="I2" s="374"/>
      <c r="J2" s="344"/>
      <c r="K2" s="375">
        <f>'Allegato 1.1 (CE) new'!O2</f>
        <v>0</v>
      </c>
      <c r="L2" s="375">
        <f>'Allegato 1.1 (CE) new'!P2</f>
        <v>0</v>
      </c>
      <c r="M2" s="375">
        <f>'Allegato 1.1 (CE) new'!Q2</f>
        <v>0</v>
      </c>
    </row>
    <row r="3" spans="1:13" s="358" customFormat="1">
      <c r="A3" s="376"/>
      <c r="B3" s="376" t="s">
        <v>1307</v>
      </c>
      <c r="C3" s="376" t="s">
        <v>1307</v>
      </c>
      <c r="D3" s="377" t="s">
        <v>1308</v>
      </c>
      <c r="E3" s="376">
        <v>4</v>
      </c>
      <c r="F3" s="378">
        <v>0</v>
      </c>
      <c r="G3" s="378">
        <v>0</v>
      </c>
      <c r="H3" s="378">
        <v>0</v>
      </c>
      <c r="I3" s="378">
        <v>0</v>
      </c>
      <c r="J3" s="379" t="s">
        <v>189</v>
      </c>
      <c r="K3" s="380">
        <f>'Allegato 1.1 (CE) new'!O3</f>
        <v>269753559</v>
      </c>
      <c r="L3" s="380">
        <f>'Allegato 1.1 (CE) new'!P3</f>
        <v>275148630.17999995</v>
      </c>
      <c r="M3" s="380">
        <f>'Allegato 1.1 (CE) new'!Q3</f>
        <v>280651602.78360003</v>
      </c>
    </row>
    <row r="4" spans="1:13">
      <c r="A4" s="381"/>
      <c r="B4" s="381" t="s">
        <v>1309</v>
      </c>
      <c r="C4" s="381" t="s">
        <v>328</v>
      </c>
      <c r="D4" s="382" t="s">
        <v>1310</v>
      </c>
      <c r="E4" s="383">
        <v>4</v>
      </c>
      <c r="F4" s="384">
        <v>1</v>
      </c>
      <c r="G4" s="384">
        <v>0</v>
      </c>
      <c r="H4" s="384">
        <v>0</v>
      </c>
      <c r="I4" s="384">
        <v>0</v>
      </c>
      <c r="J4" s="385" t="s">
        <v>1311</v>
      </c>
      <c r="K4" s="386">
        <f>'Allegato 1.1 (CE) new'!O4</f>
        <v>258672480</v>
      </c>
      <c r="L4" s="386">
        <f>'Allegato 1.1 (CE) new'!P4</f>
        <v>263845929.59999999</v>
      </c>
      <c r="M4" s="386">
        <f>'Allegato 1.1 (CE) new'!Q4</f>
        <v>269122848.19200003</v>
      </c>
    </row>
    <row r="5" spans="1:13" ht="25.5">
      <c r="A5" s="387"/>
      <c r="B5" s="387" t="s">
        <v>1312</v>
      </c>
      <c r="C5" s="387" t="s">
        <v>330</v>
      </c>
      <c r="D5" s="388" t="s">
        <v>1313</v>
      </c>
      <c r="E5" s="389">
        <v>4</v>
      </c>
      <c r="F5" s="390">
        <v>1</v>
      </c>
      <c r="G5" s="390">
        <v>1</v>
      </c>
      <c r="H5" s="390">
        <v>0</v>
      </c>
      <c r="I5" s="390">
        <v>0</v>
      </c>
      <c r="J5" s="391" t="s">
        <v>1314</v>
      </c>
      <c r="K5" s="392">
        <f>'Allegato 1.1 (CE) new'!O5</f>
        <v>258168000</v>
      </c>
      <c r="L5" s="392">
        <f>'Allegato 1.1 (CE) new'!P5</f>
        <v>263331360</v>
      </c>
      <c r="M5" s="392">
        <f>'Allegato 1.1 (CE) new'!Q5</f>
        <v>268597987.19999999</v>
      </c>
    </row>
    <row r="6" spans="1:13">
      <c r="A6" s="393"/>
      <c r="B6" s="393" t="s">
        <v>1315</v>
      </c>
      <c r="C6" s="393" t="s">
        <v>332</v>
      </c>
      <c r="D6" s="394" t="s">
        <v>333</v>
      </c>
      <c r="E6" s="393">
        <v>4</v>
      </c>
      <c r="F6" s="395">
        <v>1</v>
      </c>
      <c r="G6" s="395">
        <v>1</v>
      </c>
      <c r="H6" s="395">
        <v>1</v>
      </c>
      <c r="I6" s="395">
        <v>0</v>
      </c>
      <c r="J6" s="396" t="s">
        <v>1316</v>
      </c>
      <c r="K6" s="397">
        <f>'Allegato 1.1 (CE) new'!O6</f>
        <v>254618329</v>
      </c>
      <c r="L6" s="397">
        <f>'Allegato 1.1 (CE) new'!P6</f>
        <v>259710695.58000001</v>
      </c>
      <c r="M6" s="397">
        <f>'Allegato 1.1 (CE) new'!Q6</f>
        <v>264904909.49160001</v>
      </c>
    </row>
    <row r="7" spans="1:13">
      <c r="A7" s="398"/>
      <c r="B7" s="398" t="s">
        <v>1315</v>
      </c>
      <c r="C7" s="398" t="s">
        <v>332</v>
      </c>
      <c r="D7" s="399" t="s">
        <v>333</v>
      </c>
      <c r="E7" s="398">
        <v>4</v>
      </c>
      <c r="F7" s="400">
        <v>1</v>
      </c>
      <c r="G7" s="400">
        <v>1</v>
      </c>
      <c r="H7" s="400">
        <v>1</v>
      </c>
      <c r="I7" s="400">
        <v>1</v>
      </c>
      <c r="J7" s="401" t="s">
        <v>1316</v>
      </c>
      <c r="K7" s="402">
        <f>'Allegato 1.1 (CE) new'!O7</f>
        <v>254618329</v>
      </c>
      <c r="L7" s="402">
        <f>'Allegato 1.1 (CE) new'!P7</f>
        <v>259710695.58000001</v>
      </c>
      <c r="M7" s="402">
        <f>'Allegato 1.1 (CE) new'!Q7</f>
        <v>264904909.49160001</v>
      </c>
    </row>
    <row r="8" spans="1:13">
      <c r="A8" s="393"/>
      <c r="B8" s="393" t="s">
        <v>1317</v>
      </c>
      <c r="C8" s="393" t="s">
        <v>334</v>
      </c>
      <c r="D8" s="394" t="s">
        <v>335</v>
      </c>
      <c r="E8" s="393">
        <v>4</v>
      </c>
      <c r="F8" s="395">
        <v>1</v>
      </c>
      <c r="G8" s="395">
        <v>1</v>
      </c>
      <c r="H8" s="395">
        <v>2</v>
      </c>
      <c r="I8" s="395">
        <v>0</v>
      </c>
      <c r="J8" s="396" t="s">
        <v>1318</v>
      </c>
      <c r="K8" s="397">
        <f>'Allegato 1.1 (CE) new'!O8</f>
        <v>3549671</v>
      </c>
      <c r="L8" s="397">
        <f>'Allegato 1.1 (CE) new'!P8</f>
        <v>3620664.42</v>
      </c>
      <c r="M8" s="397">
        <f>'Allegato 1.1 (CE) new'!Q8</f>
        <v>3693077.7083999999</v>
      </c>
    </row>
    <row r="9" spans="1:13">
      <c r="A9" s="398"/>
      <c r="B9" s="398" t="s">
        <v>1317</v>
      </c>
      <c r="C9" s="398" t="s">
        <v>334</v>
      </c>
      <c r="D9" s="399" t="s">
        <v>335</v>
      </c>
      <c r="E9" s="398">
        <v>4</v>
      </c>
      <c r="F9" s="400">
        <v>1</v>
      </c>
      <c r="G9" s="400">
        <v>1</v>
      </c>
      <c r="H9" s="400">
        <v>2</v>
      </c>
      <c r="I9" s="400">
        <v>1</v>
      </c>
      <c r="J9" s="403" t="s">
        <v>1319</v>
      </c>
      <c r="K9" s="404">
        <f>'Allegato 1.1 (CE) new'!O9</f>
        <v>0</v>
      </c>
      <c r="L9" s="402">
        <f>'Allegato 1.1 (CE) new'!P9</f>
        <v>0</v>
      </c>
      <c r="M9" s="402">
        <f>'Allegato 1.1 (CE) new'!Q9</f>
        <v>0</v>
      </c>
    </row>
    <row r="10" spans="1:13">
      <c r="A10" s="398"/>
      <c r="B10" s="398" t="s">
        <v>1317</v>
      </c>
      <c r="C10" s="398" t="s">
        <v>334</v>
      </c>
      <c r="D10" s="399" t="s">
        <v>335</v>
      </c>
      <c r="E10" s="398">
        <v>4</v>
      </c>
      <c r="F10" s="400">
        <v>1</v>
      </c>
      <c r="G10" s="400">
        <v>1</v>
      </c>
      <c r="H10" s="400">
        <v>2</v>
      </c>
      <c r="I10" s="400">
        <v>2</v>
      </c>
      <c r="J10" s="403" t="s">
        <v>1320</v>
      </c>
      <c r="K10" s="404">
        <f>'Allegato 1.1 (CE) new'!O10</f>
        <v>0</v>
      </c>
      <c r="L10" s="402">
        <f>'Allegato 1.1 (CE) new'!P10</f>
        <v>0</v>
      </c>
      <c r="M10" s="402">
        <f>'Allegato 1.1 (CE) new'!Q10</f>
        <v>0</v>
      </c>
    </row>
    <row r="11" spans="1:13">
      <c r="A11" s="398"/>
      <c r="B11" s="398" t="s">
        <v>1317</v>
      </c>
      <c r="C11" s="398" t="s">
        <v>334</v>
      </c>
      <c r="D11" s="399" t="s">
        <v>335</v>
      </c>
      <c r="E11" s="398">
        <v>4</v>
      </c>
      <c r="F11" s="400">
        <v>1</v>
      </c>
      <c r="G11" s="400">
        <v>1</v>
      </c>
      <c r="H11" s="400">
        <v>2</v>
      </c>
      <c r="I11" s="400">
        <v>3</v>
      </c>
      <c r="J11" s="403" t="s">
        <v>1321</v>
      </c>
      <c r="K11" s="404">
        <f>'Allegato 1.1 (CE) new'!O11</f>
        <v>0</v>
      </c>
      <c r="L11" s="402">
        <f>'Allegato 1.1 (CE) new'!P11</f>
        <v>0</v>
      </c>
      <c r="M11" s="402">
        <f>'Allegato 1.1 (CE) new'!Q11</f>
        <v>0</v>
      </c>
    </row>
    <row r="12" spans="1:13">
      <c r="A12" s="398"/>
      <c r="B12" s="398" t="s">
        <v>1317</v>
      </c>
      <c r="C12" s="398" t="s">
        <v>334</v>
      </c>
      <c r="D12" s="399" t="s">
        <v>335</v>
      </c>
      <c r="E12" s="398">
        <v>4</v>
      </c>
      <c r="F12" s="400">
        <v>1</v>
      </c>
      <c r="G12" s="400">
        <v>1</v>
      </c>
      <c r="H12" s="400">
        <v>2</v>
      </c>
      <c r="I12" s="400">
        <v>4</v>
      </c>
      <c r="J12" s="403" t="s">
        <v>1322</v>
      </c>
      <c r="K12" s="404">
        <f>'Allegato 1.1 (CE) new'!O12</f>
        <v>0</v>
      </c>
      <c r="L12" s="402">
        <f>'Allegato 1.1 (CE) new'!P12</f>
        <v>0</v>
      </c>
      <c r="M12" s="402">
        <f>'Allegato 1.1 (CE) new'!Q12</f>
        <v>0</v>
      </c>
    </row>
    <row r="13" spans="1:13">
      <c r="A13" s="398"/>
      <c r="B13" s="398" t="s">
        <v>1317</v>
      </c>
      <c r="C13" s="398" t="s">
        <v>334</v>
      </c>
      <c r="D13" s="399" t="s">
        <v>335</v>
      </c>
      <c r="E13" s="398">
        <v>4</v>
      </c>
      <c r="F13" s="400">
        <v>1</v>
      </c>
      <c r="G13" s="400">
        <v>1</v>
      </c>
      <c r="H13" s="400">
        <v>2</v>
      </c>
      <c r="I13" s="400">
        <v>5</v>
      </c>
      <c r="J13" s="403" t="s">
        <v>1323</v>
      </c>
      <c r="K13" s="404">
        <f>'Allegato 1.1 (CE) new'!O13</f>
        <v>0</v>
      </c>
      <c r="L13" s="402">
        <f>'Allegato 1.1 (CE) new'!P13</f>
        <v>0</v>
      </c>
      <c r="M13" s="402">
        <f>'Allegato 1.1 (CE) new'!Q13</f>
        <v>0</v>
      </c>
    </row>
    <row r="14" spans="1:13">
      <c r="A14" s="398"/>
      <c r="B14" s="398" t="s">
        <v>1317</v>
      </c>
      <c r="C14" s="398" t="s">
        <v>334</v>
      </c>
      <c r="D14" s="399" t="s">
        <v>335</v>
      </c>
      <c r="E14" s="398">
        <v>4</v>
      </c>
      <c r="F14" s="400">
        <v>1</v>
      </c>
      <c r="G14" s="400">
        <v>1</v>
      </c>
      <c r="H14" s="400">
        <v>2</v>
      </c>
      <c r="I14" s="400">
        <v>6</v>
      </c>
      <c r="J14" s="403" t="s">
        <v>1324</v>
      </c>
      <c r="K14" s="404">
        <f>'Allegato 1.1 (CE) new'!O14</f>
        <v>0</v>
      </c>
      <c r="L14" s="402">
        <f>'Allegato 1.1 (CE) new'!P14</f>
        <v>0</v>
      </c>
      <c r="M14" s="402">
        <f>'Allegato 1.1 (CE) new'!Q14</f>
        <v>0</v>
      </c>
    </row>
    <row r="15" spans="1:13">
      <c r="A15" s="398"/>
      <c r="B15" s="398" t="s">
        <v>1317</v>
      </c>
      <c r="C15" s="398" t="s">
        <v>334</v>
      </c>
      <c r="D15" s="399" t="s">
        <v>335</v>
      </c>
      <c r="E15" s="398">
        <v>4</v>
      </c>
      <c r="F15" s="400">
        <v>1</v>
      </c>
      <c r="G15" s="400">
        <v>1</v>
      </c>
      <c r="H15" s="400">
        <v>2</v>
      </c>
      <c r="I15" s="400">
        <v>7</v>
      </c>
      <c r="J15" s="403" t="s">
        <v>1325</v>
      </c>
      <c r="K15" s="404">
        <f>'Allegato 1.1 (CE) new'!O15</f>
        <v>0</v>
      </c>
      <c r="L15" s="402">
        <f>'Allegato 1.1 (CE) new'!P15</f>
        <v>0</v>
      </c>
      <c r="M15" s="402">
        <f>'Allegato 1.1 (CE) new'!Q15</f>
        <v>0</v>
      </c>
    </row>
    <row r="16" spans="1:13">
      <c r="A16" s="398"/>
      <c r="B16" s="398" t="s">
        <v>1317</v>
      </c>
      <c r="C16" s="398" t="s">
        <v>334</v>
      </c>
      <c r="D16" s="399" t="s">
        <v>335</v>
      </c>
      <c r="E16" s="398">
        <v>4</v>
      </c>
      <c r="F16" s="400">
        <v>1</v>
      </c>
      <c r="G16" s="400">
        <v>1</v>
      </c>
      <c r="H16" s="400">
        <v>2</v>
      </c>
      <c r="I16" s="400">
        <v>8</v>
      </c>
      <c r="J16" s="403" t="s">
        <v>1326</v>
      </c>
      <c r="K16" s="404">
        <f>'Allegato 1.1 (CE) new'!O16</f>
        <v>0</v>
      </c>
      <c r="L16" s="402">
        <f>'Allegato 1.1 (CE) new'!P16</f>
        <v>0</v>
      </c>
      <c r="M16" s="402">
        <f>'Allegato 1.1 (CE) new'!Q16</f>
        <v>0</v>
      </c>
    </row>
    <row r="17" spans="1:13">
      <c r="A17" s="398"/>
      <c r="B17" s="398" t="s">
        <v>1317</v>
      </c>
      <c r="C17" s="398" t="s">
        <v>334</v>
      </c>
      <c r="D17" s="399" t="s">
        <v>335</v>
      </c>
      <c r="E17" s="398">
        <v>4</v>
      </c>
      <c r="F17" s="400">
        <v>1</v>
      </c>
      <c r="G17" s="400">
        <v>1</v>
      </c>
      <c r="H17" s="400">
        <v>2</v>
      </c>
      <c r="I17" s="400">
        <v>9</v>
      </c>
      <c r="J17" s="403" t="s">
        <v>1327</v>
      </c>
      <c r="K17" s="404">
        <f>'Allegato 1.1 (CE) new'!O17</f>
        <v>0</v>
      </c>
      <c r="L17" s="402">
        <f>'Allegato 1.1 (CE) new'!P17</f>
        <v>0</v>
      </c>
      <c r="M17" s="402">
        <f>'Allegato 1.1 (CE) new'!Q17</f>
        <v>0</v>
      </c>
    </row>
    <row r="18" spans="1:13">
      <c r="A18" s="398"/>
      <c r="B18" s="398" t="s">
        <v>1317</v>
      </c>
      <c r="C18" s="398" t="s">
        <v>334</v>
      </c>
      <c r="D18" s="399" t="s">
        <v>335</v>
      </c>
      <c r="E18" s="398">
        <v>4</v>
      </c>
      <c r="F18" s="400">
        <v>1</v>
      </c>
      <c r="G18" s="400">
        <v>1</v>
      </c>
      <c r="H18" s="400">
        <v>2</v>
      </c>
      <c r="I18" s="400">
        <v>10</v>
      </c>
      <c r="J18" s="403" t="s">
        <v>1328</v>
      </c>
      <c r="K18" s="404">
        <f>'Allegato 1.1 (CE) new'!O18</f>
        <v>0</v>
      </c>
      <c r="L18" s="402">
        <f>'Allegato 1.1 (CE) new'!P18</f>
        <v>0</v>
      </c>
      <c r="M18" s="402">
        <f>'Allegato 1.1 (CE) new'!Q18</f>
        <v>0</v>
      </c>
    </row>
    <row r="19" spans="1:13">
      <c r="A19" s="398"/>
      <c r="B19" s="398" t="s">
        <v>1317</v>
      </c>
      <c r="C19" s="398" t="s">
        <v>334</v>
      </c>
      <c r="D19" s="399" t="s">
        <v>335</v>
      </c>
      <c r="E19" s="398">
        <v>4</v>
      </c>
      <c r="F19" s="400">
        <v>1</v>
      </c>
      <c r="G19" s="400">
        <v>1</v>
      </c>
      <c r="H19" s="400">
        <v>2</v>
      </c>
      <c r="I19" s="400">
        <v>11</v>
      </c>
      <c r="J19" s="403" t="s">
        <v>1329</v>
      </c>
      <c r="K19" s="404">
        <f>'Allegato 1.1 (CE) new'!O19</f>
        <v>3549671</v>
      </c>
      <c r="L19" s="402">
        <f>'Allegato 1.1 (CE) new'!P19</f>
        <v>3620664.42</v>
      </c>
      <c r="M19" s="402">
        <f>'Allegato 1.1 (CE) new'!Q19</f>
        <v>3693077.7083999999</v>
      </c>
    </row>
    <row r="20" spans="1:13">
      <c r="A20" s="398"/>
      <c r="B20" s="398" t="s">
        <v>1317</v>
      </c>
      <c r="C20" s="398" t="s">
        <v>334</v>
      </c>
      <c r="D20" s="399" t="s">
        <v>335</v>
      </c>
      <c r="E20" s="398">
        <v>4</v>
      </c>
      <c r="F20" s="400">
        <v>1</v>
      </c>
      <c r="G20" s="400">
        <v>1</v>
      </c>
      <c r="H20" s="400">
        <v>2</v>
      </c>
      <c r="I20" s="400">
        <v>12</v>
      </c>
      <c r="J20" s="403" t="s">
        <v>1330</v>
      </c>
      <c r="K20" s="404">
        <f>'Allegato 1.1 (CE) new'!O20</f>
        <v>0</v>
      </c>
      <c r="L20" s="402">
        <f>'Allegato 1.1 (CE) new'!P20</f>
        <v>0</v>
      </c>
      <c r="M20" s="402">
        <f>'Allegato 1.1 (CE) new'!Q20</f>
        <v>0</v>
      </c>
    </row>
    <row r="21" spans="1:13">
      <c r="A21" s="398"/>
      <c r="B21" s="398" t="s">
        <v>1317</v>
      </c>
      <c r="C21" s="398" t="s">
        <v>334</v>
      </c>
      <c r="D21" s="399" t="s">
        <v>335</v>
      </c>
      <c r="E21" s="398">
        <v>4</v>
      </c>
      <c r="F21" s="400">
        <v>1</v>
      </c>
      <c r="G21" s="400">
        <v>1</v>
      </c>
      <c r="H21" s="400">
        <v>2</v>
      </c>
      <c r="I21" s="400">
        <v>13</v>
      </c>
      <c r="J21" s="403" t="s">
        <v>1331</v>
      </c>
      <c r="K21" s="404">
        <f>'Allegato 1.1 (CE) new'!O21</f>
        <v>0</v>
      </c>
      <c r="L21" s="402">
        <f>'Allegato 1.1 (CE) new'!P21</f>
        <v>0</v>
      </c>
      <c r="M21" s="402">
        <f>'Allegato 1.1 (CE) new'!Q21</f>
        <v>0</v>
      </c>
    </row>
    <row r="22" spans="1:13">
      <c r="A22" s="398"/>
      <c r="B22" s="398" t="s">
        <v>1317</v>
      </c>
      <c r="C22" s="398" t="s">
        <v>334</v>
      </c>
      <c r="D22" s="399" t="s">
        <v>335</v>
      </c>
      <c r="E22" s="398">
        <v>4</v>
      </c>
      <c r="F22" s="400">
        <v>1</v>
      </c>
      <c r="G22" s="400">
        <v>1</v>
      </c>
      <c r="H22" s="400">
        <v>2</v>
      </c>
      <c r="I22" s="400">
        <v>14</v>
      </c>
      <c r="J22" s="403" t="s">
        <v>1332</v>
      </c>
      <c r="K22" s="404">
        <f>'Allegato 1.1 (CE) new'!O22</f>
        <v>0</v>
      </c>
      <c r="L22" s="402">
        <f>'Allegato 1.1 (CE) new'!P22</f>
        <v>0</v>
      </c>
      <c r="M22" s="402">
        <f>'Allegato 1.1 (CE) new'!Q22</f>
        <v>0</v>
      </c>
    </row>
    <row r="23" spans="1:13">
      <c r="A23" s="389"/>
      <c r="B23" s="389" t="s">
        <v>1333</v>
      </c>
      <c r="C23" s="389" t="s">
        <v>336</v>
      </c>
      <c r="D23" s="388" t="s">
        <v>1334</v>
      </c>
      <c r="E23" s="389">
        <v>4</v>
      </c>
      <c r="F23" s="390">
        <v>1</v>
      </c>
      <c r="G23" s="390">
        <v>2</v>
      </c>
      <c r="H23" s="390">
        <v>0</v>
      </c>
      <c r="I23" s="390">
        <v>0</v>
      </c>
      <c r="J23" s="391" t="s">
        <v>1335</v>
      </c>
      <c r="K23" s="392">
        <f>'Allegato 1.1 (CE) new'!O23</f>
        <v>480480</v>
      </c>
      <c r="L23" s="392">
        <f>'Allegato 1.1 (CE) new'!P23</f>
        <v>490089.6</v>
      </c>
      <c r="M23" s="392">
        <f>'Allegato 1.1 (CE) new'!Q23</f>
        <v>499891.39199999999</v>
      </c>
    </row>
    <row r="24" spans="1:13">
      <c r="A24" s="393"/>
      <c r="B24" s="393" t="s">
        <v>1336</v>
      </c>
      <c r="C24" s="393" t="s">
        <v>338</v>
      </c>
      <c r="D24" s="394" t="s">
        <v>339</v>
      </c>
      <c r="E24" s="393">
        <v>4</v>
      </c>
      <c r="F24" s="395">
        <v>1</v>
      </c>
      <c r="G24" s="395">
        <v>2</v>
      </c>
      <c r="H24" s="395">
        <v>1</v>
      </c>
      <c r="I24" s="395">
        <v>0</v>
      </c>
      <c r="J24" s="396" t="s">
        <v>1337</v>
      </c>
      <c r="K24" s="397">
        <f>'Allegato 1.1 (CE) new'!O24</f>
        <v>480480</v>
      </c>
      <c r="L24" s="397">
        <f>'Allegato 1.1 (CE) new'!P24</f>
        <v>490089.6</v>
      </c>
      <c r="M24" s="397">
        <f>'Allegato 1.1 (CE) new'!Q24</f>
        <v>499891.39199999999</v>
      </c>
    </row>
    <row r="25" spans="1:13">
      <c r="A25" s="398"/>
      <c r="B25" s="398" t="s">
        <v>1338</v>
      </c>
      <c r="C25" s="398" t="s">
        <v>340</v>
      </c>
      <c r="D25" s="405" t="s">
        <v>341</v>
      </c>
      <c r="E25" s="398">
        <v>4</v>
      </c>
      <c r="F25" s="400">
        <v>1</v>
      </c>
      <c r="G25" s="400">
        <v>2</v>
      </c>
      <c r="H25" s="400">
        <v>1</v>
      </c>
      <c r="I25" s="400">
        <v>1</v>
      </c>
      <c r="J25" s="406" t="s">
        <v>1339</v>
      </c>
      <c r="K25" s="407">
        <f>'Allegato 1.1 (CE) new'!O25</f>
        <v>0</v>
      </c>
      <c r="L25" s="402">
        <f>'Allegato 1.1 (CE) new'!P25</f>
        <v>0</v>
      </c>
      <c r="M25" s="402">
        <f>'Allegato 1.1 (CE) new'!Q25</f>
        <v>0</v>
      </c>
    </row>
    <row r="26" spans="1:13" ht="25.5">
      <c r="A26" s="398"/>
      <c r="B26" s="398" t="s">
        <v>1340</v>
      </c>
      <c r="C26" s="398" t="s">
        <v>342</v>
      </c>
      <c r="D26" s="405" t="s">
        <v>1341</v>
      </c>
      <c r="E26" s="398">
        <v>4</v>
      </c>
      <c r="F26" s="400">
        <v>1</v>
      </c>
      <c r="G26" s="400">
        <v>2</v>
      </c>
      <c r="H26" s="400">
        <v>1</v>
      </c>
      <c r="I26" s="400">
        <v>2</v>
      </c>
      <c r="J26" s="406" t="s">
        <v>1342</v>
      </c>
      <c r="K26" s="407">
        <f>'Allegato 1.1 (CE) new'!O26</f>
        <v>0</v>
      </c>
      <c r="L26" s="402">
        <f>'Allegato 1.1 (CE) new'!P26</f>
        <v>0</v>
      </c>
      <c r="M26" s="402">
        <f>'Allegato 1.1 (CE) new'!Q26</f>
        <v>0</v>
      </c>
    </row>
    <row r="27" spans="1:13" ht="25.5">
      <c r="A27" s="398" t="s">
        <v>350</v>
      </c>
      <c r="B27" s="398" t="s">
        <v>1343</v>
      </c>
      <c r="C27" s="398" t="s">
        <v>344</v>
      </c>
      <c r="D27" s="405" t="s">
        <v>1344</v>
      </c>
      <c r="E27" s="398">
        <v>4</v>
      </c>
      <c r="F27" s="400">
        <v>1</v>
      </c>
      <c r="G27" s="400">
        <v>2</v>
      </c>
      <c r="H27" s="400">
        <v>1</v>
      </c>
      <c r="I27" s="400">
        <v>3</v>
      </c>
      <c r="J27" s="406" t="s">
        <v>1345</v>
      </c>
      <c r="K27" s="407">
        <f>'Allegato 1.1 (CE) new'!O27</f>
        <v>0</v>
      </c>
      <c r="L27" s="402">
        <f>'Allegato 1.1 (CE) new'!P27</f>
        <v>0</v>
      </c>
      <c r="M27" s="402">
        <f>'Allegato 1.1 (CE) new'!Q27</f>
        <v>0</v>
      </c>
    </row>
    <row r="28" spans="1:13">
      <c r="A28" s="398"/>
      <c r="B28" s="398" t="s">
        <v>1346</v>
      </c>
      <c r="C28" s="398" t="s">
        <v>346</v>
      </c>
      <c r="D28" s="405" t="s">
        <v>347</v>
      </c>
      <c r="E28" s="398">
        <v>4</v>
      </c>
      <c r="F28" s="400">
        <v>1</v>
      </c>
      <c r="G28" s="400">
        <v>2</v>
      </c>
      <c r="H28" s="400">
        <v>1</v>
      </c>
      <c r="I28" s="400">
        <v>4</v>
      </c>
      <c r="J28" s="406" t="s">
        <v>1347</v>
      </c>
      <c r="K28" s="407">
        <f>'Allegato 1.1 (CE) new'!O28</f>
        <v>480480</v>
      </c>
      <c r="L28" s="402">
        <f>'Allegato 1.1 (CE) new'!P28</f>
        <v>490089.6</v>
      </c>
      <c r="M28" s="402">
        <f>'Allegato 1.1 (CE) new'!Q28</f>
        <v>499891.39199999999</v>
      </c>
    </row>
    <row r="29" spans="1:13" ht="25.5">
      <c r="A29" s="393"/>
      <c r="B29" s="393" t="s">
        <v>1348</v>
      </c>
      <c r="C29" s="393" t="s">
        <v>348</v>
      </c>
      <c r="D29" s="408" t="s">
        <v>349</v>
      </c>
      <c r="E29" s="393">
        <v>4</v>
      </c>
      <c r="F29" s="395">
        <v>1</v>
      </c>
      <c r="G29" s="395">
        <v>2</v>
      </c>
      <c r="H29" s="395">
        <v>2</v>
      </c>
      <c r="I29" s="395">
        <v>0</v>
      </c>
      <c r="J29" s="396" t="s">
        <v>1349</v>
      </c>
      <c r="K29" s="397">
        <f>'Allegato 1.1 (CE) new'!O29</f>
        <v>0</v>
      </c>
      <c r="L29" s="397">
        <f>'Allegato 1.1 (CE) new'!P29</f>
        <v>0</v>
      </c>
      <c r="M29" s="397">
        <f>'Allegato 1.1 (CE) new'!Q29</f>
        <v>0</v>
      </c>
    </row>
    <row r="30" spans="1:13" ht="25.5">
      <c r="A30" s="398"/>
      <c r="B30" s="398" t="s">
        <v>1350</v>
      </c>
      <c r="C30" s="398" t="s">
        <v>367</v>
      </c>
      <c r="D30" s="405" t="s">
        <v>352</v>
      </c>
      <c r="E30" s="398">
        <v>4</v>
      </c>
      <c r="F30" s="400">
        <v>1</v>
      </c>
      <c r="G30" s="400">
        <v>2</v>
      </c>
      <c r="H30" s="400">
        <v>2</v>
      </c>
      <c r="I30" s="400">
        <v>1</v>
      </c>
      <c r="J30" s="406" t="s">
        <v>1351</v>
      </c>
      <c r="K30" s="407">
        <f>'Allegato 1.1 (CE) new'!O30</f>
        <v>0</v>
      </c>
      <c r="L30" s="402">
        <f>'Allegato 1.1 (CE) new'!P30</f>
        <v>0</v>
      </c>
      <c r="M30" s="402">
        <f>'Allegato 1.1 (CE) new'!Q30</f>
        <v>0</v>
      </c>
    </row>
    <row r="31" spans="1:13" ht="25.5">
      <c r="A31" s="398"/>
      <c r="B31" s="398" t="s">
        <v>1352</v>
      </c>
      <c r="C31" s="398" t="s">
        <v>369</v>
      </c>
      <c r="D31" s="405" t="s">
        <v>354</v>
      </c>
      <c r="E31" s="398">
        <v>4</v>
      </c>
      <c r="F31" s="400">
        <v>1</v>
      </c>
      <c r="G31" s="400">
        <v>2</v>
      </c>
      <c r="H31" s="400">
        <v>2</v>
      </c>
      <c r="I31" s="400">
        <v>2</v>
      </c>
      <c r="J31" s="406" t="s">
        <v>1353</v>
      </c>
      <c r="K31" s="407">
        <f>'Allegato 1.1 (CE) new'!O31</f>
        <v>0</v>
      </c>
      <c r="L31" s="402">
        <f>'Allegato 1.1 (CE) new'!P31</f>
        <v>0</v>
      </c>
      <c r="M31" s="402">
        <f>'Allegato 1.1 (CE) new'!Q31</f>
        <v>0</v>
      </c>
    </row>
    <row r="32" spans="1:13">
      <c r="A32" s="393"/>
      <c r="B32" s="393" t="s">
        <v>1354</v>
      </c>
      <c r="C32" s="393" t="s">
        <v>355</v>
      </c>
      <c r="D32" s="408" t="s">
        <v>356</v>
      </c>
      <c r="E32" s="393">
        <v>4</v>
      </c>
      <c r="F32" s="395">
        <v>1</v>
      </c>
      <c r="G32" s="395">
        <v>2</v>
      </c>
      <c r="H32" s="395">
        <v>3</v>
      </c>
      <c r="I32" s="395">
        <v>0</v>
      </c>
      <c r="J32" s="396" t="s">
        <v>1355</v>
      </c>
      <c r="K32" s="397">
        <f>'Allegato 1.1 (CE) new'!O32</f>
        <v>0</v>
      </c>
      <c r="L32" s="397">
        <f>'Allegato 1.1 (CE) new'!P32</f>
        <v>0</v>
      </c>
      <c r="M32" s="397">
        <f>'Allegato 1.1 (CE) new'!Q32</f>
        <v>0</v>
      </c>
    </row>
    <row r="33" spans="1:13">
      <c r="A33" s="398"/>
      <c r="B33" s="398" t="s">
        <v>1356</v>
      </c>
      <c r="C33" s="398" t="s">
        <v>357</v>
      </c>
      <c r="D33" s="405" t="s">
        <v>358</v>
      </c>
      <c r="E33" s="398">
        <v>4</v>
      </c>
      <c r="F33" s="400">
        <v>1</v>
      </c>
      <c r="G33" s="400">
        <v>2</v>
      </c>
      <c r="H33" s="400">
        <v>3</v>
      </c>
      <c r="I33" s="400">
        <v>1</v>
      </c>
      <c r="J33" s="401" t="s">
        <v>1357</v>
      </c>
      <c r="K33" s="402">
        <f>'Allegato 1.1 (CE) new'!O33</f>
        <v>0</v>
      </c>
      <c r="L33" s="402">
        <f>'Allegato 1.1 (CE) new'!P33</f>
        <v>0</v>
      </c>
      <c r="M33" s="402">
        <f>'Allegato 1.1 (CE) new'!Q33</f>
        <v>0</v>
      </c>
    </row>
    <row r="34" spans="1:13">
      <c r="A34" s="398"/>
      <c r="B34" s="398" t="s">
        <v>1358</v>
      </c>
      <c r="C34" s="398" t="s">
        <v>359</v>
      </c>
      <c r="D34" s="405" t="s">
        <v>360</v>
      </c>
      <c r="E34" s="398">
        <v>4</v>
      </c>
      <c r="F34" s="400">
        <v>1</v>
      </c>
      <c r="G34" s="400">
        <v>2</v>
      </c>
      <c r="H34" s="400">
        <v>3</v>
      </c>
      <c r="I34" s="400">
        <v>2</v>
      </c>
      <c r="J34" s="401" t="s">
        <v>1359</v>
      </c>
      <c r="K34" s="402">
        <f>'Allegato 1.1 (CE) new'!O34</f>
        <v>0</v>
      </c>
      <c r="L34" s="402">
        <f>'Allegato 1.1 (CE) new'!P34</f>
        <v>0</v>
      </c>
      <c r="M34" s="402">
        <f>'Allegato 1.1 (CE) new'!Q34</f>
        <v>0</v>
      </c>
    </row>
    <row r="35" spans="1:13">
      <c r="A35" s="398"/>
      <c r="B35" s="398" t="s">
        <v>1360</v>
      </c>
      <c r="C35" s="398" t="s">
        <v>361</v>
      </c>
      <c r="D35" s="405" t="s">
        <v>362</v>
      </c>
      <c r="E35" s="398">
        <v>4</v>
      </c>
      <c r="F35" s="400">
        <v>1</v>
      </c>
      <c r="G35" s="400">
        <v>2</v>
      </c>
      <c r="H35" s="400">
        <v>3</v>
      </c>
      <c r="I35" s="400">
        <v>3</v>
      </c>
      <c r="J35" s="406" t="s">
        <v>1361</v>
      </c>
      <c r="K35" s="407">
        <f>'Allegato 1.1 (CE) new'!O35</f>
        <v>0</v>
      </c>
      <c r="L35" s="402">
        <f>'Allegato 1.1 (CE) new'!P35</f>
        <v>0</v>
      </c>
      <c r="M35" s="402">
        <f>'Allegato 1.1 (CE) new'!Q35</f>
        <v>0</v>
      </c>
    </row>
    <row r="36" spans="1:13">
      <c r="A36" s="389"/>
      <c r="B36" s="389" t="s">
        <v>1362</v>
      </c>
      <c r="C36" s="389" t="s">
        <v>363</v>
      </c>
      <c r="D36" s="388" t="s">
        <v>1363</v>
      </c>
      <c r="E36" s="389">
        <v>4</v>
      </c>
      <c r="F36" s="390">
        <v>1</v>
      </c>
      <c r="G36" s="390">
        <v>3</v>
      </c>
      <c r="H36" s="390">
        <v>0</v>
      </c>
      <c r="I36" s="390">
        <v>0</v>
      </c>
      <c r="J36" s="391" t="s">
        <v>1364</v>
      </c>
      <c r="K36" s="392">
        <f>'Allegato 1.1 (CE) new'!O36</f>
        <v>0</v>
      </c>
      <c r="L36" s="392">
        <f>'Allegato 1.1 (CE) new'!P36</f>
        <v>0</v>
      </c>
      <c r="M36" s="392">
        <f>'Allegato 1.1 (CE) new'!Q36</f>
        <v>0</v>
      </c>
    </row>
    <row r="37" spans="1:13" s="355" customFormat="1">
      <c r="A37" s="409"/>
      <c r="B37" s="409" t="s">
        <v>1362</v>
      </c>
      <c r="C37" s="409" t="s">
        <v>363</v>
      </c>
      <c r="D37" s="410" t="s">
        <v>364</v>
      </c>
      <c r="E37" s="411">
        <v>4</v>
      </c>
      <c r="F37" s="412">
        <v>1</v>
      </c>
      <c r="G37" s="412">
        <v>3</v>
      </c>
      <c r="H37" s="412">
        <v>1</v>
      </c>
      <c r="I37" s="412">
        <v>0</v>
      </c>
      <c r="J37" s="413" t="s">
        <v>1365</v>
      </c>
      <c r="K37" s="414">
        <f>'Allegato 1.1 (CE) new'!O37</f>
        <v>0</v>
      </c>
      <c r="L37" s="414">
        <f>'Allegato 1.1 (CE) new'!P37</f>
        <v>0</v>
      </c>
      <c r="M37" s="414">
        <f>'Allegato 1.1 (CE) new'!Q37</f>
        <v>0</v>
      </c>
    </row>
    <row r="38" spans="1:13">
      <c r="A38" s="398" t="s">
        <v>350</v>
      </c>
      <c r="B38" s="398" t="s">
        <v>1366</v>
      </c>
      <c r="C38" s="398" t="s">
        <v>365</v>
      </c>
      <c r="D38" s="405" t="s">
        <v>366</v>
      </c>
      <c r="E38" s="398">
        <v>4</v>
      </c>
      <c r="F38" s="400">
        <v>1</v>
      </c>
      <c r="G38" s="400">
        <v>3</v>
      </c>
      <c r="H38" s="400">
        <v>1</v>
      </c>
      <c r="I38" s="400">
        <v>1</v>
      </c>
      <c r="J38" s="406" t="s">
        <v>1367</v>
      </c>
      <c r="K38" s="407">
        <f>'Allegato 1.1 (CE) new'!O38</f>
        <v>0</v>
      </c>
      <c r="L38" s="402">
        <f>'Allegato 1.1 (CE) new'!P38</f>
        <v>0</v>
      </c>
      <c r="M38" s="402">
        <f>'Allegato 1.1 (CE) new'!Q38</f>
        <v>0</v>
      </c>
    </row>
    <row r="39" spans="1:13">
      <c r="A39" s="398"/>
      <c r="B39" s="398" t="s">
        <v>1368</v>
      </c>
      <c r="C39" s="398" t="s">
        <v>367</v>
      </c>
      <c r="D39" s="405" t="s">
        <v>368</v>
      </c>
      <c r="E39" s="398">
        <v>4</v>
      </c>
      <c r="F39" s="400">
        <v>1</v>
      </c>
      <c r="G39" s="400">
        <v>3</v>
      </c>
      <c r="H39" s="400">
        <v>1</v>
      </c>
      <c r="I39" s="400">
        <v>2</v>
      </c>
      <c r="J39" s="406" t="s">
        <v>1369</v>
      </c>
      <c r="K39" s="407">
        <f>'Allegato 1.1 (CE) new'!O39</f>
        <v>0</v>
      </c>
      <c r="L39" s="402">
        <f>'Allegato 1.1 (CE) new'!P39</f>
        <v>0</v>
      </c>
      <c r="M39" s="402">
        <f>'Allegato 1.1 (CE) new'!Q39</f>
        <v>0</v>
      </c>
    </row>
    <row r="40" spans="1:13">
      <c r="A40" s="398"/>
      <c r="B40" s="398" t="s">
        <v>1370</v>
      </c>
      <c r="C40" s="398" t="s">
        <v>369</v>
      </c>
      <c r="D40" s="405" t="s">
        <v>370</v>
      </c>
      <c r="E40" s="398">
        <v>4</v>
      </c>
      <c r="F40" s="400">
        <v>1</v>
      </c>
      <c r="G40" s="400">
        <v>3</v>
      </c>
      <c r="H40" s="400">
        <v>1</v>
      </c>
      <c r="I40" s="400">
        <v>3</v>
      </c>
      <c r="J40" s="406" t="s">
        <v>1371</v>
      </c>
      <c r="K40" s="407">
        <f>'Allegato 1.1 (CE) new'!O40</f>
        <v>0</v>
      </c>
      <c r="L40" s="402">
        <f>'Allegato 1.1 (CE) new'!P40</f>
        <v>0</v>
      </c>
      <c r="M40" s="402">
        <f>'Allegato 1.1 (CE) new'!Q40</f>
        <v>0</v>
      </c>
    </row>
    <row r="41" spans="1:13" ht="12.75" customHeight="1">
      <c r="A41" s="398"/>
      <c r="B41" s="398" t="s">
        <v>1372</v>
      </c>
      <c r="C41" s="398" t="s">
        <v>371</v>
      </c>
      <c r="D41" s="399" t="s">
        <v>372</v>
      </c>
      <c r="E41" s="398">
        <v>4</v>
      </c>
      <c r="F41" s="400">
        <v>1</v>
      </c>
      <c r="G41" s="400">
        <v>3</v>
      </c>
      <c r="H41" s="400">
        <v>1</v>
      </c>
      <c r="I41" s="400">
        <v>4</v>
      </c>
      <c r="J41" s="415" t="s">
        <v>1373</v>
      </c>
      <c r="K41" s="416">
        <f>'Allegato 1.1 (CE) new'!O41</f>
        <v>0</v>
      </c>
      <c r="L41" s="402">
        <f>'Allegato 1.1 (CE) new'!P41</f>
        <v>0</v>
      </c>
      <c r="M41" s="402">
        <f>'Allegato 1.1 (CE) new'!Q41</f>
        <v>0</v>
      </c>
    </row>
    <row r="42" spans="1:13">
      <c r="A42" s="389"/>
      <c r="B42" s="389" t="s">
        <v>1374</v>
      </c>
      <c r="C42" s="389" t="s">
        <v>373</v>
      </c>
      <c r="D42" s="388" t="s">
        <v>1375</v>
      </c>
      <c r="E42" s="389">
        <v>4</v>
      </c>
      <c r="F42" s="390">
        <v>1</v>
      </c>
      <c r="G42" s="390">
        <v>4</v>
      </c>
      <c r="H42" s="390">
        <v>0</v>
      </c>
      <c r="I42" s="390">
        <v>0</v>
      </c>
      <c r="J42" s="391" t="s">
        <v>1376</v>
      </c>
      <c r="K42" s="392">
        <f>'Allegato 1.1 (CE) new'!O42</f>
        <v>24000</v>
      </c>
      <c r="L42" s="392">
        <f>'Allegato 1.1 (CE) new'!P42</f>
        <v>24480</v>
      </c>
      <c r="M42" s="392">
        <f>'Allegato 1.1 (CE) new'!Q42</f>
        <v>24969.599999999999</v>
      </c>
    </row>
    <row r="43" spans="1:13">
      <c r="A43" s="393"/>
      <c r="B43" s="393" t="s">
        <v>1374</v>
      </c>
      <c r="C43" s="393" t="s">
        <v>373</v>
      </c>
      <c r="D43" s="394" t="s">
        <v>374</v>
      </c>
      <c r="E43" s="393">
        <v>4</v>
      </c>
      <c r="F43" s="395">
        <v>1</v>
      </c>
      <c r="G43" s="395">
        <v>4</v>
      </c>
      <c r="H43" s="395">
        <v>1</v>
      </c>
      <c r="I43" s="395">
        <v>0</v>
      </c>
      <c r="J43" s="396" t="s">
        <v>1377</v>
      </c>
      <c r="K43" s="397">
        <f>'Allegato 1.1 (CE) new'!O43</f>
        <v>24000</v>
      </c>
      <c r="L43" s="397">
        <f>'Allegato 1.1 (CE) new'!P43</f>
        <v>24480</v>
      </c>
      <c r="M43" s="397">
        <f>'Allegato 1.1 (CE) new'!Q43</f>
        <v>24969.599999999999</v>
      </c>
    </row>
    <row r="44" spans="1:13">
      <c r="A44" s="398"/>
      <c r="B44" s="398" t="s">
        <v>1374</v>
      </c>
      <c r="C44" s="398" t="s">
        <v>373</v>
      </c>
      <c r="D44" s="399" t="s">
        <v>374</v>
      </c>
      <c r="E44" s="398">
        <v>4</v>
      </c>
      <c r="F44" s="400">
        <v>1</v>
      </c>
      <c r="G44" s="400">
        <v>4</v>
      </c>
      <c r="H44" s="400">
        <v>1</v>
      </c>
      <c r="I44" s="400">
        <v>1</v>
      </c>
      <c r="J44" s="415" t="s">
        <v>1377</v>
      </c>
      <c r="K44" s="416">
        <f>'Allegato 1.1 (CE) new'!O44</f>
        <v>24000</v>
      </c>
      <c r="L44" s="402">
        <f>'Allegato 1.1 (CE) new'!P44</f>
        <v>24480</v>
      </c>
      <c r="M44" s="402">
        <f>'Allegato 1.1 (CE) new'!Q44</f>
        <v>24969.599999999999</v>
      </c>
    </row>
    <row r="45" spans="1:13" ht="25.5">
      <c r="A45" s="381"/>
      <c r="B45" s="381" t="s">
        <v>1378</v>
      </c>
      <c r="C45" s="381" t="s">
        <v>375</v>
      </c>
      <c r="D45" s="382" t="s">
        <v>1379</v>
      </c>
      <c r="E45" s="383">
        <v>4</v>
      </c>
      <c r="F45" s="384">
        <v>2</v>
      </c>
      <c r="G45" s="384">
        <v>0</v>
      </c>
      <c r="H45" s="384">
        <v>0</v>
      </c>
      <c r="I45" s="384">
        <v>0</v>
      </c>
      <c r="J45" s="382" t="s">
        <v>1380</v>
      </c>
      <c r="K45" s="417">
        <f>'Allegato 1.1 (CE) new'!O45</f>
        <v>0</v>
      </c>
      <c r="L45" s="417">
        <f>'Allegato 1.1 (CE) new'!P45</f>
        <v>0</v>
      </c>
      <c r="M45" s="417">
        <f>'Allegato 1.1 (CE) new'!Q45</f>
        <v>0</v>
      </c>
    </row>
    <row r="46" spans="1:13" ht="25.5">
      <c r="A46" s="389"/>
      <c r="B46" s="389" t="s">
        <v>1378</v>
      </c>
      <c r="C46" s="389" t="s">
        <v>375</v>
      </c>
      <c r="D46" s="388" t="s">
        <v>1379</v>
      </c>
      <c r="E46" s="389">
        <v>4</v>
      </c>
      <c r="F46" s="390">
        <v>2</v>
      </c>
      <c r="G46" s="390">
        <v>1</v>
      </c>
      <c r="H46" s="390">
        <v>0</v>
      </c>
      <c r="I46" s="390">
        <v>0</v>
      </c>
      <c r="J46" s="391" t="s">
        <v>1380</v>
      </c>
      <c r="K46" s="392">
        <f>'Allegato 1.1 (CE) new'!O46</f>
        <v>0</v>
      </c>
      <c r="L46" s="392">
        <f>'Allegato 1.1 (CE) new'!P46</f>
        <v>0</v>
      </c>
      <c r="M46" s="392">
        <f>'Allegato 1.1 (CE) new'!Q46</f>
        <v>0</v>
      </c>
    </row>
    <row r="47" spans="1:13" ht="25.5">
      <c r="A47" s="393"/>
      <c r="B47" s="393" t="s">
        <v>1381</v>
      </c>
      <c r="C47" s="393" t="s">
        <v>377</v>
      </c>
      <c r="D47" s="396" t="s">
        <v>378</v>
      </c>
      <c r="E47" s="393">
        <v>4</v>
      </c>
      <c r="F47" s="395">
        <v>2</v>
      </c>
      <c r="G47" s="395">
        <v>1</v>
      </c>
      <c r="H47" s="395">
        <v>1</v>
      </c>
      <c r="I47" s="395">
        <v>0</v>
      </c>
      <c r="J47" s="396" t="s">
        <v>1382</v>
      </c>
      <c r="K47" s="397">
        <f>'Allegato 1.1 (CE) new'!O47</f>
        <v>0</v>
      </c>
      <c r="L47" s="397">
        <f>'Allegato 1.1 (CE) new'!P47</f>
        <v>0</v>
      </c>
      <c r="M47" s="397">
        <f>'Allegato 1.1 (CE) new'!Q47</f>
        <v>0</v>
      </c>
    </row>
    <row r="48" spans="1:13" ht="25.5">
      <c r="A48" s="398"/>
      <c r="B48" s="398" t="s">
        <v>1381</v>
      </c>
      <c r="C48" s="398" t="s">
        <v>377</v>
      </c>
      <c r="D48" s="399" t="s">
        <v>378</v>
      </c>
      <c r="E48" s="398">
        <v>4</v>
      </c>
      <c r="F48" s="400">
        <v>2</v>
      </c>
      <c r="G48" s="400">
        <v>1</v>
      </c>
      <c r="H48" s="400">
        <v>1</v>
      </c>
      <c r="I48" s="400">
        <v>1</v>
      </c>
      <c r="J48" s="415" t="s">
        <v>1382</v>
      </c>
      <c r="K48" s="416">
        <f>'Allegato 1.1 (CE) new'!O48</f>
        <v>0</v>
      </c>
      <c r="L48" s="402">
        <f>'Allegato 1.1 (CE) new'!P48</f>
        <v>0</v>
      </c>
      <c r="M48" s="402">
        <f>'Allegato 1.1 (CE) new'!Q48</f>
        <v>0</v>
      </c>
    </row>
    <row r="49" spans="1:13" ht="25.5">
      <c r="A49" s="393"/>
      <c r="B49" s="393" t="s">
        <v>1383</v>
      </c>
      <c r="C49" s="393" t="s">
        <v>379</v>
      </c>
      <c r="D49" s="396" t="s">
        <v>380</v>
      </c>
      <c r="E49" s="393">
        <v>4</v>
      </c>
      <c r="F49" s="395">
        <v>2</v>
      </c>
      <c r="G49" s="395">
        <v>2</v>
      </c>
      <c r="H49" s="395">
        <v>1</v>
      </c>
      <c r="I49" s="395">
        <v>0</v>
      </c>
      <c r="J49" s="396" t="s">
        <v>1384</v>
      </c>
      <c r="K49" s="397">
        <f>'Allegato 1.1 (CE) new'!O49</f>
        <v>0</v>
      </c>
      <c r="L49" s="397">
        <f>'Allegato 1.1 (CE) new'!P49</f>
        <v>0</v>
      </c>
      <c r="M49" s="397">
        <f>'Allegato 1.1 (CE) new'!Q49</f>
        <v>0</v>
      </c>
    </row>
    <row r="50" spans="1:13" ht="25.5">
      <c r="A50" s="398"/>
      <c r="B50" s="398" t="s">
        <v>1383</v>
      </c>
      <c r="C50" s="398" t="s">
        <v>379</v>
      </c>
      <c r="D50" s="399" t="s">
        <v>380</v>
      </c>
      <c r="E50" s="398">
        <v>4</v>
      </c>
      <c r="F50" s="400">
        <v>2</v>
      </c>
      <c r="G50" s="400">
        <v>2</v>
      </c>
      <c r="H50" s="400">
        <v>1</v>
      </c>
      <c r="I50" s="400">
        <v>1</v>
      </c>
      <c r="J50" s="415" t="s">
        <v>1384</v>
      </c>
      <c r="K50" s="416">
        <f>'Allegato 1.1 (CE) new'!O50</f>
        <v>0</v>
      </c>
      <c r="L50" s="402">
        <f>'Allegato 1.1 (CE) new'!P50</f>
        <v>0</v>
      </c>
      <c r="M50" s="402">
        <f>'Allegato 1.1 (CE) new'!Q50</f>
        <v>0</v>
      </c>
    </row>
    <row r="51" spans="1:13" ht="25.5">
      <c r="A51" s="381"/>
      <c r="B51" s="381" t="s">
        <v>1385</v>
      </c>
      <c r="C51" s="381" t="s">
        <v>379</v>
      </c>
      <c r="D51" s="382" t="s">
        <v>1386</v>
      </c>
      <c r="E51" s="383">
        <v>4</v>
      </c>
      <c r="F51" s="384">
        <v>3</v>
      </c>
      <c r="G51" s="384">
        <v>0</v>
      </c>
      <c r="H51" s="384">
        <v>0</v>
      </c>
      <c r="I51" s="384">
        <v>0</v>
      </c>
      <c r="J51" s="382" t="s">
        <v>1387</v>
      </c>
      <c r="K51" s="417">
        <f>'Allegato 1.1 (CE) new'!O51</f>
        <v>0</v>
      </c>
      <c r="L51" s="417">
        <f>'Allegato 1.1 (CE) new'!P51</f>
        <v>0</v>
      </c>
      <c r="M51" s="417">
        <f>'Allegato 1.1 (CE) new'!Q51</f>
        <v>0</v>
      </c>
    </row>
    <row r="52" spans="1:13" ht="25.5">
      <c r="A52" s="389"/>
      <c r="B52" s="389" t="s">
        <v>1388</v>
      </c>
      <c r="C52" s="389" t="s">
        <v>381</v>
      </c>
      <c r="D52" s="388" t="s">
        <v>1386</v>
      </c>
      <c r="E52" s="389">
        <v>4</v>
      </c>
      <c r="F52" s="390">
        <v>3</v>
      </c>
      <c r="G52" s="390">
        <v>1</v>
      </c>
      <c r="H52" s="390">
        <v>0</v>
      </c>
      <c r="I52" s="390">
        <v>0</v>
      </c>
      <c r="J52" s="391" t="s">
        <v>1387</v>
      </c>
      <c r="K52" s="392">
        <f>'Allegato 1.1 (CE) new'!O52</f>
        <v>0</v>
      </c>
      <c r="L52" s="392">
        <f>'Allegato 1.1 (CE) new'!P52</f>
        <v>0</v>
      </c>
      <c r="M52" s="392">
        <f>'Allegato 1.1 (CE) new'!Q52</f>
        <v>0</v>
      </c>
    </row>
    <row r="53" spans="1:13" ht="25.5" customHeight="1">
      <c r="A53" s="393"/>
      <c r="B53" s="393" t="s">
        <v>1389</v>
      </c>
      <c r="C53" s="393" t="s">
        <v>383</v>
      </c>
      <c r="D53" s="396" t="s">
        <v>384</v>
      </c>
      <c r="E53" s="393">
        <v>4</v>
      </c>
      <c r="F53" s="395">
        <v>3</v>
      </c>
      <c r="G53" s="395">
        <v>1</v>
      </c>
      <c r="H53" s="395">
        <v>1</v>
      </c>
      <c r="I53" s="395">
        <v>0</v>
      </c>
      <c r="J53" s="418" t="s">
        <v>1390</v>
      </c>
      <c r="K53" s="419">
        <f>'Allegato 1.1 (CE) new'!O53</f>
        <v>0</v>
      </c>
      <c r="L53" s="419">
        <f>'Allegato 1.1 (CE) new'!P53</f>
        <v>0</v>
      </c>
      <c r="M53" s="419">
        <f>'Allegato 1.1 (CE) new'!Q53</f>
        <v>0</v>
      </c>
    </row>
    <row r="54" spans="1:13" ht="25.5">
      <c r="A54" s="398"/>
      <c r="B54" s="398" t="s">
        <v>1389</v>
      </c>
      <c r="C54" s="398" t="s">
        <v>383</v>
      </c>
      <c r="D54" s="399" t="s">
        <v>384</v>
      </c>
      <c r="E54" s="398">
        <v>4</v>
      </c>
      <c r="F54" s="400">
        <v>3</v>
      </c>
      <c r="G54" s="400">
        <v>1</v>
      </c>
      <c r="H54" s="400">
        <v>1</v>
      </c>
      <c r="I54" s="400">
        <v>1</v>
      </c>
      <c r="J54" s="415" t="s">
        <v>1391</v>
      </c>
      <c r="K54" s="416">
        <f>'Allegato 1.1 (CE) new'!O54</f>
        <v>0</v>
      </c>
      <c r="L54" s="402">
        <f>'Allegato 1.1 (CE) new'!P54</f>
        <v>0</v>
      </c>
      <c r="M54" s="402">
        <f>'Allegato 1.1 (CE) new'!Q54</f>
        <v>0</v>
      </c>
    </row>
    <row r="55" spans="1:13" ht="25.5">
      <c r="A55" s="398"/>
      <c r="B55" s="398" t="s">
        <v>1389</v>
      </c>
      <c r="C55" s="398" t="s">
        <v>383</v>
      </c>
      <c r="D55" s="399" t="s">
        <v>384</v>
      </c>
      <c r="E55" s="398">
        <v>4</v>
      </c>
      <c r="F55" s="400">
        <v>3</v>
      </c>
      <c r="G55" s="400">
        <v>1</v>
      </c>
      <c r="H55" s="400">
        <v>1</v>
      </c>
      <c r="I55" s="400">
        <v>2</v>
      </c>
      <c r="J55" s="415" t="s">
        <v>1392</v>
      </c>
      <c r="K55" s="416">
        <f>'Allegato 1.1 (CE) new'!O55</f>
        <v>0</v>
      </c>
      <c r="L55" s="402">
        <f>'Allegato 1.1 (CE) new'!P55</f>
        <v>0</v>
      </c>
      <c r="M55" s="402">
        <f>'Allegato 1.1 (CE) new'!Q55</f>
        <v>0</v>
      </c>
    </row>
    <row r="56" spans="1:13" ht="25.5">
      <c r="A56" s="398"/>
      <c r="B56" s="398" t="s">
        <v>1389</v>
      </c>
      <c r="C56" s="398" t="s">
        <v>383</v>
      </c>
      <c r="D56" s="399" t="s">
        <v>384</v>
      </c>
      <c r="E56" s="398">
        <v>4</v>
      </c>
      <c r="F56" s="400">
        <v>3</v>
      </c>
      <c r="G56" s="400">
        <v>1</v>
      </c>
      <c r="H56" s="400">
        <v>1</v>
      </c>
      <c r="I56" s="400">
        <v>3</v>
      </c>
      <c r="J56" s="415" t="s">
        <v>1393</v>
      </c>
      <c r="K56" s="416">
        <f>'Allegato 1.1 (CE) new'!O56</f>
        <v>0</v>
      </c>
      <c r="L56" s="402">
        <f>'Allegato 1.1 (CE) new'!P56</f>
        <v>0</v>
      </c>
      <c r="M56" s="402">
        <f>'Allegato 1.1 (CE) new'!Q56</f>
        <v>0</v>
      </c>
    </row>
    <row r="57" spans="1:13" ht="25.5">
      <c r="A57" s="398"/>
      <c r="B57" s="398" t="s">
        <v>1389</v>
      </c>
      <c r="C57" s="398" t="s">
        <v>383</v>
      </c>
      <c r="D57" s="399" t="s">
        <v>384</v>
      </c>
      <c r="E57" s="398">
        <v>4</v>
      </c>
      <c r="F57" s="400">
        <v>3</v>
      </c>
      <c r="G57" s="400">
        <v>1</v>
      </c>
      <c r="H57" s="400">
        <v>1</v>
      </c>
      <c r="I57" s="400">
        <v>4</v>
      </c>
      <c r="J57" s="415" t="s">
        <v>1394</v>
      </c>
      <c r="K57" s="416">
        <f>'Allegato 1.1 (CE) new'!O57</f>
        <v>0</v>
      </c>
      <c r="L57" s="402">
        <f>'Allegato 1.1 (CE) new'!P57</f>
        <v>0</v>
      </c>
      <c r="M57" s="402">
        <f>'Allegato 1.1 (CE) new'!Q57</f>
        <v>0</v>
      </c>
    </row>
    <row r="58" spans="1:13" ht="25.5">
      <c r="A58" s="398"/>
      <c r="B58" s="398" t="s">
        <v>1389</v>
      </c>
      <c r="C58" s="398" t="s">
        <v>383</v>
      </c>
      <c r="D58" s="399" t="s">
        <v>384</v>
      </c>
      <c r="E58" s="398">
        <v>4</v>
      </c>
      <c r="F58" s="400">
        <v>3</v>
      </c>
      <c r="G58" s="400">
        <v>1</v>
      </c>
      <c r="H58" s="400">
        <v>1</v>
      </c>
      <c r="I58" s="400">
        <v>5</v>
      </c>
      <c r="J58" s="415" t="s">
        <v>1395</v>
      </c>
      <c r="K58" s="416">
        <f>'Allegato 1.1 (CE) new'!O58</f>
        <v>0</v>
      </c>
      <c r="L58" s="402">
        <f>'Allegato 1.1 (CE) new'!P58</f>
        <v>0</v>
      </c>
      <c r="M58" s="402">
        <f>'Allegato 1.1 (CE) new'!Q58</f>
        <v>0</v>
      </c>
    </row>
    <row r="59" spans="1:13" ht="25.5">
      <c r="A59" s="398"/>
      <c r="B59" s="398" t="s">
        <v>1389</v>
      </c>
      <c r="C59" s="398" t="s">
        <v>383</v>
      </c>
      <c r="D59" s="399" t="s">
        <v>384</v>
      </c>
      <c r="E59" s="398">
        <v>4</v>
      </c>
      <c r="F59" s="400">
        <v>3</v>
      </c>
      <c r="G59" s="400">
        <v>1</v>
      </c>
      <c r="H59" s="400">
        <v>1</v>
      </c>
      <c r="I59" s="400">
        <v>6</v>
      </c>
      <c r="J59" s="415" t="s">
        <v>1396</v>
      </c>
      <c r="K59" s="416">
        <f>'Allegato 1.1 (CE) new'!O59</f>
        <v>0</v>
      </c>
      <c r="L59" s="402">
        <f>'Allegato 1.1 (CE) new'!P59</f>
        <v>0</v>
      </c>
      <c r="M59" s="402">
        <f>'Allegato 1.1 (CE) new'!Q59</f>
        <v>0</v>
      </c>
    </row>
    <row r="60" spans="1:13" ht="25.5">
      <c r="A60" s="398"/>
      <c r="B60" s="398" t="s">
        <v>1389</v>
      </c>
      <c r="C60" s="398" t="s">
        <v>383</v>
      </c>
      <c r="D60" s="399" t="s">
        <v>384</v>
      </c>
      <c r="E60" s="398">
        <v>4</v>
      </c>
      <c r="F60" s="400">
        <v>3</v>
      </c>
      <c r="G60" s="400">
        <v>1</v>
      </c>
      <c r="H60" s="400">
        <v>1</v>
      </c>
      <c r="I60" s="400">
        <v>7</v>
      </c>
      <c r="J60" s="415" t="s">
        <v>1397</v>
      </c>
      <c r="K60" s="416">
        <f>'Allegato 1.1 (CE) new'!O60</f>
        <v>0</v>
      </c>
      <c r="L60" s="402">
        <f>'Allegato 1.1 (CE) new'!P60</f>
        <v>0</v>
      </c>
      <c r="M60" s="402">
        <f>'Allegato 1.1 (CE) new'!Q60</f>
        <v>0</v>
      </c>
    </row>
    <row r="61" spans="1:13" ht="25.5">
      <c r="A61" s="398"/>
      <c r="B61" s="398" t="s">
        <v>1389</v>
      </c>
      <c r="C61" s="398" t="s">
        <v>383</v>
      </c>
      <c r="D61" s="399" t="s">
        <v>384</v>
      </c>
      <c r="E61" s="398">
        <v>4</v>
      </c>
      <c r="F61" s="400">
        <v>3</v>
      </c>
      <c r="G61" s="400">
        <v>1</v>
      </c>
      <c r="H61" s="400">
        <v>1</v>
      </c>
      <c r="I61" s="400">
        <v>8</v>
      </c>
      <c r="J61" s="415" t="s">
        <v>1398</v>
      </c>
      <c r="K61" s="416">
        <f>'Allegato 1.1 (CE) new'!O61</f>
        <v>0</v>
      </c>
      <c r="L61" s="402">
        <f>'Allegato 1.1 (CE) new'!P61</f>
        <v>0</v>
      </c>
      <c r="M61" s="402">
        <f>'Allegato 1.1 (CE) new'!Q61</f>
        <v>0</v>
      </c>
    </row>
    <row r="62" spans="1:13" ht="25.5">
      <c r="A62" s="398"/>
      <c r="B62" s="398" t="s">
        <v>1389</v>
      </c>
      <c r="C62" s="398" t="s">
        <v>383</v>
      </c>
      <c r="D62" s="399" t="s">
        <v>384</v>
      </c>
      <c r="E62" s="398">
        <v>4</v>
      </c>
      <c r="F62" s="400">
        <v>3</v>
      </c>
      <c r="G62" s="400">
        <v>1</v>
      </c>
      <c r="H62" s="400">
        <v>1</v>
      </c>
      <c r="I62" s="400">
        <v>9</v>
      </c>
      <c r="J62" s="415" t="s">
        <v>1399</v>
      </c>
      <c r="K62" s="416">
        <f>'Allegato 1.1 (CE) new'!O62</f>
        <v>0</v>
      </c>
      <c r="L62" s="402">
        <f>'Allegato 1.1 (CE) new'!P62</f>
        <v>0</v>
      </c>
      <c r="M62" s="402">
        <f>'Allegato 1.1 (CE) new'!Q62</f>
        <v>0</v>
      </c>
    </row>
    <row r="63" spans="1:13" ht="25.5">
      <c r="A63" s="398"/>
      <c r="B63" s="398" t="s">
        <v>1389</v>
      </c>
      <c r="C63" s="398" t="s">
        <v>383</v>
      </c>
      <c r="D63" s="399" t="s">
        <v>384</v>
      </c>
      <c r="E63" s="398">
        <v>4</v>
      </c>
      <c r="F63" s="400">
        <v>3</v>
      </c>
      <c r="G63" s="400">
        <v>1</v>
      </c>
      <c r="H63" s="400">
        <v>1</v>
      </c>
      <c r="I63" s="400">
        <v>10</v>
      </c>
      <c r="J63" s="415" t="s">
        <v>1400</v>
      </c>
      <c r="K63" s="416">
        <f>'Allegato 1.1 (CE) new'!O63</f>
        <v>0</v>
      </c>
      <c r="L63" s="402">
        <f>'Allegato 1.1 (CE) new'!P63</f>
        <v>0</v>
      </c>
      <c r="M63" s="402">
        <f>'Allegato 1.1 (CE) new'!Q63</f>
        <v>0</v>
      </c>
    </row>
    <row r="64" spans="1:13" ht="25.5">
      <c r="A64" s="398"/>
      <c r="B64" s="398" t="s">
        <v>1389</v>
      </c>
      <c r="C64" s="398" t="s">
        <v>383</v>
      </c>
      <c r="D64" s="399" t="s">
        <v>384</v>
      </c>
      <c r="E64" s="398">
        <v>4</v>
      </c>
      <c r="F64" s="400">
        <v>3</v>
      </c>
      <c r="G64" s="400">
        <v>1</v>
      </c>
      <c r="H64" s="400">
        <v>1</v>
      </c>
      <c r="I64" s="400">
        <v>11</v>
      </c>
      <c r="J64" s="415" t="s">
        <v>1401</v>
      </c>
      <c r="K64" s="416">
        <f>'Allegato 1.1 (CE) new'!O64</f>
        <v>0</v>
      </c>
      <c r="L64" s="402">
        <f>'Allegato 1.1 (CE) new'!P64</f>
        <v>0</v>
      </c>
      <c r="M64" s="402">
        <f>'Allegato 1.1 (CE) new'!Q64</f>
        <v>0</v>
      </c>
    </row>
    <row r="65" spans="1:13" ht="25.5">
      <c r="A65" s="398"/>
      <c r="B65" s="398" t="s">
        <v>1389</v>
      </c>
      <c r="C65" s="398" t="s">
        <v>383</v>
      </c>
      <c r="D65" s="399" t="s">
        <v>384</v>
      </c>
      <c r="E65" s="398">
        <v>4</v>
      </c>
      <c r="F65" s="400">
        <v>3</v>
      </c>
      <c r="G65" s="400">
        <v>1</v>
      </c>
      <c r="H65" s="400">
        <v>1</v>
      </c>
      <c r="I65" s="400">
        <v>12</v>
      </c>
      <c r="J65" s="415" t="s">
        <v>1402</v>
      </c>
      <c r="K65" s="416">
        <f>'Allegato 1.1 (CE) new'!O65</f>
        <v>0</v>
      </c>
      <c r="L65" s="402">
        <f>'Allegato 1.1 (CE) new'!P65</f>
        <v>0</v>
      </c>
      <c r="M65" s="402">
        <f>'Allegato 1.1 (CE) new'!Q65</f>
        <v>0</v>
      </c>
    </row>
    <row r="66" spans="1:13" ht="25.5">
      <c r="A66" s="398"/>
      <c r="B66" s="398" t="s">
        <v>1389</v>
      </c>
      <c r="C66" s="398" t="s">
        <v>383</v>
      </c>
      <c r="D66" s="399" t="s">
        <v>384</v>
      </c>
      <c r="E66" s="398">
        <v>4</v>
      </c>
      <c r="F66" s="400">
        <v>3</v>
      </c>
      <c r="G66" s="400">
        <v>1</v>
      </c>
      <c r="H66" s="400">
        <v>1</v>
      </c>
      <c r="I66" s="400">
        <v>13</v>
      </c>
      <c r="J66" s="415" t="s">
        <v>1403</v>
      </c>
      <c r="K66" s="416">
        <f>'Allegato 1.1 (CE) new'!O66</f>
        <v>0</v>
      </c>
      <c r="L66" s="402">
        <f>'Allegato 1.1 (CE) new'!P66</f>
        <v>0</v>
      </c>
      <c r="M66" s="402">
        <f>'Allegato 1.1 (CE) new'!Q66</f>
        <v>0</v>
      </c>
    </row>
    <row r="67" spans="1:13" ht="25.5">
      <c r="A67" s="398"/>
      <c r="B67" s="398" t="s">
        <v>1389</v>
      </c>
      <c r="C67" s="398" t="s">
        <v>383</v>
      </c>
      <c r="D67" s="399" t="s">
        <v>384</v>
      </c>
      <c r="E67" s="398">
        <v>4</v>
      </c>
      <c r="F67" s="400">
        <v>3</v>
      </c>
      <c r="G67" s="400">
        <v>1</v>
      </c>
      <c r="H67" s="400">
        <v>1</v>
      </c>
      <c r="I67" s="400">
        <v>14</v>
      </c>
      <c r="J67" s="415" t="s">
        <v>1404</v>
      </c>
      <c r="K67" s="416">
        <f>'Allegato 1.1 (CE) new'!O67</f>
        <v>0</v>
      </c>
      <c r="L67" s="402">
        <f>'Allegato 1.1 (CE) new'!P67</f>
        <v>0</v>
      </c>
      <c r="M67" s="402">
        <f>'Allegato 1.1 (CE) new'!Q67</f>
        <v>0</v>
      </c>
    </row>
    <row r="68" spans="1:13" ht="25.5">
      <c r="A68" s="393"/>
      <c r="B68" s="393" t="s">
        <v>1405</v>
      </c>
      <c r="C68" s="393" t="s">
        <v>385</v>
      </c>
      <c r="D68" s="396" t="s">
        <v>386</v>
      </c>
      <c r="E68" s="393">
        <v>4</v>
      </c>
      <c r="F68" s="395">
        <v>3</v>
      </c>
      <c r="G68" s="395">
        <v>1</v>
      </c>
      <c r="H68" s="395">
        <v>2</v>
      </c>
      <c r="I68" s="395">
        <v>0</v>
      </c>
      <c r="J68" s="418" t="s">
        <v>1406</v>
      </c>
      <c r="K68" s="397">
        <f>'Allegato 1.1 (CE) new'!O68</f>
        <v>0</v>
      </c>
      <c r="L68" s="397">
        <f>'Allegato 1.1 (CE) new'!P68</f>
        <v>0</v>
      </c>
      <c r="M68" s="397">
        <f>'Allegato 1.1 (CE) new'!Q68</f>
        <v>0</v>
      </c>
    </row>
    <row r="69" spans="1:13" ht="25.5">
      <c r="A69" s="398"/>
      <c r="B69" s="398" t="s">
        <v>1405</v>
      </c>
      <c r="C69" s="398" t="s">
        <v>385</v>
      </c>
      <c r="D69" s="399" t="s">
        <v>386</v>
      </c>
      <c r="E69" s="398">
        <v>4</v>
      </c>
      <c r="F69" s="400">
        <v>3</v>
      </c>
      <c r="G69" s="400">
        <v>1</v>
      </c>
      <c r="H69" s="400">
        <v>2</v>
      </c>
      <c r="I69" s="400">
        <v>1</v>
      </c>
      <c r="J69" s="415" t="s">
        <v>1406</v>
      </c>
      <c r="K69" s="416">
        <f>'Allegato 1.1 (CE) new'!O69</f>
        <v>0</v>
      </c>
      <c r="L69" s="402">
        <f>'Allegato 1.1 (CE) new'!P69</f>
        <v>0</v>
      </c>
      <c r="M69" s="402">
        <f>'Allegato 1.1 (CE) new'!Q69</f>
        <v>0</v>
      </c>
    </row>
    <row r="70" spans="1:13" ht="25.5">
      <c r="A70" s="393"/>
      <c r="B70" s="393" t="s">
        <v>1407</v>
      </c>
      <c r="C70" s="393" t="s">
        <v>387</v>
      </c>
      <c r="D70" s="396" t="s">
        <v>388</v>
      </c>
      <c r="E70" s="393">
        <v>4</v>
      </c>
      <c r="F70" s="395">
        <v>3</v>
      </c>
      <c r="G70" s="395">
        <v>1</v>
      </c>
      <c r="H70" s="395">
        <v>3</v>
      </c>
      <c r="I70" s="395">
        <v>0</v>
      </c>
      <c r="J70" s="418" t="s">
        <v>1408</v>
      </c>
      <c r="K70" s="397">
        <f>'Allegato 1.1 (CE) new'!O70</f>
        <v>0</v>
      </c>
      <c r="L70" s="397">
        <f>'Allegato 1.1 (CE) new'!P70</f>
        <v>0</v>
      </c>
      <c r="M70" s="397">
        <f>'Allegato 1.1 (CE) new'!Q70</f>
        <v>0</v>
      </c>
    </row>
    <row r="71" spans="1:13" ht="25.5">
      <c r="A71" s="398"/>
      <c r="B71" s="398" t="s">
        <v>1407</v>
      </c>
      <c r="C71" s="398" t="s">
        <v>387</v>
      </c>
      <c r="D71" s="399" t="s">
        <v>388</v>
      </c>
      <c r="E71" s="398">
        <v>4</v>
      </c>
      <c r="F71" s="400">
        <v>3</v>
      </c>
      <c r="G71" s="400">
        <v>1</v>
      </c>
      <c r="H71" s="400">
        <v>3</v>
      </c>
      <c r="I71" s="400">
        <v>1</v>
      </c>
      <c r="J71" s="415" t="s">
        <v>1408</v>
      </c>
      <c r="K71" s="416">
        <f>'Allegato 1.1 (CE) new'!O71</f>
        <v>0</v>
      </c>
      <c r="L71" s="402">
        <f>'Allegato 1.1 (CE) new'!P71</f>
        <v>0</v>
      </c>
      <c r="M71" s="402">
        <f>'Allegato 1.1 (CE) new'!Q71</f>
        <v>0</v>
      </c>
    </row>
    <row r="72" spans="1:13" ht="25.5">
      <c r="A72" s="393"/>
      <c r="B72" s="393" t="s">
        <v>1409</v>
      </c>
      <c r="C72" s="393" t="s">
        <v>389</v>
      </c>
      <c r="D72" s="396" t="s">
        <v>390</v>
      </c>
      <c r="E72" s="393">
        <v>4</v>
      </c>
      <c r="F72" s="395">
        <v>3</v>
      </c>
      <c r="G72" s="395">
        <v>1</v>
      </c>
      <c r="H72" s="395">
        <v>4</v>
      </c>
      <c r="I72" s="395">
        <v>0</v>
      </c>
      <c r="J72" s="418" t="s">
        <v>1410</v>
      </c>
      <c r="K72" s="397">
        <f>'Allegato 1.1 (CE) new'!O72</f>
        <v>0</v>
      </c>
      <c r="L72" s="397">
        <f>'Allegato 1.1 (CE) new'!P72</f>
        <v>0</v>
      </c>
      <c r="M72" s="397">
        <f>'Allegato 1.1 (CE) new'!Q72</f>
        <v>0</v>
      </c>
    </row>
    <row r="73" spans="1:13" ht="25.5">
      <c r="A73" s="398"/>
      <c r="B73" s="398" t="s">
        <v>1409</v>
      </c>
      <c r="C73" s="398" t="s">
        <v>389</v>
      </c>
      <c r="D73" s="399" t="s">
        <v>390</v>
      </c>
      <c r="E73" s="398">
        <v>4</v>
      </c>
      <c r="F73" s="400">
        <v>3</v>
      </c>
      <c r="G73" s="400">
        <v>1</v>
      </c>
      <c r="H73" s="400">
        <v>4</v>
      </c>
      <c r="I73" s="400">
        <v>1</v>
      </c>
      <c r="J73" s="415" t="s">
        <v>1410</v>
      </c>
      <c r="K73" s="416">
        <f>'Allegato 1.1 (CE) new'!O73</f>
        <v>0</v>
      </c>
      <c r="L73" s="402">
        <f>'Allegato 1.1 (CE) new'!P73</f>
        <v>0</v>
      </c>
      <c r="M73" s="402">
        <f>'Allegato 1.1 (CE) new'!Q73</f>
        <v>0</v>
      </c>
    </row>
    <row r="74" spans="1:13" ht="25.5">
      <c r="A74" s="383"/>
      <c r="B74" s="383" t="s">
        <v>1411</v>
      </c>
      <c r="C74" s="383" t="s">
        <v>391</v>
      </c>
      <c r="D74" s="382" t="s">
        <v>1412</v>
      </c>
      <c r="E74" s="383">
        <v>4</v>
      </c>
      <c r="F74" s="384">
        <v>4</v>
      </c>
      <c r="G74" s="384">
        <v>0</v>
      </c>
      <c r="H74" s="384">
        <v>0</v>
      </c>
      <c r="I74" s="384">
        <v>0</v>
      </c>
      <c r="J74" s="385" t="s">
        <v>1413</v>
      </c>
      <c r="K74" s="386">
        <f>'Allegato 1.1 (CE) new'!O74</f>
        <v>5770159</v>
      </c>
      <c r="L74" s="386">
        <f>'Allegato 1.1 (CE) new'!P74</f>
        <v>5885562.1800000006</v>
      </c>
      <c r="M74" s="386">
        <f>'Allegato 1.1 (CE) new'!Q74</f>
        <v>6003273.4236000003</v>
      </c>
    </row>
    <row r="75" spans="1:13" ht="25.5">
      <c r="A75" s="389"/>
      <c r="B75" s="389" t="s">
        <v>1411</v>
      </c>
      <c r="C75" s="389" t="s">
        <v>391</v>
      </c>
      <c r="D75" s="388" t="s">
        <v>1412</v>
      </c>
      <c r="E75" s="389">
        <v>4</v>
      </c>
      <c r="F75" s="390">
        <v>4</v>
      </c>
      <c r="G75" s="390">
        <v>1</v>
      </c>
      <c r="H75" s="390">
        <v>0</v>
      </c>
      <c r="I75" s="390">
        <v>0</v>
      </c>
      <c r="J75" s="391" t="s">
        <v>1413</v>
      </c>
      <c r="K75" s="392">
        <f>'Allegato 1.1 (CE) new'!O75</f>
        <v>5770159</v>
      </c>
      <c r="L75" s="392">
        <f>'Allegato 1.1 (CE) new'!P75</f>
        <v>5885562.1800000006</v>
      </c>
      <c r="M75" s="392">
        <f>'Allegato 1.1 (CE) new'!Q75</f>
        <v>6003273.4236000003</v>
      </c>
    </row>
    <row r="76" spans="1:13" ht="25.5">
      <c r="A76" s="393"/>
      <c r="B76" s="393" t="s">
        <v>1414</v>
      </c>
      <c r="C76" s="393" t="s">
        <v>395</v>
      </c>
      <c r="D76" s="394" t="s">
        <v>396</v>
      </c>
      <c r="E76" s="393">
        <v>4</v>
      </c>
      <c r="F76" s="395">
        <v>4</v>
      </c>
      <c r="G76" s="395">
        <v>1</v>
      </c>
      <c r="H76" s="395">
        <v>1</v>
      </c>
      <c r="I76" s="395">
        <v>0</v>
      </c>
      <c r="J76" s="396" t="s">
        <v>1415</v>
      </c>
      <c r="K76" s="397">
        <f>'Allegato 1.1 (CE) new'!O76</f>
        <v>3386343</v>
      </c>
      <c r="L76" s="397">
        <f>'Allegato 1.1 (CE) new'!P76</f>
        <v>3454069.86</v>
      </c>
      <c r="M76" s="397">
        <f>'Allegato 1.1 (CE) new'!Q76</f>
        <v>3523151.2571999999</v>
      </c>
    </row>
    <row r="77" spans="1:13">
      <c r="A77" s="398" t="s">
        <v>350</v>
      </c>
      <c r="B77" s="398" t="s">
        <v>1416</v>
      </c>
      <c r="C77" s="398" t="s">
        <v>397</v>
      </c>
      <c r="D77" s="399" t="s">
        <v>1417</v>
      </c>
      <c r="E77" s="398">
        <v>4</v>
      </c>
      <c r="F77" s="400">
        <v>4</v>
      </c>
      <c r="G77" s="400">
        <v>1</v>
      </c>
      <c r="H77" s="400">
        <v>1</v>
      </c>
      <c r="I77" s="400">
        <v>1</v>
      </c>
      <c r="J77" s="415" t="s">
        <v>1418</v>
      </c>
      <c r="K77" s="416">
        <f>'Allegato 1.1 (CE) new'!O77</f>
        <v>1955000</v>
      </c>
      <c r="L77" s="402">
        <f>'Allegato 1.1 (CE) new'!P77</f>
        <v>1994100</v>
      </c>
      <c r="M77" s="402">
        <f>'Allegato 1.1 (CE) new'!Q77</f>
        <v>2033982</v>
      </c>
    </row>
    <row r="78" spans="1:13">
      <c r="A78" s="398" t="s">
        <v>350</v>
      </c>
      <c r="B78" s="398" t="s">
        <v>1416</v>
      </c>
      <c r="C78" s="398" t="s">
        <v>397</v>
      </c>
      <c r="D78" s="399" t="s">
        <v>1417</v>
      </c>
      <c r="E78" s="398">
        <v>4</v>
      </c>
      <c r="F78" s="400">
        <v>4</v>
      </c>
      <c r="G78" s="400">
        <v>1</v>
      </c>
      <c r="H78" s="400">
        <v>1</v>
      </c>
      <c r="I78" s="400">
        <v>2</v>
      </c>
      <c r="J78" s="415" t="s">
        <v>1419</v>
      </c>
      <c r="K78" s="416">
        <f>'Allegato 1.1 (CE) new'!O78</f>
        <v>0</v>
      </c>
      <c r="L78" s="402">
        <f>'Allegato 1.1 (CE) new'!P78</f>
        <v>0</v>
      </c>
      <c r="M78" s="402">
        <f>'Allegato 1.1 (CE) new'!Q78</f>
        <v>0</v>
      </c>
    </row>
    <row r="79" spans="1:13">
      <c r="A79" s="398" t="s">
        <v>350</v>
      </c>
      <c r="B79" s="398" t="s">
        <v>1420</v>
      </c>
      <c r="C79" s="398" t="s">
        <v>399</v>
      </c>
      <c r="D79" s="399" t="s">
        <v>400</v>
      </c>
      <c r="E79" s="398">
        <v>4</v>
      </c>
      <c r="F79" s="400">
        <v>4</v>
      </c>
      <c r="G79" s="400">
        <v>1</v>
      </c>
      <c r="H79" s="400">
        <v>1</v>
      </c>
      <c r="I79" s="400">
        <v>3</v>
      </c>
      <c r="J79" s="415" t="s">
        <v>1421</v>
      </c>
      <c r="K79" s="416">
        <f>'Allegato 1.1 (CE) new'!O79</f>
        <v>994000</v>
      </c>
      <c r="L79" s="402">
        <f>'Allegato 1.1 (CE) new'!P79</f>
        <v>1013880</v>
      </c>
      <c r="M79" s="402">
        <f>'Allegato 1.1 (CE) new'!Q79</f>
        <v>1034157.6</v>
      </c>
    </row>
    <row r="80" spans="1:13" ht="25.5">
      <c r="A80" s="398" t="s">
        <v>350</v>
      </c>
      <c r="B80" s="398" t="s">
        <v>1420</v>
      </c>
      <c r="C80" s="398" t="s">
        <v>399</v>
      </c>
      <c r="D80" s="399" t="s">
        <v>400</v>
      </c>
      <c r="E80" s="398">
        <v>4</v>
      </c>
      <c r="F80" s="400">
        <v>4</v>
      </c>
      <c r="G80" s="400">
        <v>1</v>
      </c>
      <c r="H80" s="400">
        <v>1</v>
      </c>
      <c r="I80" s="400">
        <v>4</v>
      </c>
      <c r="J80" s="415" t="s">
        <v>1422</v>
      </c>
      <c r="K80" s="416">
        <f>'Allegato 1.1 (CE) new'!O80</f>
        <v>0</v>
      </c>
      <c r="L80" s="402">
        <f>'Allegato 1.1 (CE) new'!P80</f>
        <v>0</v>
      </c>
      <c r="M80" s="402">
        <f>'Allegato 1.1 (CE) new'!Q80</f>
        <v>0</v>
      </c>
    </row>
    <row r="81" spans="1:13">
      <c r="A81" s="398" t="s">
        <v>350</v>
      </c>
      <c r="B81" s="398" t="s">
        <v>1423</v>
      </c>
      <c r="C81" s="398" t="s">
        <v>401</v>
      </c>
      <c r="D81" s="399" t="s">
        <v>402</v>
      </c>
      <c r="E81" s="398">
        <v>4</v>
      </c>
      <c r="F81" s="400">
        <v>4</v>
      </c>
      <c r="G81" s="400">
        <v>1</v>
      </c>
      <c r="H81" s="400">
        <v>1</v>
      </c>
      <c r="I81" s="400">
        <v>5</v>
      </c>
      <c r="J81" s="415" t="s">
        <v>1424</v>
      </c>
      <c r="K81" s="416">
        <f>'Allegato 1.1 (CE) new'!O81</f>
        <v>0</v>
      </c>
      <c r="L81" s="402">
        <f>'Allegato 1.1 (CE) new'!P81</f>
        <v>0</v>
      </c>
      <c r="M81" s="402">
        <f>'Allegato 1.1 (CE) new'!Q81</f>
        <v>0</v>
      </c>
    </row>
    <row r="82" spans="1:13">
      <c r="A82" s="398" t="s">
        <v>350</v>
      </c>
      <c r="B82" s="398" t="s">
        <v>1425</v>
      </c>
      <c r="C82" s="398" t="s">
        <v>403</v>
      </c>
      <c r="D82" s="399" t="s">
        <v>404</v>
      </c>
      <c r="E82" s="398">
        <v>4</v>
      </c>
      <c r="F82" s="400">
        <v>4</v>
      </c>
      <c r="G82" s="400">
        <v>1</v>
      </c>
      <c r="H82" s="400">
        <v>1</v>
      </c>
      <c r="I82" s="400">
        <v>6</v>
      </c>
      <c r="J82" s="415" t="s">
        <v>1426</v>
      </c>
      <c r="K82" s="416">
        <f>'Allegato 1.1 (CE) new'!O82</f>
        <v>0</v>
      </c>
      <c r="L82" s="402">
        <f>'Allegato 1.1 (CE) new'!P82</f>
        <v>0</v>
      </c>
      <c r="M82" s="402">
        <f>'Allegato 1.1 (CE) new'!Q82</f>
        <v>0</v>
      </c>
    </row>
    <row r="83" spans="1:13">
      <c r="A83" s="398" t="s">
        <v>350</v>
      </c>
      <c r="B83" s="398" t="s">
        <v>1427</v>
      </c>
      <c r="C83" s="398" t="s">
        <v>405</v>
      </c>
      <c r="D83" s="399" t="s">
        <v>406</v>
      </c>
      <c r="E83" s="398">
        <v>4</v>
      </c>
      <c r="F83" s="400">
        <v>4</v>
      </c>
      <c r="G83" s="400">
        <v>1</v>
      </c>
      <c r="H83" s="400">
        <v>1</v>
      </c>
      <c r="I83" s="400">
        <v>7</v>
      </c>
      <c r="J83" s="415" t="s">
        <v>1428</v>
      </c>
      <c r="K83" s="416">
        <f>'Allegato 1.1 (CE) new'!O83</f>
        <v>0</v>
      </c>
      <c r="L83" s="402">
        <f>'Allegato 1.1 (CE) new'!P83</f>
        <v>0</v>
      </c>
      <c r="M83" s="402">
        <f>'Allegato 1.1 (CE) new'!Q83</f>
        <v>0</v>
      </c>
    </row>
    <row r="84" spans="1:13">
      <c r="A84" s="398" t="s">
        <v>350</v>
      </c>
      <c r="B84" s="398" t="s">
        <v>1429</v>
      </c>
      <c r="C84" s="398" t="s">
        <v>407</v>
      </c>
      <c r="D84" s="399" t="s">
        <v>408</v>
      </c>
      <c r="E84" s="398">
        <v>4</v>
      </c>
      <c r="F84" s="400">
        <v>4</v>
      </c>
      <c r="G84" s="400">
        <v>1</v>
      </c>
      <c r="H84" s="400">
        <v>1</v>
      </c>
      <c r="I84" s="400">
        <v>8</v>
      </c>
      <c r="J84" s="415" t="s">
        <v>1430</v>
      </c>
      <c r="K84" s="416">
        <f>'Allegato 1.1 (CE) new'!O84</f>
        <v>366000</v>
      </c>
      <c r="L84" s="402">
        <f>'Allegato 1.1 (CE) new'!P84</f>
        <v>373320</v>
      </c>
      <c r="M84" s="402">
        <f>'Allegato 1.1 (CE) new'!Q84</f>
        <v>380786.4</v>
      </c>
    </row>
    <row r="85" spans="1:13">
      <c r="A85" s="398" t="s">
        <v>350</v>
      </c>
      <c r="B85" s="398" t="s">
        <v>1431</v>
      </c>
      <c r="C85" s="398" t="s">
        <v>409</v>
      </c>
      <c r="D85" s="399" t="s">
        <v>410</v>
      </c>
      <c r="E85" s="398">
        <v>4</v>
      </c>
      <c r="F85" s="400">
        <v>4</v>
      </c>
      <c r="G85" s="400">
        <v>1</v>
      </c>
      <c r="H85" s="400">
        <v>1</v>
      </c>
      <c r="I85" s="400">
        <v>9</v>
      </c>
      <c r="J85" s="415" t="s">
        <v>1432</v>
      </c>
      <c r="K85" s="416">
        <f>'Allegato 1.1 (CE) new'!O85</f>
        <v>0</v>
      </c>
      <c r="L85" s="402">
        <f>'Allegato 1.1 (CE) new'!P85</f>
        <v>0</v>
      </c>
      <c r="M85" s="402">
        <f>'Allegato 1.1 (CE) new'!Q85</f>
        <v>0</v>
      </c>
    </row>
    <row r="86" spans="1:13">
      <c r="A86" s="398" t="s">
        <v>350</v>
      </c>
      <c r="B86" s="398" t="s">
        <v>1433</v>
      </c>
      <c r="C86" s="398" t="s">
        <v>411</v>
      </c>
      <c r="D86" s="399" t="s">
        <v>412</v>
      </c>
      <c r="E86" s="398">
        <v>4</v>
      </c>
      <c r="F86" s="400">
        <v>4</v>
      </c>
      <c r="G86" s="400">
        <v>1</v>
      </c>
      <c r="H86" s="400">
        <v>1</v>
      </c>
      <c r="I86" s="400">
        <v>10</v>
      </c>
      <c r="J86" s="415" t="s">
        <v>1434</v>
      </c>
      <c r="K86" s="416">
        <f>'Allegato 1.1 (CE) new'!O86</f>
        <v>0</v>
      </c>
      <c r="L86" s="402">
        <f>'Allegato 1.1 (CE) new'!P86</f>
        <v>0</v>
      </c>
      <c r="M86" s="402">
        <f>'Allegato 1.1 (CE) new'!Q86</f>
        <v>0</v>
      </c>
    </row>
    <row r="87" spans="1:13">
      <c r="A87" s="398" t="s">
        <v>350</v>
      </c>
      <c r="B87" s="398" t="s">
        <v>1435</v>
      </c>
      <c r="C87" s="398" t="s">
        <v>413</v>
      </c>
      <c r="D87" s="399" t="s">
        <v>414</v>
      </c>
      <c r="E87" s="398">
        <v>4</v>
      </c>
      <c r="F87" s="400">
        <v>4</v>
      </c>
      <c r="G87" s="400">
        <v>1</v>
      </c>
      <c r="H87" s="400">
        <v>1</v>
      </c>
      <c r="I87" s="400">
        <v>11</v>
      </c>
      <c r="J87" s="415" t="s">
        <v>1436</v>
      </c>
      <c r="K87" s="416">
        <f>'Allegato 1.1 (CE) new'!O87</f>
        <v>0</v>
      </c>
      <c r="L87" s="402">
        <f>'Allegato 1.1 (CE) new'!P87</f>
        <v>0</v>
      </c>
      <c r="M87" s="402">
        <f>'Allegato 1.1 (CE) new'!Q87</f>
        <v>0</v>
      </c>
    </row>
    <row r="88" spans="1:13">
      <c r="A88" s="398" t="s">
        <v>350</v>
      </c>
      <c r="B88" s="398" t="s">
        <v>1435</v>
      </c>
      <c r="C88" s="398" t="s">
        <v>413</v>
      </c>
      <c r="D88" s="399" t="s">
        <v>414</v>
      </c>
      <c r="E88" s="398">
        <v>4</v>
      </c>
      <c r="F88" s="400">
        <v>4</v>
      </c>
      <c r="G88" s="400">
        <v>1</v>
      </c>
      <c r="H88" s="400">
        <v>1</v>
      </c>
      <c r="I88" s="400">
        <v>12</v>
      </c>
      <c r="J88" s="415" t="s">
        <v>1437</v>
      </c>
      <c r="K88" s="416">
        <f>'Allegato 1.1 (CE) new'!O88</f>
        <v>71343</v>
      </c>
      <c r="L88" s="402">
        <f>'Allegato 1.1 (CE) new'!P88</f>
        <v>72769.86</v>
      </c>
      <c r="M88" s="402">
        <f>'Allegato 1.1 (CE) new'!Q88</f>
        <v>74225.257200000007</v>
      </c>
    </row>
    <row r="89" spans="1:13" ht="25.5">
      <c r="A89" s="393"/>
      <c r="B89" s="393" t="s">
        <v>1438</v>
      </c>
      <c r="C89" s="393" t="s">
        <v>415</v>
      </c>
      <c r="D89" s="394" t="s">
        <v>416</v>
      </c>
      <c r="E89" s="393">
        <v>4</v>
      </c>
      <c r="F89" s="395">
        <v>4</v>
      </c>
      <c r="G89" s="395">
        <v>1</v>
      </c>
      <c r="H89" s="395">
        <v>2</v>
      </c>
      <c r="I89" s="395">
        <v>0</v>
      </c>
      <c r="J89" s="396" t="s">
        <v>1439</v>
      </c>
      <c r="K89" s="397">
        <f>'Allegato 1.1 (CE) new'!O89</f>
        <v>106</v>
      </c>
      <c r="L89" s="397">
        <f>'Allegato 1.1 (CE) new'!P89</f>
        <v>108.12</v>
      </c>
      <c r="M89" s="397">
        <f>'Allegato 1.1 (CE) new'!Q89</f>
        <v>110.28240000000001</v>
      </c>
    </row>
    <row r="90" spans="1:13" s="355" customFormat="1" ht="25.5">
      <c r="A90" s="420"/>
      <c r="B90" s="420" t="s">
        <v>1438</v>
      </c>
      <c r="C90" s="420" t="s">
        <v>415</v>
      </c>
      <c r="D90" s="405" t="s">
        <v>416</v>
      </c>
      <c r="E90" s="420">
        <v>4</v>
      </c>
      <c r="F90" s="421">
        <v>4</v>
      </c>
      <c r="G90" s="421">
        <v>1</v>
      </c>
      <c r="H90" s="421">
        <v>2</v>
      </c>
      <c r="I90" s="421">
        <v>1</v>
      </c>
      <c r="J90" s="415" t="s">
        <v>1439</v>
      </c>
      <c r="K90" s="416">
        <f>'Allegato 1.1 (CE) new'!O90</f>
        <v>106</v>
      </c>
      <c r="L90" s="402">
        <f>'Allegato 1.1 (CE) new'!P90</f>
        <v>108.12</v>
      </c>
      <c r="M90" s="402">
        <f>'Allegato 1.1 (CE) new'!Q90</f>
        <v>110.28240000000001</v>
      </c>
    </row>
    <row r="91" spans="1:13" ht="25.5">
      <c r="A91" s="393"/>
      <c r="B91" s="393" t="s">
        <v>1440</v>
      </c>
      <c r="C91" s="393" t="s">
        <v>417</v>
      </c>
      <c r="D91" s="394" t="s">
        <v>418</v>
      </c>
      <c r="E91" s="393">
        <v>4</v>
      </c>
      <c r="F91" s="395">
        <v>4</v>
      </c>
      <c r="G91" s="395">
        <v>1</v>
      </c>
      <c r="H91" s="395">
        <v>3</v>
      </c>
      <c r="I91" s="395">
        <v>0</v>
      </c>
      <c r="J91" s="396" t="s">
        <v>1441</v>
      </c>
      <c r="K91" s="397">
        <f>'Allegato 1.1 (CE) new'!O91</f>
        <v>1695000</v>
      </c>
      <c r="L91" s="397">
        <f>'Allegato 1.1 (CE) new'!P91</f>
        <v>1728900</v>
      </c>
      <c r="M91" s="397">
        <f>'Allegato 1.1 (CE) new'!Q91</f>
        <v>1763478</v>
      </c>
    </row>
    <row r="92" spans="1:13" s="355" customFormat="1">
      <c r="A92" s="420" t="s">
        <v>419</v>
      </c>
      <c r="B92" s="420" t="s">
        <v>1442</v>
      </c>
      <c r="C92" s="420" t="s">
        <v>420</v>
      </c>
      <c r="D92" s="405" t="s">
        <v>421</v>
      </c>
      <c r="E92" s="420">
        <v>4</v>
      </c>
      <c r="F92" s="421">
        <v>4</v>
      </c>
      <c r="G92" s="421">
        <v>1</v>
      </c>
      <c r="H92" s="421">
        <v>3</v>
      </c>
      <c r="I92" s="421">
        <v>1</v>
      </c>
      <c r="J92" s="415" t="s">
        <v>1443</v>
      </c>
      <c r="K92" s="416">
        <f>'Allegato 1.1 (CE) new'!O92</f>
        <v>1238000</v>
      </c>
      <c r="L92" s="402">
        <f>'Allegato 1.1 (CE) new'!P92</f>
        <v>1262760</v>
      </c>
      <c r="M92" s="402">
        <f>'Allegato 1.1 (CE) new'!Q92</f>
        <v>1288015.2</v>
      </c>
    </row>
    <row r="93" spans="1:13" s="355" customFormat="1">
      <c r="A93" s="420" t="s">
        <v>419</v>
      </c>
      <c r="B93" s="420" t="s">
        <v>1444</v>
      </c>
      <c r="C93" s="420" t="s">
        <v>422</v>
      </c>
      <c r="D93" s="405" t="s">
        <v>423</v>
      </c>
      <c r="E93" s="420">
        <v>4</v>
      </c>
      <c r="F93" s="421">
        <v>4</v>
      </c>
      <c r="G93" s="421">
        <v>1</v>
      </c>
      <c r="H93" s="421">
        <v>3</v>
      </c>
      <c r="I93" s="421">
        <v>2</v>
      </c>
      <c r="J93" s="415" t="s">
        <v>1445</v>
      </c>
      <c r="K93" s="416">
        <f>'Allegato 1.1 (CE) new'!O93</f>
        <v>140000</v>
      </c>
      <c r="L93" s="402">
        <f>'Allegato 1.1 (CE) new'!P93</f>
        <v>142800</v>
      </c>
      <c r="M93" s="402">
        <f>'Allegato 1.1 (CE) new'!Q93</f>
        <v>145656</v>
      </c>
    </row>
    <row r="94" spans="1:13" s="355" customFormat="1" ht="25.5">
      <c r="A94" s="420" t="s">
        <v>424</v>
      </c>
      <c r="B94" s="420" t="s">
        <v>1446</v>
      </c>
      <c r="C94" s="420" t="s">
        <v>425</v>
      </c>
      <c r="D94" s="405" t="s">
        <v>426</v>
      </c>
      <c r="E94" s="420">
        <v>4</v>
      </c>
      <c r="F94" s="421">
        <v>4</v>
      </c>
      <c r="G94" s="421">
        <v>1</v>
      </c>
      <c r="H94" s="421">
        <v>3</v>
      </c>
      <c r="I94" s="421">
        <v>3</v>
      </c>
      <c r="J94" s="415" t="s">
        <v>1447</v>
      </c>
      <c r="K94" s="416">
        <f>'Allegato 1.1 (CE) new'!O94</f>
        <v>0</v>
      </c>
      <c r="L94" s="402">
        <f>'Allegato 1.1 (CE) new'!P94</f>
        <v>0</v>
      </c>
      <c r="M94" s="402">
        <f>'Allegato 1.1 (CE) new'!Q94</f>
        <v>0</v>
      </c>
    </row>
    <row r="95" spans="1:13" s="355" customFormat="1">
      <c r="A95" s="420" t="s">
        <v>419</v>
      </c>
      <c r="B95" s="420" t="s">
        <v>1448</v>
      </c>
      <c r="C95" s="420" t="s">
        <v>427</v>
      </c>
      <c r="D95" s="405" t="s">
        <v>428</v>
      </c>
      <c r="E95" s="420">
        <v>4</v>
      </c>
      <c r="F95" s="421">
        <v>4</v>
      </c>
      <c r="G95" s="421">
        <v>1</v>
      </c>
      <c r="H95" s="421">
        <v>3</v>
      </c>
      <c r="I95" s="421">
        <v>4</v>
      </c>
      <c r="J95" s="415" t="s">
        <v>1449</v>
      </c>
      <c r="K95" s="416">
        <f>'Allegato 1.1 (CE) new'!O95</f>
        <v>0</v>
      </c>
      <c r="L95" s="402">
        <f>'Allegato 1.1 (CE) new'!P95</f>
        <v>0</v>
      </c>
      <c r="M95" s="402">
        <f>'Allegato 1.1 (CE) new'!Q95</f>
        <v>0</v>
      </c>
    </row>
    <row r="96" spans="1:13" s="355" customFormat="1">
      <c r="A96" s="420" t="s">
        <v>419</v>
      </c>
      <c r="B96" s="420" t="s">
        <v>1450</v>
      </c>
      <c r="C96" s="420" t="s">
        <v>429</v>
      </c>
      <c r="D96" s="405" t="s">
        <v>430</v>
      </c>
      <c r="E96" s="420">
        <v>4</v>
      </c>
      <c r="F96" s="421">
        <v>4</v>
      </c>
      <c r="G96" s="421">
        <v>1</v>
      </c>
      <c r="H96" s="421">
        <v>3</v>
      </c>
      <c r="I96" s="421">
        <v>5</v>
      </c>
      <c r="J96" s="415" t="s">
        <v>1451</v>
      </c>
      <c r="K96" s="416">
        <f>'Allegato 1.1 (CE) new'!O96</f>
        <v>67000</v>
      </c>
      <c r="L96" s="402">
        <f>'Allegato 1.1 (CE) new'!P96</f>
        <v>68340</v>
      </c>
      <c r="M96" s="402">
        <f>'Allegato 1.1 (CE) new'!Q96</f>
        <v>69706.8</v>
      </c>
    </row>
    <row r="97" spans="1:13" s="355" customFormat="1">
      <c r="A97" s="420" t="s">
        <v>419</v>
      </c>
      <c r="B97" s="420" t="s">
        <v>1452</v>
      </c>
      <c r="C97" s="420" t="s">
        <v>431</v>
      </c>
      <c r="D97" s="405" t="s">
        <v>432</v>
      </c>
      <c r="E97" s="420">
        <v>4</v>
      </c>
      <c r="F97" s="421">
        <v>4</v>
      </c>
      <c r="G97" s="421">
        <v>1</v>
      </c>
      <c r="H97" s="421">
        <v>3</v>
      </c>
      <c r="I97" s="421">
        <v>6</v>
      </c>
      <c r="J97" s="415" t="s">
        <v>1453</v>
      </c>
      <c r="K97" s="416">
        <f>'Allegato 1.1 (CE) new'!O97</f>
        <v>184000</v>
      </c>
      <c r="L97" s="402">
        <f>'Allegato 1.1 (CE) new'!P97</f>
        <v>187680</v>
      </c>
      <c r="M97" s="402">
        <f>'Allegato 1.1 (CE) new'!Q97</f>
        <v>191433.60000000001</v>
      </c>
    </row>
    <row r="98" spans="1:13" s="355" customFormat="1">
      <c r="A98" s="420" t="s">
        <v>419</v>
      </c>
      <c r="B98" s="420" t="s">
        <v>1454</v>
      </c>
      <c r="C98" s="420" t="s">
        <v>433</v>
      </c>
      <c r="D98" s="405" t="s">
        <v>434</v>
      </c>
      <c r="E98" s="420">
        <v>4</v>
      </c>
      <c r="F98" s="421">
        <v>4</v>
      </c>
      <c r="G98" s="421">
        <v>1</v>
      </c>
      <c r="H98" s="421">
        <v>3</v>
      </c>
      <c r="I98" s="421">
        <v>7</v>
      </c>
      <c r="J98" s="415" t="s">
        <v>1455</v>
      </c>
      <c r="K98" s="416">
        <f>'Allegato 1.1 (CE) new'!O98</f>
        <v>66000</v>
      </c>
      <c r="L98" s="402">
        <f>'Allegato 1.1 (CE) new'!P98</f>
        <v>67320</v>
      </c>
      <c r="M98" s="402">
        <f>'Allegato 1.1 (CE) new'!Q98</f>
        <v>68666.399999999994</v>
      </c>
    </row>
    <row r="99" spans="1:13" s="355" customFormat="1">
      <c r="A99" s="420" t="s">
        <v>419</v>
      </c>
      <c r="B99" s="420" t="s">
        <v>1456</v>
      </c>
      <c r="C99" s="420" t="s">
        <v>435</v>
      </c>
      <c r="D99" s="405" t="s">
        <v>436</v>
      </c>
      <c r="E99" s="420">
        <v>4</v>
      </c>
      <c r="F99" s="421">
        <v>4</v>
      </c>
      <c r="G99" s="421">
        <v>1</v>
      </c>
      <c r="H99" s="421">
        <v>3</v>
      </c>
      <c r="I99" s="421">
        <v>8</v>
      </c>
      <c r="J99" s="415" t="s">
        <v>1457</v>
      </c>
      <c r="K99" s="416">
        <f>'Allegato 1.1 (CE) new'!O99</f>
        <v>0</v>
      </c>
      <c r="L99" s="402">
        <f>'Allegato 1.1 (CE) new'!P99</f>
        <v>0</v>
      </c>
      <c r="M99" s="402">
        <f>'Allegato 1.1 (CE) new'!Q99</f>
        <v>0</v>
      </c>
    </row>
    <row r="100" spans="1:13" s="355" customFormat="1" ht="25.5">
      <c r="A100" s="420" t="s">
        <v>419</v>
      </c>
      <c r="B100" s="420" t="s">
        <v>1458</v>
      </c>
      <c r="C100" s="420" t="s">
        <v>437</v>
      </c>
      <c r="D100" s="405" t="s">
        <v>438</v>
      </c>
      <c r="E100" s="420">
        <v>4</v>
      </c>
      <c r="F100" s="421">
        <v>4</v>
      </c>
      <c r="G100" s="421">
        <v>1</v>
      </c>
      <c r="H100" s="421">
        <v>3</v>
      </c>
      <c r="I100" s="421">
        <v>9</v>
      </c>
      <c r="J100" s="415" t="s">
        <v>1459</v>
      </c>
      <c r="K100" s="416">
        <f>'Allegato 1.1 (CE) new'!O100</f>
        <v>0</v>
      </c>
      <c r="L100" s="402">
        <f>'Allegato 1.1 (CE) new'!P100</f>
        <v>0</v>
      </c>
      <c r="M100" s="402">
        <f>'Allegato 1.1 (CE) new'!Q100</f>
        <v>0</v>
      </c>
    </row>
    <row r="101" spans="1:13" s="355" customFormat="1">
      <c r="A101" s="420" t="s">
        <v>419</v>
      </c>
      <c r="B101" s="420" t="s">
        <v>1460</v>
      </c>
      <c r="C101" s="420" t="s">
        <v>439</v>
      </c>
      <c r="D101" s="405" t="s">
        <v>440</v>
      </c>
      <c r="E101" s="420">
        <v>4</v>
      </c>
      <c r="F101" s="421">
        <v>4</v>
      </c>
      <c r="G101" s="421">
        <v>1</v>
      </c>
      <c r="H101" s="421">
        <v>3</v>
      </c>
      <c r="I101" s="421">
        <v>10</v>
      </c>
      <c r="J101" s="415" t="s">
        <v>1461</v>
      </c>
      <c r="K101" s="416">
        <f>'Allegato 1.1 (CE) new'!O101</f>
        <v>0</v>
      </c>
      <c r="L101" s="402">
        <f>'Allegato 1.1 (CE) new'!P101</f>
        <v>0</v>
      </c>
      <c r="M101" s="402">
        <f>'Allegato 1.1 (CE) new'!Q101</f>
        <v>0</v>
      </c>
    </row>
    <row r="102" spans="1:13" s="355" customFormat="1">
      <c r="A102" s="420" t="s">
        <v>419</v>
      </c>
      <c r="B102" s="420" t="s">
        <v>1462</v>
      </c>
      <c r="C102" s="420" t="s">
        <v>441</v>
      </c>
      <c r="D102" s="405" t="s">
        <v>442</v>
      </c>
      <c r="E102" s="420">
        <v>4</v>
      </c>
      <c r="F102" s="421">
        <v>4</v>
      </c>
      <c r="G102" s="421">
        <v>1</v>
      </c>
      <c r="H102" s="421">
        <v>3</v>
      </c>
      <c r="I102" s="421">
        <v>11</v>
      </c>
      <c r="J102" s="415" t="s">
        <v>1463</v>
      </c>
      <c r="K102" s="416">
        <f>'Allegato 1.1 (CE) new'!O102</f>
        <v>0</v>
      </c>
      <c r="L102" s="402">
        <f>'Allegato 1.1 (CE) new'!P102</f>
        <v>0</v>
      </c>
      <c r="M102" s="402">
        <f>'Allegato 1.1 (CE) new'!Q102</f>
        <v>0</v>
      </c>
    </row>
    <row r="103" spans="1:13" s="355" customFormat="1" ht="25.5">
      <c r="A103" s="420" t="s">
        <v>424</v>
      </c>
      <c r="B103" s="420" t="s">
        <v>1464</v>
      </c>
      <c r="C103" s="420" t="s">
        <v>445</v>
      </c>
      <c r="D103" s="405" t="s">
        <v>446</v>
      </c>
      <c r="E103" s="420">
        <v>4</v>
      </c>
      <c r="F103" s="421">
        <v>4</v>
      </c>
      <c r="G103" s="421">
        <v>1</v>
      </c>
      <c r="H103" s="421">
        <v>3</v>
      </c>
      <c r="I103" s="421">
        <v>12</v>
      </c>
      <c r="J103" s="415" t="s">
        <v>1465</v>
      </c>
      <c r="K103" s="416">
        <f>'Allegato 1.1 (CE) new'!O103</f>
        <v>0</v>
      </c>
      <c r="L103" s="402">
        <f>'Allegato 1.1 (CE) new'!P103</f>
        <v>0</v>
      </c>
      <c r="M103" s="402">
        <f>'Allegato 1.1 (CE) new'!Q103</f>
        <v>0</v>
      </c>
    </row>
    <row r="104" spans="1:13" s="355" customFormat="1" ht="25.5">
      <c r="A104" s="420" t="s">
        <v>424</v>
      </c>
      <c r="B104" s="420" t="s">
        <v>1466</v>
      </c>
      <c r="C104" s="420" t="s">
        <v>447</v>
      </c>
      <c r="D104" s="405" t="s">
        <v>448</v>
      </c>
      <c r="E104" s="420">
        <v>4</v>
      </c>
      <c r="F104" s="421">
        <v>4</v>
      </c>
      <c r="G104" s="421">
        <v>1</v>
      </c>
      <c r="H104" s="421">
        <v>3</v>
      </c>
      <c r="I104" s="421">
        <v>13</v>
      </c>
      <c r="J104" s="415" t="s">
        <v>1467</v>
      </c>
      <c r="K104" s="416">
        <f>'Allegato 1.1 (CE) new'!O104</f>
        <v>0</v>
      </c>
      <c r="L104" s="402">
        <f>'Allegato 1.1 (CE) new'!P104</f>
        <v>0</v>
      </c>
      <c r="M104" s="402">
        <f>'Allegato 1.1 (CE) new'!Q104</f>
        <v>0</v>
      </c>
    </row>
    <row r="105" spans="1:13" s="355" customFormat="1" ht="25.5">
      <c r="A105" s="420"/>
      <c r="B105" s="420" t="s">
        <v>1468</v>
      </c>
      <c r="C105" s="420" t="s">
        <v>449</v>
      </c>
      <c r="D105" s="405" t="s">
        <v>450</v>
      </c>
      <c r="E105" s="420">
        <v>4</v>
      </c>
      <c r="F105" s="421">
        <v>4</v>
      </c>
      <c r="G105" s="421">
        <v>1</v>
      </c>
      <c r="H105" s="421">
        <v>3</v>
      </c>
      <c r="I105" s="421">
        <v>14</v>
      </c>
      <c r="J105" s="415" t="s">
        <v>1469</v>
      </c>
      <c r="K105" s="416">
        <f>'Allegato 1.1 (CE) new'!O105</f>
        <v>0</v>
      </c>
      <c r="L105" s="402">
        <f>'Allegato 1.1 (CE) new'!P105</f>
        <v>0</v>
      </c>
      <c r="M105" s="402">
        <f>'Allegato 1.1 (CE) new'!Q105</f>
        <v>0</v>
      </c>
    </row>
    <row r="106" spans="1:13" ht="25.5">
      <c r="A106" s="393" t="s">
        <v>419</v>
      </c>
      <c r="B106" s="393" t="s">
        <v>1470</v>
      </c>
      <c r="C106" s="393" t="s">
        <v>451</v>
      </c>
      <c r="D106" s="394" t="s">
        <v>452</v>
      </c>
      <c r="E106" s="393">
        <v>4</v>
      </c>
      <c r="F106" s="395">
        <v>4</v>
      </c>
      <c r="G106" s="395">
        <v>1</v>
      </c>
      <c r="H106" s="395">
        <v>4</v>
      </c>
      <c r="I106" s="395">
        <v>0</v>
      </c>
      <c r="J106" s="396" t="s">
        <v>1471</v>
      </c>
      <c r="K106" s="397">
        <f>'Allegato 1.1 (CE) new'!O106</f>
        <v>0</v>
      </c>
      <c r="L106" s="397">
        <f>'Allegato 1.1 (CE) new'!P106</f>
        <v>0</v>
      </c>
      <c r="M106" s="397">
        <f>'Allegato 1.1 (CE) new'!Q106</f>
        <v>0</v>
      </c>
    </row>
    <row r="107" spans="1:13" ht="25.5" customHeight="1">
      <c r="A107" s="398" t="s">
        <v>419</v>
      </c>
      <c r="B107" s="398" t="s">
        <v>1472</v>
      </c>
      <c r="C107" s="398" t="s">
        <v>453</v>
      </c>
      <c r="D107" s="399" t="s">
        <v>454</v>
      </c>
      <c r="E107" s="398">
        <v>4</v>
      </c>
      <c r="F107" s="400">
        <v>4</v>
      </c>
      <c r="G107" s="400">
        <v>1</v>
      </c>
      <c r="H107" s="400">
        <v>4</v>
      </c>
      <c r="I107" s="400">
        <v>1</v>
      </c>
      <c r="J107" s="406" t="s">
        <v>1473</v>
      </c>
      <c r="K107" s="407">
        <f>'Allegato 1.1 (CE) new'!O107</f>
        <v>0</v>
      </c>
      <c r="L107" s="402">
        <f>'Allegato 1.1 (CE) new'!P107</f>
        <v>0</v>
      </c>
      <c r="M107" s="402">
        <f>'Allegato 1.1 (CE) new'!Q107</f>
        <v>0</v>
      </c>
    </row>
    <row r="108" spans="1:13" ht="25.5">
      <c r="A108" s="398" t="s">
        <v>419</v>
      </c>
      <c r="B108" s="398" t="s">
        <v>1474</v>
      </c>
      <c r="C108" s="398" t="s">
        <v>455</v>
      </c>
      <c r="D108" s="399" t="s">
        <v>456</v>
      </c>
      <c r="E108" s="398">
        <v>4</v>
      </c>
      <c r="F108" s="400">
        <v>4</v>
      </c>
      <c r="G108" s="400">
        <v>1</v>
      </c>
      <c r="H108" s="400">
        <v>4</v>
      </c>
      <c r="I108" s="400">
        <v>2</v>
      </c>
      <c r="J108" s="406" t="s">
        <v>1475</v>
      </c>
      <c r="K108" s="407">
        <f>'Allegato 1.1 (CE) new'!O108</f>
        <v>0</v>
      </c>
      <c r="L108" s="402">
        <f>'Allegato 1.1 (CE) new'!P108</f>
        <v>0</v>
      </c>
      <c r="M108" s="402">
        <f>'Allegato 1.1 (CE) new'!Q108</f>
        <v>0</v>
      </c>
    </row>
    <row r="109" spans="1:13" ht="25.5">
      <c r="A109" s="398" t="s">
        <v>419</v>
      </c>
      <c r="B109" s="398" t="s">
        <v>1476</v>
      </c>
      <c r="C109" s="398" t="s">
        <v>457</v>
      </c>
      <c r="D109" s="399" t="s">
        <v>458</v>
      </c>
      <c r="E109" s="398">
        <v>4</v>
      </c>
      <c r="F109" s="400">
        <v>4</v>
      </c>
      <c r="G109" s="400">
        <v>1</v>
      </c>
      <c r="H109" s="400">
        <v>4</v>
      </c>
      <c r="I109" s="400">
        <v>3</v>
      </c>
      <c r="J109" s="406" t="s">
        <v>1477</v>
      </c>
      <c r="K109" s="407">
        <f>'Allegato 1.1 (CE) new'!O109</f>
        <v>0</v>
      </c>
      <c r="L109" s="402">
        <f>'Allegato 1.1 (CE) new'!P109</f>
        <v>0</v>
      </c>
      <c r="M109" s="402">
        <f>'Allegato 1.1 (CE) new'!Q109</f>
        <v>0</v>
      </c>
    </row>
    <row r="110" spans="1:13" ht="25.5">
      <c r="A110" s="398" t="s">
        <v>419</v>
      </c>
      <c r="B110" s="398" t="s">
        <v>1478</v>
      </c>
      <c r="C110" s="398" t="s">
        <v>459</v>
      </c>
      <c r="D110" s="399" t="s">
        <v>460</v>
      </c>
      <c r="E110" s="398">
        <v>4</v>
      </c>
      <c r="F110" s="400">
        <v>4</v>
      </c>
      <c r="G110" s="400">
        <v>1</v>
      </c>
      <c r="H110" s="400">
        <v>4</v>
      </c>
      <c r="I110" s="400">
        <v>4</v>
      </c>
      <c r="J110" s="406" t="s">
        <v>1479</v>
      </c>
      <c r="K110" s="407">
        <f>'Allegato 1.1 (CE) new'!O110</f>
        <v>0</v>
      </c>
      <c r="L110" s="402">
        <f>'Allegato 1.1 (CE) new'!P110</f>
        <v>0</v>
      </c>
      <c r="M110" s="402">
        <f>'Allegato 1.1 (CE) new'!Q110</f>
        <v>0</v>
      </c>
    </row>
    <row r="111" spans="1:13" ht="25.5">
      <c r="A111" s="393"/>
      <c r="B111" s="393" t="s">
        <v>1480</v>
      </c>
      <c r="C111" s="393" t="s">
        <v>461</v>
      </c>
      <c r="D111" s="394" t="s">
        <v>462</v>
      </c>
      <c r="E111" s="393">
        <v>4</v>
      </c>
      <c r="F111" s="395">
        <v>4</v>
      </c>
      <c r="G111" s="395">
        <v>1</v>
      </c>
      <c r="H111" s="395">
        <v>5</v>
      </c>
      <c r="I111" s="395">
        <v>0</v>
      </c>
      <c r="J111" s="396" t="s">
        <v>1481</v>
      </c>
      <c r="K111" s="397">
        <f>'Allegato 1.1 (CE) new'!O111</f>
        <v>423248</v>
      </c>
      <c r="L111" s="397">
        <f>'Allegato 1.1 (CE) new'!P111</f>
        <v>431712.95999999996</v>
      </c>
      <c r="M111" s="397">
        <f>'Allegato 1.1 (CE) new'!Q111</f>
        <v>440347.21919999999</v>
      </c>
    </row>
    <row r="112" spans="1:13" ht="25.5">
      <c r="A112" s="398"/>
      <c r="B112" s="398" t="s">
        <v>1480</v>
      </c>
      <c r="C112" s="398" t="s">
        <v>461</v>
      </c>
      <c r="D112" s="399" t="s">
        <v>462</v>
      </c>
      <c r="E112" s="398">
        <v>4</v>
      </c>
      <c r="F112" s="400">
        <v>4</v>
      </c>
      <c r="G112" s="400">
        <v>1</v>
      </c>
      <c r="H112" s="400">
        <v>5</v>
      </c>
      <c r="I112" s="400">
        <v>1</v>
      </c>
      <c r="J112" s="406" t="s">
        <v>1482</v>
      </c>
      <c r="K112" s="407">
        <f>'Allegato 1.1 (CE) new'!O112</f>
        <v>414708</v>
      </c>
      <c r="L112" s="402">
        <f>'Allegato 1.1 (CE) new'!P112</f>
        <v>423002.16</v>
      </c>
      <c r="M112" s="402">
        <f>'Allegato 1.1 (CE) new'!Q112</f>
        <v>431462.20319999999</v>
      </c>
    </row>
    <row r="113" spans="1:13" ht="25.5">
      <c r="A113" s="398"/>
      <c r="B113" s="398" t="s">
        <v>1480</v>
      </c>
      <c r="C113" s="398" t="s">
        <v>461</v>
      </c>
      <c r="D113" s="399" t="s">
        <v>462</v>
      </c>
      <c r="E113" s="398">
        <v>4</v>
      </c>
      <c r="F113" s="400">
        <v>4</v>
      </c>
      <c r="G113" s="400">
        <v>1</v>
      </c>
      <c r="H113" s="400">
        <v>5</v>
      </c>
      <c r="I113" s="400">
        <v>2</v>
      </c>
      <c r="J113" s="406" t="s">
        <v>1483</v>
      </c>
      <c r="K113" s="407">
        <f>'Allegato 1.1 (CE) new'!O113</f>
        <v>0</v>
      </c>
      <c r="L113" s="402">
        <f>'Allegato 1.1 (CE) new'!P113</f>
        <v>0</v>
      </c>
      <c r="M113" s="402">
        <f>'Allegato 1.1 (CE) new'!Q113</f>
        <v>0</v>
      </c>
    </row>
    <row r="114" spans="1:13" ht="25.5">
      <c r="A114" s="398"/>
      <c r="B114" s="398" t="s">
        <v>1480</v>
      </c>
      <c r="C114" s="398" t="s">
        <v>461</v>
      </c>
      <c r="D114" s="399" t="s">
        <v>462</v>
      </c>
      <c r="E114" s="398">
        <v>4</v>
      </c>
      <c r="F114" s="400">
        <v>4</v>
      </c>
      <c r="G114" s="400">
        <v>1</v>
      </c>
      <c r="H114" s="400">
        <v>5</v>
      </c>
      <c r="I114" s="400">
        <v>3</v>
      </c>
      <c r="J114" s="406" t="s">
        <v>1484</v>
      </c>
      <c r="K114" s="407">
        <f>'Allegato 1.1 (CE) new'!O114</f>
        <v>8540</v>
      </c>
      <c r="L114" s="402">
        <f>'Allegato 1.1 (CE) new'!P114</f>
        <v>8710.7999999999993</v>
      </c>
      <c r="M114" s="402">
        <f>'Allegato 1.1 (CE) new'!Q114</f>
        <v>8885.0159999999996</v>
      </c>
    </row>
    <row r="115" spans="1:13">
      <c r="A115" s="393"/>
      <c r="B115" s="393" t="s">
        <v>1485</v>
      </c>
      <c r="C115" s="393" t="s">
        <v>463</v>
      </c>
      <c r="D115" s="394" t="s">
        <v>464</v>
      </c>
      <c r="E115" s="393">
        <v>4</v>
      </c>
      <c r="F115" s="395">
        <v>4</v>
      </c>
      <c r="G115" s="395">
        <v>1</v>
      </c>
      <c r="H115" s="395">
        <v>6</v>
      </c>
      <c r="I115" s="395">
        <v>0</v>
      </c>
      <c r="J115" s="396" t="s">
        <v>1486</v>
      </c>
      <c r="K115" s="397">
        <f>'Allegato 1.1 (CE) new'!O115</f>
        <v>265462</v>
      </c>
      <c r="L115" s="397">
        <f>'Allegato 1.1 (CE) new'!P115</f>
        <v>270771.24</v>
      </c>
      <c r="M115" s="397">
        <f>'Allegato 1.1 (CE) new'!Q115</f>
        <v>276186.66480000003</v>
      </c>
    </row>
    <row r="116" spans="1:13">
      <c r="A116" s="398"/>
      <c r="B116" s="398" t="s">
        <v>1487</v>
      </c>
      <c r="C116" s="398" t="s">
        <v>465</v>
      </c>
      <c r="D116" s="399" t="s">
        <v>466</v>
      </c>
      <c r="E116" s="398">
        <v>4</v>
      </c>
      <c r="F116" s="400">
        <v>4</v>
      </c>
      <c r="G116" s="400">
        <v>1</v>
      </c>
      <c r="H116" s="400">
        <v>6</v>
      </c>
      <c r="I116" s="400">
        <v>1</v>
      </c>
      <c r="J116" s="406" t="s">
        <v>1488</v>
      </c>
      <c r="K116" s="407">
        <f>'Allegato 1.1 (CE) new'!O116</f>
        <v>0</v>
      </c>
      <c r="L116" s="402">
        <f>'Allegato 1.1 (CE) new'!P116</f>
        <v>0</v>
      </c>
      <c r="M116" s="402">
        <f>'Allegato 1.1 (CE) new'!Q116</f>
        <v>0</v>
      </c>
    </row>
    <row r="117" spans="1:13" ht="25.5">
      <c r="A117" s="398"/>
      <c r="B117" s="398" t="s">
        <v>1489</v>
      </c>
      <c r="C117" s="398" t="s">
        <v>467</v>
      </c>
      <c r="D117" s="399" t="s">
        <v>468</v>
      </c>
      <c r="E117" s="398">
        <v>4</v>
      </c>
      <c r="F117" s="400">
        <v>4</v>
      </c>
      <c r="G117" s="400">
        <v>1</v>
      </c>
      <c r="H117" s="400">
        <v>6</v>
      </c>
      <c r="I117" s="400">
        <v>2</v>
      </c>
      <c r="J117" s="406" t="s">
        <v>1490</v>
      </c>
      <c r="K117" s="407">
        <f>'Allegato 1.1 (CE) new'!O117</f>
        <v>240161</v>
      </c>
      <c r="L117" s="402">
        <f>'Allegato 1.1 (CE) new'!P117</f>
        <v>244964.22</v>
      </c>
      <c r="M117" s="402">
        <f>'Allegato 1.1 (CE) new'!Q117</f>
        <v>249863.50440000001</v>
      </c>
    </row>
    <row r="118" spans="1:13" ht="25.5">
      <c r="A118" s="398"/>
      <c r="B118" s="398" t="s">
        <v>1489</v>
      </c>
      <c r="C118" s="398" t="s">
        <v>467</v>
      </c>
      <c r="D118" s="399" t="s">
        <v>468</v>
      </c>
      <c r="E118" s="398">
        <v>4</v>
      </c>
      <c r="F118" s="400">
        <v>4</v>
      </c>
      <c r="G118" s="400">
        <v>1</v>
      </c>
      <c r="H118" s="400">
        <v>6</v>
      </c>
      <c r="I118" s="400">
        <v>3</v>
      </c>
      <c r="J118" s="406" t="s">
        <v>1491</v>
      </c>
      <c r="K118" s="407">
        <f>'Allegato 1.1 (CE) new'!O118</f>
        <v>0</v>
      </c>
      <c r="L118" s="402">
        <f>'Allegato 1.1 (CE) new'!P118</f>
        <v>0</v>
      </c>
      <c r="M118" s="402">
        <f>'Allegato 1.1 (CE) new'!Q118</f>
        <v>0</v>
      </c>
    </row>
    <row r="119" spans="1:13">
      <c r="A119" s="398"/>
      <c r="B119" s="398" t="s">
        <v>1492</v>
      </c>
      <c r="C119" s="398" t="s">
        <v>469</v>
      </c>
      <c r="D119" s="399" t="s">
        <v>470</v>
      </c>
      <c r="E119" s="398">
        <v>4</v>
      </c>
      <c r="F119" s="400">
        <v>4</v>
      </c>
      <c r="G119" s="400">
        <v>1</v>
      </c>
      <c r="H119" s="400">
        <v>6</v>
      </c>
      <c r="I119" s="400">
        <v>4</v>
      </c>
      <c r="J119" s="406" t="s">
        <v>1493</v>
      </c>
      <c r="K119" s="407">
        <f>'Allegato 1.1 (CE) new'!O119</f>
        <v>0</v>
      </c>
      <c r="L119" s="402">
        <f>'Allegato 1.1 (CE) new'!P119</f>
        <v>0</v>
      </c>
      <c r="M119" s="402">
        <f>'Allegato 1.1 (CE) new'!Q119</f>
        <v>0</v>
      </c>
    </row>
    <row r="120" spans="1:13" ht="25.5">
      <c r="A120" s="398"/>
      <c r="B120" s="398" t="s">
        <v>1494</v>
      </c>
      <c r="C120" s="398" t="s">
        <v>471</v>
      </c>
      <c r="D120" s="399" t="s">
        <v>472</v>
      </c>
      <c r="E120" s="398">
        <v>4</v>
      </c>
      <c r="F120" s="400">
        <v>4</v>
      </c>
      <c r="G120" s="400">
        <v>1</v>
      </c>
      <c r="H120" s="400">
        <v>6</v>
      </c>
      <c r="I120" s="400">
        <v>5</v>
      </c>
      <c r="J120" s="406" t="s">
        <v>1495</v>
      </c>
      <c r="K120" s="407">
        <f>'Allegato 1.1 (CE) new'!O120</f>
        <v>25301</v>
      </c>
      <c r="L120" s="402">
        <f>'Allegato 1.1 (CE) new'!P120</f>
        <v>25807.02</v>
      </c>
      <c r="M120" s="402">
        <f>'Allegato 1.1 (CE) new'!Q120</f>
        <v>26323.160400000001</v>
      </c>
    </row>
    <row r="121" spans="1:13" ht="25.5">
      <c r="A121" s="398" t="s">
        <v>350</v>
      </c>
      <c r="B121" s="398" t="s">
        <v>1496</v>
      </c>
      <c r="C121" s="398" t="s">
        <v>473</v>
      </c>
      <c r="D121" s="399" t="s">
        <v>474</v>
      </c>
      <c r="E121" s="398">
        <v>4</v>
      </c>
      <c r="F121" s="400">
        <v>4</v>
      </c>
      <c r="G121" s="400">
        <v>1</v>
      </c>
      <c r="H121" s="400">
        <v>6</v>
      </c>
      <c r="I121" s="400">
        <v>6</v>
      </c>
      <c r="J121" s="406" t="s">
        <v>1497</v>
      </c>
      <c r="K121" s="407">
        <f>'Allegato 1.1 (CE) new'!O121</f>
        <v>0</v>
      </c>
      <c r="L121" s="402">
        <f>'Allegato 1.1 (CE) new'!P121</f>
        <v>0</v>
      </c>
      <c r="M121" s="402">
        <f>'Allegato 1.1 (CE) new'!Q121</f>
        <v>0</v>
      </c>
    </row>
    <row r="122" spans="1:13">
      <c r="A122" s="398"/>
      <c r="B122" s="398" t="s">
        <v>1498</v>
      </c>
      <c r="C122" s="398" t="s">
        <v>475</v>
      </c>
      <c r="D122" s="399" t="s">
        <v>476</v>
      </c>
      <c r="E122" s="398">
        <v>4</v>
      </c>
      <c r="F122" s="400">
        <v>4</v>
      </c>
      <c r="G122" s="400">
        <v>1</v>
      </c>
      <c r="H122" s="400">
        <v>6</v>
      </c>
      <c r="I122" s="400">
        <v>7</v>
      </c>
      <c r="J122" s="406" t="s">
        <v>1499</v>
      </c>
      <c r="K122" s="407">
        <f>'Allegato 1.1 (CE) new'!O122</f>
        <v>0</v>
      </c>
      <c r="L122" s="402">
        <f>'Allegato 1.1 (CE) new'!P122</f>
        <v>0</v>
      </c>
      <c r="M122" s="402">
        <f>'Allegato 1.1 (CE) new'!Q122</f>
        <v>0</v>
      </c>
    </row>
    <row r="123" spans="1:13" ht="25.5">
      <c r="A123" s="398" t="s">
        <v>350</v>
      </c>
      <c r="B123" s="398" t="s">
        <v>1500</v>
      </c>
      <c r="C123" s="398" t="s">
        <v>477</v>
      </c>
      <c r="D123" s="399" t="s">
        <v>478</v>
      </c>
      <c r="E123" s="398">
        <v>4</v>
      </c>
      <c r="F123" s="400">
        <v>4</v>
      </c>
      <c r="G123" s="400">
        <v>1</v>
      </c>
      <c r="H123" s="400">
        <v>6</v>
      </c>
      <c r="I123" s="400">
        <v>8</v>
      </c>
      <c r="J123" s="406" t="s">
        <v>1501</v>
      </c>
      <c r="K123" s="407">
        <f>'Allegato 1.1 (CE) new'!O123</f>
        <v>0</v>
      </c>
      <c r="L123" s="402">
        <f>'Allegato 1.1 (CE) new'!P123</f>
        <v>0</v>
      </c>
      <c r="M123" s="402">
        <f>'Allegato 1.1 (CE) new'!Q123</f>
        <v>0</v>
      </c>
    </row>
    <row r="124" spans="1:13">
      <c r="A124" s="383"/>
      <c r="B124" s="383" t="s">
        <v>1502</v>
      </c>
      <c r="C124" s="383" t="s">
        <v>479</v>
      </c>
      <c r="D124" s="382" t="s">
        <v>1503</v>
      </c>
      <c r="E124" s="383">
        <v>4</v>
      </c>
      <c r="F124" s="384">
        <v>5</v>
      </c>
      <c r="G124" s="384">
        <v>0</v>
      </c>
      <c r="H124" s="384">
        <v>0</v>
      </c>
      <c r="I124" s="384">
        <v>0</v>
      </c>
      <c r="J124" s="385" t="s">
        <v>1504</v>
      </c>
      <c r="K124" s="386">
        <f>'Allegato 1.1 (CE) new'!O124</f>
        <v>345498</v>
      </c>
      <c r="L124" s="386">
        <f>'Allegato 1.1 (CE) new'!P124</f>
        <v>352407.96</v>
      </c>
      <c r="M124" s="386">
        <f>'Allegato 1.1 (CE) new'!Q124</f>
        <v>359456.11920000002</v>
      </c>
    </row>
    <row r="125" spans="1:13">
      <c r="A125" s="389"/>
      <c r="B125" s="389" t="s">
        <v>1505</v>
      </c>
      <c r="C125" s="389" t="s">
        <v>481</v>
      </c>
      <c r="D125" s="388" t="s">
        <v>1506</v>
      </c>
      <c r="E125" s="389">
        <v>4</v>
      </c>
      <c r="F125" s="390">
        <v>5</v>
      </c>
      <c r="G125" s="390">
        <v>1</v>
      </c>
      <c r="H125" s="390">
        <v>0</v>
      </c>
      <c r="I125" s="390">
        <v>0</v>
      </c>
      <c r="J125" s="391" t="s">
        <v>1507</v>
      </c>
      <c r="K125" s="392">
        <f>'Allegato 1.1 (CE) new'!O125</f>
        <v>89815</v>
      </c>
      <c r="L125" s="392">
        <f>'Allegato 1.1 (CE) new'!P125</f>
        <v>91611.3</v>
      </c>
      <c r="M125" s="392">
        <f>'Allegato 1.1 (CE) new'!Q125</f>
        <v>93443.525999999998</v>
      </c>
    </row>
    <row r="126" spans="1:13">
      <c r="A126" s="393"/>
      <c r="B126" s="393" t="s">
        <v>1505</v>
      </c>
      <c r="C126" s="393" t="s">
        <v>481</v>
      </c>
      <c r="D126" s="394" t="s">
        <v>482</v>
      </c>
      <c r="E126" s="393">
        <v>4</v>
      </c>
      <c r="F126" s="395">
        <v>5</v>
      </c>
      <c r="G126" s="395">
        <v>1</v>
      </c>
      <c r="H126" s="395">
        <v>1</v>
      </c>
      <c r="I126" s="395">
        <v>0</v>
      </c>
      <c r="J126" s="396" t="s">
        <v>1508</v>
      </c>
      <c r="K126" s="397">
        <f>'Allegato 1.1 (CE) new'!O126</f>
        <v>89815</v>
      </c>
      <c r="L126" s="397">
        <f>'Allegato 1.1 (CE) new'!P126</f>
        <v>91611.3</v>
      </c>
      <c r="M126" s="397">
        <f>'Allegato 1.1 (CE) new'!Q126</f>
        <v>93443.525999999998</v>
      </c>
    </row>
    <row r="127" spans="1:13">
      <c r="A127" s="398"/>
      <c r="B127" s="398" t="s">
        <v>1505</v>
      </c>
      <c r="C127" s="398" t="s">
        <v>481</v>
      </c>
      <c r="D127" s="399" t="s">
        <v>482</v>
      </c>
      <c r="E127" s="398">
        <v>4</v>
      </c>
      <c r="F127" s="400">
        <v>5</v>
      </c>
      <c r="G127" s="400">
        <v>1</v>
      </c>
      <c r="H127" s="400">
        <v>1</v>
      </c>
      <c r="I127" s="400">
        <v>1</v>
      </c>
      <c r="J127" s="406" t="s">
        <v>1508</v>
      </c>
      <c r="K127" s="407">
        <f>'Allegato 1.1 (CE) new'!O127</f>
        <v>89815</v>
      </c>
      <c r="L127" s="402">
        <f>'Allegato 1.1 (CE) new'!P127</f>
        <v>91611.3</v>
      </c>
      <c r="M127" s="402">
        <f>'Allegato 1.1 (CE) new'!Q127</f>
        <v>93443.525999999998</v>
      </c>
    </row>
    <row r="128" spans="1:13">
      <c r="A128" s="389"/>
      <c r="B128" s="389" t="s">
        <v>1509</v>
      </c>
      <c r="C128" s="389" t="s">
        <v>483</v>
      </c>
      <c r="D128" s="388" t="s">
        <v>1510</v>
      </c>
      <c r="E128" s="389">
        <v>4</v>
      </c>
      <c r="F128" s="390">
        <v>5</v>
      </c>
      <c r="G128" s="390">
        <v>2</v>
      </c>
      <c r="H128" s="390">
        <v>0</v>
      </c>
      <c r="I128" s="390">
        <v>0</v>
      </c>
      <c r="J128" s="391" t="s">
        <v>1511</v>
      </c>
      <c r="K128" s="392">
        <f>'Allegato 1.1 (CE) new'!O128</f>
        <v>75961</v>
      </c>
      <c r="L128" s="392">
        <f>'Allegato 1.1 (CE) new'!P128</f>
        <v>77480.22</v>
      </c>
      <c r="M128" s="392">
        <f>'Allegato 1.1 (CE) new'!Q128</f>
        <v>79029.824399999998</v>
      </c>
    </row>
    <row r="129" spans="1:13">
      <c r="A129" s="393"/>
      <c r="B129" s="393" t="s">
        <v>1509</v>
      </c>
      <c r="C129" s="393" t="s">
        <v>483</v>
      </c>
      <c r="D129" s="394" t="s">
        <v>484</v>
      </c>
      <c r="E129" s="393">
        <v>4</v>
      </c>
      <c r="F129" s="395">
        <v>5</v>
      </c>
      <c r="G129" s="395">
        <v>2</v>
      </c>
      <c r="H129" s="395">
        <v>1</v>
      </c>
      <c r="I129" s="395">
        <v>0</v>
      </c>
      <c r="J129" s="396" t="s">
        <v>1512</v>
      </c>
      <c r="K129" s="397">
        <f>'Allegato 1.1 (CE) new'!O129</f>
        <v>75961</v>
      </c>
      <c r="L129" s="397">
        <f>'Allegato 1.1 (CE) new'!P129</f>
        <v>77480.22</v>
      </c>
      <c r="M129" s="397">
        <f>'Allegato 1.1 (CE) new'!Q129</f>
        <v>79029.824399999998</v>
      </c>
    </row>
    <row r="130" spans="1:13" ht="25.5">
      <c r="A130" s="398"/>
      <c r="B130" s="398" t="s">
        <v>1513</v>
      </c>
      <c r="C130" s="398" t="s">
        <v>485</v>
      </c>
      <c r="D130" s="399" t="s">
        <v>486</v>
      </c>
      <c r="E130" s="398">
        <v>4</v>
      </c>
      <c r="F130" s="400">
        <v>5</v>
      </c>
      <c r="G130" s="400">
        <v>2</v>
      </c>
      <c r="H130" s="400">
        <v>1</v>
      </c>
      <c r="I130" s="400">
        <v>1</v>
      </c>
      <c r="J130" s="406" t="s">
        <v>1514</v>
      </c>
      <c r="K130" s="407">
        <f>'Allegato 1.1 (CE) new'!O130</f>
        <v>28242</v>
      </c>
      <c r="L130" s="402">
        <f>'Allegato 1.1 (CE) new'!P130</f>
        <v>28806.84</v>
      </c>
      <c r="M130" s="402">
        <f>'Allegato 1.1 (CE) new'!Q130</f>
        <v>29382.9768</v>
      </c>
    </row>
    <row r="131" spans="1:13">
      <c r="A131" s="398"/>
      <c r="B131" s="398" t="s">
        <v>1515</v>
      </c>
      <c r="C131" s="398" t="s">
        <v>487</v>
      </c>
      <c r="D131" s="399" t="s">
        <v>488</v>
      </c>
      <c r="E131" s="398">
        <v>4</v>
      </c>
      <c r="F131" s="400">
        <v>5</v>
      </c>
      <c r="G131" s="400">
        <v>2</v>
      </c>
      <c r="H131" s="400">
        <v>1</v>
      </c>
      <c r="I131" s="400">
        <v>2</v>
      </c>
      <c r="J131" s="406" t="s">
        <v>1516</v>
      </c>
      <c r="K131" s="407">
        <f>'Allegato 1.1 (CE) new'!O131</f>
        <v>47719</v>
      </c>
      <c r="L131" s="402">
        <f>'Allegato 1.1 (CE) new'!P131</f>
        <v>48673.38</v>
      </c>
      <c r="M131" s="402">
        <f>'Allegato 1.1 (CE) new'!Q131</f>
        <v>49646.847599999994</v>
      </c>
    </row>
    <row r="132" spans="1:13" ht="25.5">
      <c r="A132" s="389"/>
      <c r="B132" s="389" t="s">
        <v>1517</v>
      </c>
      <c r="C132" s="389" t="s">
        <v>489</v>
      </c>
      <c r="D132" s="388" t="s">
        <v>1518</v>
      </c>
      <c r="E132" s="389">
        <v>4</v>
      </c>
      <c r="F132" s="390">
        <v>5</v>
      </c>
      <c r="G132" s="390">
        <v>3</v>
      </c>
      <c r="H132" s="390">
        <v>0</v>
      </c>
      <c r="I132" s="390">
        <v>0</v>
      </c>
      <c r="J132" s="391" t="s">
        <v>1519</v>
      </c>
      <c r="K132" s="392">
        <f>'Allegato 1.1 (CE) new'!O132</f>
        <v>8881</v>
      </c>
      <c r="L132" s="392">
        <f>'Allegato 1.1 (CE) new'!P132</f>
        <v>9058.6200000000008</v>
      </c>
      <c r="M132" s="392">
        <f>'Allegato 1.1 (CE) new'!Q132</f>
        <v>9239.7924000000003</v>
      </c>
    </row>
    <row r="133" spans="1:13" ht="25.5">
      <c r="A133" s="393" t="s">
        <v>350</v>
      </c>
      <c r="B133" s="393" t="s">
        <v>1517</v>
      </c>
      <c r="C133" s="393" t="s">
        <v>489</v>
      </c>
      <c r="D133" s="394" t="s">
        <v>490</v>
      </c>
      <c r="E133" s="393">
        <v>4</v>
      </c>
      <c r="F133" s="395">
        <v>5</v>
      </c>
      <c r="G133" s="395">
        <v>3</v>
      </c>
      <c r="H133" s="395">
        <v>1</v>
      </c>
      <c r="I133" s="395">
        <v>0</v>
      </c>
      <c r="J133" s="396" t="s">
        <v>1520</v>
      </c>
      <c r="K133" s="397">
        <f>'Allegato 1.1 (CE) new'!O133</f>
        <v>8881</v>
      </c>
      <c r="L133" s="397">
        <f>'Allegato 1.1 (CE) new'!P133</f>
        <v>9058.6200000000008</v>
      </c>
      <c r="M133" s="397">
        <f>'Allegato 1.1 (CE) new'!Q133</f>
        <v>9239.7924000000003</v>
      </c>
    </row>
    <row r="134" spans="1:13" ht="25.5">
      <c r="A134" s="398" t="s">
        <v>350</v>
      </c>
      <c r="B134" s="398" t="s">
        <v>1521</v>
      </c>
      <c r="C134" s="398" t="s">
        <v>491</v>
      </c>
      <c r="D134" s="399" t="s">
        <v>492</v>
      </c>
      <c r="E134" s="398">
        <v>4</v>
      </c>
      <c r="F134" s="400">
        <v>5</v>
      </c>
      <c r="G134" s="400">
        <v>3</v>
      </c>
      <c r="H134" s="400">
        <v>1</v>
      </c>
      <c r="I134" s="400">
        <v>1</v>
      </c>
      <c r="J134" s="406" t="s">
        <v>1522</v>
      </c>
      <c r="K134" s="407">
        <f>'Allegato 1.1 (CE) new'!O134</f>
        <v>0</v>
      </c>
      <c r="L134" s="402">
        <f>'Allegato 1.1 (CE) new'!P134</f>
        <v>0</v>
      </c>
      <c r="M134" s="402">
        <f>'Allegato 1.1 (CE) new'!Q134</f>
        <v>0</v>
      </c>
    </row>
    <row r="135" spans="1:13" ht="25.5">
      <c r="A135" s="398" t="s">
        <v>350</v>
      </c>
      <c r="B135" s="398" t="s">
        <v>1523</v>
      </c>
      <c r="C135" s="398" t="s">
        <v>493</v>
      </c>
      <c r="D135" s="399" t="s">
        <v>494</v>
      </c>
      <c r="E135" s="398">
        <v>4</v>
      </c>
      <c r="F135" s="400">
        <v>5</v>
      </c>
      <c r="G135" s="400">
        <v>3</v>
      </c>
      <c r="H135" s="400">
        <v>1</v>
      </c>
      <c r="I135" s="400">
        <v>2</v>
      </c>
      <c r="J135" s="406" t="s">
        <v>1524</v>
      </c>
      <c r="K135" s="407">
        <f>'Allegato 1.1 (CE) new'!O135</f>
        <v>0</v>
      </c>
      <c r="L135" s="402">
        <f>'Allegato 1.1 (CE) new'!P135</f>
        <v>0</v>
      </c>
      <c r="M135" s="402">
        <f>'Allegato 1.1 (CE) new'!Q135</f>
        <v>0</v>
      </c>
    </row>
    <row r="136" spans="1:13" ht="25.5">
      <c r="A136" s="398" t="s">
        <v>350</v>
      </c>
      <c r="B136" s="398" t="s">
        <v>1525</v>
      </c>
      <c r="C136" s="398" t="s">
        <v>495</v>
      </c>
      <c r="D136" s="399" t="s">
        <v>496</v>
      </c>
      <c r="E136" s="398">
        <v>4</v>
      </c>
      <c r="F136" s="400">
        <v>5</v>
      </c>
      <c r="G136" s="400">
        <v>3</v>
      </c>
      <c r="H136" s="400">
        <v>1</v>
      </c>
      <c r="I136" s="400">
        <v>3</v>
      </c>
      <c r="J136" s="406" t="s">
        <v>1526</v>
      </c>
      <c r="K136" s="407">
        <f>'Allegato 1.1 (CE) new'!O136</f>
        <v>8881</v>
      </c>
      <c r="L136" s="402">
        <f>'Allegato 1.1 (CE) new'!P136</f>
        <v>9058.6200000000008</v>
      </c>
      <c r="M136" s="402">
        <f>'Allegato 1.1 (CE) new'!Q136</f>
        <v>9239.7924000000003</v>
      </c>
    </row>
    <row r="137" spans="1:13">
      <c r="A137" s="389"/>
      <c r="B137" s="389" t="s">
        <v>1527</v>
      </c>
      <c r="C137" s="389" t="s">
        <v>497</v>
      </c>
      <c r="D137" s="388" t="s">
        <v>1528</v>
      </c>
      <c r="E137" s="389">
        <v>4</v>
      </c>
      <c r="F137" s="390">
        <v>5</v>
      </c>
      <c r="G137" s="390">
        <v>4</v>
      </c>
      <c r="H137" s="390">
        <v>0</v>
      </c>
      <c r="I137" s="390">
        <v>0</v>
      </c>
      <c r="J137" s="391" t="s">
        <v>1529</v>
      </c>
      <c r="K137" s="392">
        <f>'Allegato 1.1 (CE) new'!O137</f>
        <v>62687</v>
      </c>
      <c r="L137" s="392">
        <f>'Allegato 1.1 (CE) new'!P137</f>
        <v>63940.74</v>
      </c>
      <c r="M137" s="392">
        <f>'Allegato 1.1 (CE) new'!Q137</f>
        <v>65219.554799999998</v>
      </c>
    </row>
    <row r="138" spans="1:13">
      <c r="A138" s="393"/>
      <c r="B138" s="393" t="s">
        <v>1527</v>
      </c>
      <c r="C138" s="393" t="s">
        <v>497</v>
      </c>
      <c r="D138" s="394" t="s">
        <v>498</v>
      </c>
      <c r="E138" s="393">
        <v>4</v>
      </c>
      <c r="F138" s="395">
        <v>5</v>
      </c>
      <c r="G138" s="395">
        <v>4</v>
      </c>
      <c r="H138" s="395">
        <v>1</v>
      </c>
      <c r="I138" s="395">
        <v>0</v>
      </c>
      <c r="J138" s="396" t="s">
        <v>1530</v>
      </c>
      <c r="K138" s="397">
        <f>'Allegato 1.1 (CE) new'!O138</f>
        <v>62687</v>
      </c>
      <c r="L138" s="397">
        <f>'Allegato 1.1 (CE) new'!P138</f>
        <v>63940.74</v>
      </c>
      <c r="M138" s="397">
        <f>'Allegato 1.1 (CE) new'!Q138</f>
        <v>65219.554799999998</v>
      </c>
    </row>
    <row r="139" spans="1:13" ht="25.5">
      <c r="A139" s="398"/>
      <c r="B139" s="398" t="s">
        <v>1531</v>
      </c>
      <c r="C139" s="398" t="s">
        <v>499</v>
      </c>
      <c r="D139" s="399" t="s">
        <v>500</v>
      </c>
      <c r="E139" s="398">
        <v>4</v>
      </c>
      <c r="F139" s="400">
        <v>5</v>
      </c>
      <c r="G139" s="400">
        <v>4</v>
      </c>
      <c r="H139" s="400">
        <v>1</v>
      </c>
      <c r="I139" s="400">
        <v>1</v>
      </c>
      <c r="J139" s="406" t="s">
        <v>1532</v>
      </c>
      <c r="K139" s="407">
        <f>'Allegato 1.1 (CE) new'!O139</f>
        <v>44148</v>
      </c>
      <c r="L139" s="402">
        <f>'Allegato 1.1 (CE) new'!P139</f>
        <v>45030.96</v>
      </c>
      <c r="M139" s="402">
        <f>'Allegato 1.1 (CE) new'!Q139</f>
        <v>45931.5792</v>
      </c>
    </row>
    <row r="140" spans="1:13">
      <c r="A140" s="398"/>
      <c r="B140" s="398" t="s">
        <v>1533</v>
      </c>
      <c r="C140" s="398" t="s">
        <v>501</v>
      </c>
      <c r="D140" s="399" t="s">
        <v>502</v>
      </c>
      <c r="E140" s="398">
        <v>4</v>
      </c>
      <c r="F140" s="400">
        <v>5</v>
      </c>
      <c r="G140" s="400">
        <v>4</v>
      </c>
      <c r="H140" s="400">
        <v>1</v>
      </c>
      <c r="I140" s="400">
        <v>2</v>
      </c>
      <c r="J140" s="406" t="s">
        <v>1534</v>
      </c>
      <c r="K140" s="407">
        <f>'Allegato 1.1 (CE) new'!O140</f>
        <v>0</v>
      </c>
      <c r="L140" s="402">
        <f>'Allegato 1.1 (CE) new'!P140</f>
        <v>0</v>
      </c>
      <c r="M140" s="402">
        <f>'Allegato 1.1 (CE) new'!Q140</f>
        <v>0</v>
      </c>
    </row>
    <row r="141" spans="1:13">
      <c r="A141" s="398"/>
      <c r="B141" s="398" t="s">
        <v>1535</v>
      </c>
      <c r="C141" s="398" t="s">
        <v>503</v>
      </c>
      <c r="D141" s="399" t="s">
        <v>504</v>
      </c>
      <c r="E141" s="398">
        <v>4</v>
      </c>
      <c r="F141" s="400">
        <v>5</v>
      </c>
      <c r="G141" s="400">
        <v>4</v>
      </c>
      <c r="H141" s="400">
        <v>1</v>
      </c>
      <c r="I141" s="400">
        <v>3</v>
      </c>
      <c r="J141" s="406" t="s">
        <v>1536</v>
      </c>
      <c r="K141" s="407">
        <f>'Allegato 1.1 (CE) new'!O141</f>
        <v>18539</v>
      </c>
      <c r="L141" s="402">
        <f>'Allegato 1.1 (CE) new'!P141</f>
        <v>18909.78</v>
      </c>
      <c r="M141" s="402">
        <f>'Allegato 1.1 (CE) new'!Q141</f>
        <v>19287.975599999998</v>
      </c>
    </row>
    <row r="142" spans="1:13">
      <c r="A142" s="389"/>
      <c r="B142" s="389" t="s">
        <v>1537</v>
      </c>
      <c r="C142" s="389" t="s">
        <v>505</v>
      </c>
      <c r="D142" s="388" t="s">
        <v>1538</v>
      </c>
      <c r="E142" s="389">
        <v>4</v>
      </c>
      <c r="F142" s="390">
        <v>5</v>
      </c>
      <c r="G142" s="390">
        <v>5</v>
      </c>
      <c r="H142" s="390">
        <v>0</v>
      </c>
      <c r="I142" s="390">
        <v>0</v>
      </c>
      <c r="J142" s="391" t="s">
        <v>1539</v>
      </c>
      <c r="K142" s="392">
        <f>'Allegato 1.1 (CE) new'!O142</f>
        <v>108154</v>
      </c>
      <c r="L142" s="392">
        <f>'Allegato 1.1 (CE) new'!P142</f>
        <v>110317.08</v>
      </c>
      <c r="M142" s="392">
        <f>'Allegato 1.1 (CE) new'!Q142</f>
        <v>112523.4216</v>
      </c>
    </row>
    <row r="143" spans="1:13">
      <c r="A143" s="393"/>
      <c r="B143" s="393" t="s">
        <v>1537</v>
      </c>
      <c r="C143" s="393" t="s">
        <v>505</v>
      </c>
      <c r="D143" s="394" t="s">
        <v>506</v>
      </c>
      <c r="E143" s="393">
        <v>4</v>
      </c>
      <c r="F143" s="395">
        <v>5</v>
      </c>
      <c r="G143" s="395">
        <v>5</v>
      </c>
      <c r="H143" s="395">
        <v>1</v>
      </c>
      <c r="I143" s="395">
        <v>0</v>
      </c>
      <c r="J143" s="396" t="s">
        <v>1540</v>
      </c>
      <c r="K143" s="397">
        <f>'Allegato 1.1 (CE) new'!O143</f>
        <v>108154</v>
      </c>
      <c r="L143" s="397">
        <f>'Allegato 1.1 (CE) new'!P143</f>
        <v>110317.08</v>
      </c>
      <c r="M143" s="397">
        <f>'Allegato 1.1 (CE) new'!Q143</f>
        <v>112523.4216</v>
      </c>
    </row>
    <row r="144" spans="1:13" ht="25.5">
      <c r="A144" s="398"/>
      <c r="B144" s="398" t="s">
        <v>1541</v>
      </c>
      <c r="C144" s="398" t="s">
        <v>509</v>
      </c>
      <c r="D144" s="399" t="s">
        <v>510</v>
      </c>
      <c r="E144" s="398">
        <v>4</v>
      </c>
      <c r="F144" s="400">
        <v>5</v>
      </c>
      <c r="G144" s="400">
        <v>5</v>
      </c>
      <c r="H144" s="400">
        <v>1</v>
      </c>
      <c r="I144" s="400">
        <v>1</v>
      </c>
      <c r="J144" s="406" t="s">
        <v>1542</v>
      </c>
      <c r="K144" s="407">
        <f>'Allegato 1.1 (CE) new'!O144</f>
        <v>0</v>
      </c>
      <c r="L144" s="402">
        <f>'Allegato 1.1 (CE) new'!P144</f>
        <v>0</v>
      </c>
      <c r="M144" s="402">
        <f>'Allegato 1.1 (CE) new'!Q144</f>
        <v>0</v>
      </c>
    </row>
    <row r="145" spans="1:13" ht="25.5">
      <c r="A145" s="398"/>
      <c r="B145" s="398" t="s">
        <v>1543</v>
      </c>
      <c r="C145" s="398" t="s">
        <v>511</v>
      </c>
      <c r="D145" s="399" t="s">
        <v>512</v>
      </c>
      <c r="E145" s="398">
        <v>4</v>
      </c>
      <c r="F145" s="400">
        <v>5</v>
      </c>
      <c r="G145" s="400">
        <v>5</v>
      </c>
      <c r="H145" s="400">
        <v>1</v>
      </c>
      <c r="I145" s="400">
        <v>2</v>
      </c>
      <c r="J145" s="406" t="s">
        <v>1544</v>
      </c>
      <c r="K145" s="407">
        <f>'Allegato 1.1 (CE) new'!O145</f>
        <v>0</v>
      </c>
      <c r="L145" s="402">
        <f>'Allegato 1.1 (CE) new'!P145</f>
        <v>0</v>
      </c>
      <c r="M145" s="402">
        <f>'Allegato 1.1 (CE) new'!Q145</f>
        <v>0</v>
      </c>
    </row>
    <row r="146" spans="1:13">
      <c r="A146" s="398"/>
      <c r="B146" s="398" t="s">
        <v>1545</v>
      </c>
      <c r="C146" s="398" t="s">
        <v>513</v>
      </c>
      <c r="D146" s="399" t="s">
        <v>514</v>
      </c>
      <c r="E146" s="398">
        <v>4</v>
      </c>
      <c r="F146" s="400">
        <v>5</v>
      </c>
      <c r="G146" s="400">
        <v>5</v>
      </c>
      <c r="H146" s="400">
        <v>1</v>
      </c>
      <c r="I146" s="400">
        <v>3</v>
      </c>
      <c r="J146" s="406" t="s">
        <v>1546</v>
      </c>
      <c r="K146" s="407">
        <f>'Allegato 1.1 (CE) new'!O146</f>
        <v>0</v>
      </c>
      <c r="L146" s="402">
        <f>'Allegato 1.1 (CE) new'!P146</f>
        <v>0</v>
      </c>
      <c r="M146" s="402">
        <f>'Allegato 1.1 (CE) new'!Q146</f>
        <v>0</v>
      </c>
    </row>
    <row r="147" spans="1:13">
      <c r="A147" s="398"/>
      <c r="B147" s="398" t="s">
        <v>1547</v>
      </c>
      <c r="C147" s="398" t="s">
        <v>515</v>
      </c>
      <c r="D147" s="399" t="s">
        <v>516</v>
      </c>
      <c r="E147" s="398">
        <v>4</v>
      </c>
      <c r="F147" s="400">
        <v>5</v>
      </c>
      <c r="G147" s="400">
        <v>5</v>
      </c>
      <c r="H147" s="400">
        <v>1</v>
      </c>
      <c r="I147" s="400">
        <v>4</v>
      </c>
      <c r="J147" s="406" t="s">
        <v>1548</v>
      </c>
      <c r="K147" s="407">
        <f>'Allegato 1.1 (CE) new'!O147</f>
        <v>0</v>
      </c>
      <c r="L147" s="402">
        <f>'Allegato 1.1 (CE) new'!P147</f>
        <v>0</v>
      </c>
      <c r="M147" s="402">
        <f>'Allegato 1.1 (CE) new'!Q147</f>
        <v>0</v>
      </c>
    </row>
    <row r="148" spans="1:13">
      <c r="A148" s="398"/>
      <c r="B148" s="398" t="s">
        <v>1547</v>
      </c>
      <c r="C148" s="398" t="s">
        <v>515</v>
      </c>
      <c r="D148" s="399" t="s">
        <v>516</v>
      </c>
      <c r="E148" s="398">
        <v>4</v>
      </c>
      <c r="F148" s="400">
        <v>5</v>
      </c>
      <c r="G148" s="400">
        <v>5</v>
      </c>
      <c r="H148" s="400">
        <v>1</v>
      </c>
      <c r="I148" s="400">
        <v>5</v>
      </c>
      <c r="J148" s="406" t="s">
        <v>1549</v>
      </c>
      <c r="K148" s="407">
        <f>'Allegato 1.1 (CE) new'!O148</f>
        <v>0</v>
      </c>
      <c r="L148" s="402">
        <f>'Allegato 1.1 (CE) new'!P148</f>
        <v>0</v>
      </c>
      <c r="M148" s="402">
        <f>'Allegato 1.1 (CE) new'!Q148</f>
        <v>0</v>
      </c>
    </row>
    <row r="149" spans="1:13">
      <c r="A149" s="398"/>
      <c r="B149" s="398" t="s">
        <v>1547</v>
      </c>
      <c r="C149" s="398" t="s">
        <v>515</v>
      </c>
      <c r="D149" s="399" t="s">
        <v>516</v>
      </c>
      <c r="E149" s="398">
        <v>4</v>
      </c>
      <c r="F149" s="400">
        <v>5</v>
      </c>
      <c r="G149" s="400">
        <v>5</v>
      </c>
      <c r="H149" s="400">
        <v>1</v>
      </c>
      <c r="I149" s="400">
        <v>6</v>
      </c>
      <c r="J149" s="406" t="s">
        <v>1550</v>
      </c>
      <c r="K149" s="407">
        <f>'Allegato 1.1 (CE) new'!O149</f>
        <v>108154</v>
      </c>
      <c r="L149" s="402">
        <f>'Allegato 1.1 (CE) new'!P149</f>
        <v>110317.08</v>
      </c>
      <c r="M149" s="402">
        <f>'Allegato 1.1 (CE) new'!Q149</f>
        <v>112523.4216</v>
      </c>
    </row>
    <row r="150" spans="1:13" ht="25.5">
      <c r="A150" s="383"/>
      <c r="B150" s="383" t="s">
        <v>1551</v>
      </c>
      <c r="C150" s="383" t="s">
        <v>517</v>
      </c>
      <c r="D150" s="382" t="s">
        <v>1552</v>
      </c>
      <c r="E150" s="383">
        <v>4</v>
      </c>
      <c r="F150" s="384">
        <v>6</v>
      </c>
      <c r="G150" s="384">
        <v>0</v>
      </c>
      <c r="H150" s="384">
        <v>0</v>
      </c>
      <c r="I150" s="384">
        <v>0</v>
      </c>
      <c r="J150" s="385" t="s">
        <v>1553</v>
      </c>
      <c r="K150" s="386">
        <f>'Allegato 1.1 (CE) new'!O150</f>
        <v>1801519</v>
      </c>
      <c r="L150" s="386">
        <f>'Allegato 1.1 (CE) new'!P150</f>
        <v>1837549.38</v>
      </c>
      <c r="M150" s="386">
        <f>'Allegato 1.1 (CE) new'!Q150</f>
        <v>1874300.3676</v>
      </c>
    </row>
    <row r="151" spans="1:13" ht="25.5">
      <c r="A151" s="389"/>
      <c r="B151" s="389" t="s">
        <v>1554</v>
      </c>
      <c r="C151" s="389" t="s">
        <v>519</v>
      </c>
      <c r="D151" s="388" t="s">
        <v>1555</v>
      </c>
      <c r="E151" s="389">
        <v>4</v>
      </c>
      <c r="F151" s="390">
        <v>6</v>
      </c>
      <c r="G151" s="390">
        <v>1</v>
      </c>
      <c r="H151" s="390">
        <v>0</v>
      </c>
      <c r="I151" s="390">
        <v>0</v>
      </c>
      <c r="J151" s="391" t="s">
        <v>1556</v>
      </c>
      <c r="K151" s="392">
        <f>'Allegato 1.1 (CE) new'!O151</f>
        <v>1677034</v>
      </c>
      <c r="L151" s="392">
        <f>'Allegato 1.1 (CE) new'!P151</f>
        <v>1710574.68</v>
      </c>
      <c r="M151" s="392">
        <f>'Allegato 1.1 (CE) new'!Q151</f>
        <v>1744786.1735999999</v>
      </c>
    </row>
    <row r="152" spans="1:13" ht="25.5">
      <c r="A152" s="393"/>
      <c r="B152" s="393" t="s">
        <v>1557</v>
      </c>
      <c r="C152" s="393" t="s">
        <v>519</v>
      </c>
      <c r="D152" s="394" t="s">
        <v>520</v>
      </c>
      <c r="E152" s="393">
        <v>4</v>
      </c>
      <c r="F152" s="395">
        <v>6</v>
      </c>
      <c r="G152" s="395">
        <v>1</v>
      </c>
      <c r="H152" s="395">
        <v>1</v>
      </c>
      <c r="I152" s="395">
        <v>0</v>
      </c>
      <c r="J152" s="396" t="s">
        <v>1558</v>
      </c>
      <c r="K152" s="397">
        <f>'Allegato 1.1 (CE) new'!O152</f>
        <v>1677034</v>
      </c>
      <c r="L152" s="397">
        <f>'Allegato 1.1 (CE) new'!P152</f>
        <v>1710574.68</v>
      </c>
      <c r="M152" s="397">
        <f>'Allegato 1.1 (CE) new'!Q152</f>
        <v>1744786.1735999999</v>
      </c>
    </row>
    <row r="153" spans="1:13" ht="25.5">
      <c r="A153" s="398"/>
      <c r="B153" s="398" t="s">
        <v>1557</v>
      </c>
      <c r="C153" s="398" t="s">
        <v>519</v>
      </c>
      <c r="D153" s="399" t="s">
        <v>520</v>
      </c>
      <c r="E153" s="398">
        <v>4</v>
      </c>
      <c r="F153" s="400">
        <v>6</v>
      </c>
      <c r="G153" s="400">
        <v>1</v>
      </c>
      <c r="H153" s="400">
        <v>1</v>
      </c>
      <c r="I153" s="400">
        <v>1</v>
      </c>
      <c r="J153" s="406" t="s">
        <v>1558</v>
      </c>
      <c r="K153" s="407">
        <f>'Allegato 1.1 (CE) new'!O153</f>
        <v>1677034</v>
      </c>
      <c r="L153" s="402">
        <f>'Allegato 1.1 (CE) new'!P153</f>
        <v>1710574.68</v>
      </c>
      <c r="M153" s="402">
        <f>'Allegato 1.1 (CE) new'!Q153</f>
        <v>1744786.1735999999</v>
      </c>
    </row>
    <row r="154" spans="1:13" ht="25.5">
      <c r="A154" s="389"/>
      <c r="B154" s="389" t="s">
        <v>1559</v>
      </c>
      <c r="C154" s="389" t="s">
        <v>521</v>
      </c>
      <c r="D154" s="388" t="s">
        <v>1560</v>
      </c>
      <c r="E154" s="389">
        <v>4</v>
      </c>
      <c r="F154" s="390">
        <v>6</v>
      </c>
      <c r="G154" s="390">
        <v>2</v>
      </c>
      <c r="H154" s="390">
        <v>0</v>
      </c>
      <c r="I154" s="390">
        <v>0</v>
      </c>
      <c r="J154" s="391" t="s">
        <v>1561</v>
      </c>
      <c r="K154" s="392">
        <f>'Allegato 1.1 (CE) new'!O154</f>
        <v>46649</v>
      </c>
      <c r="L154" s="392">
        <f>'Allegato 1.1 (CE) new'!P154</f>
        <v>47581.98</v>
      </c>
      <c r="M154" s="392">
        <f>'Allegato 1.1 (CE) new'!Q154</f>
        <v>48533.619600000005</v>
      </c>
    </row>
    <row r="155" spans="1:13" ht="25.5">
      <c r="A155" s="393"/>
      <c r="B155" s="393" t="s">
        <v>1562</v>
      </c>
      <c r="C155" s="393" t="s">
        <v>521</v>
      </c>
      <c r="D155" s="394" t="s">
        <v>522</v>
      </c>
      <c r="E155" s="393">
        <v>4</v>
      </c>
      <c r="F155" s="395">
        <v>6</v>
      </c>
      <c r="G155" s="395">
        <v>2</v>
      </c>
      <c r="H155" s="395">
        <v>1</v>
      </c>
      <c r="I155" s="395">
        <v>0</v>
      </c>
      <c r="J155" s="396" t="s">
        <v>1563</v>
      </c>
      <c r="K155" s="397">
        <f>'Allegato 1.1 (CE) new'!O155</f>
        <v>46649</v>
      </c>
      <c r="L155" s="397">
        <f>'Allegato 1.1 (CE) new'!P155</f>
        <v>47581.98</v>
      </c>
      <c r="M155" s="397">
        <f>'Allegato 1.1 (CE) new'!Q155</f>
        <v>48533.619600000005</v>
      </c>
    </row>
    <row r="156" spans="1:13" ht="25.5">
      <c r="A156" s="398"/>
      <c r="B156" s="398" t="s">
        <v>1562</v>
      </c>
      <c r="C156" s="398" t="s">
        <v>521</v>
      </c>
      <c r="D156" s="399" t="s">
        <v>522</v>
      </c>
      <c r="E156" s="398">
        <v>4</v>
      </c>
      <c r="F156" s="400">
        <v>6</v>
      </c>
      <c r="G156" s="400">
        <v>2</v>
      </c>
      <c r="H156" s="400">
        <v>1</v>
      </c>
      <c r="I156" s="400">
        <v>1</v>
      </c>
      <c r="J156" s="406" t="s">
        <v>1563</v>
      </c>
      <c r="K156" s="407">
        <f>'Allegato 1.1 (CE) new'!O156</f>
        <v>46649</v>
      </c>
      <c r="L156" s="402">
        <f>'Allegato 1.1 (CE) new'!P156</f>
        <v>47581.98</v>
      </c>
      <c r="M156" s="402">
        <f>'Allegato 1.1 (CE) new'!Q156</f>
        <v>48533.619600000005</v>
      </c>
    </row>
    <row r="157" spans="1:13" ht="25.5">
      <c r="A157" s="389"/>
      <c r="B157" s="389" t="s">
        <v>1564</v>
      </c>
      <c r="C157" s="389" t="s">
        <v>523</v>
      </c>
      <c r="D157" s="388" t="s">
        <v>1565</v>
      </c>
      <c r="E157" s="389">
        <v>4</v>
      </c>
      <c r="F157" s="390">
        <v>6</v>
      </c>
      <c r="G157" s="390">
        <v>3</v>
      </c>
      <c r="H157" s="390">
        <v>0</v>
      </c>
      <c r="I157" s="390">
        <v>0</v>
      </c>
      <c r="J157" s="391" t="s">
        <v>1566</v>
      </c>
      <c r="K157" s="392">
        <f>'Allegato 1.1 (CE) new'!O157</f>
        <v>77836</v>
      </c>
      <c r="L157" s="392">
        <f>'Allegato 1.1 (CE) new'!P157</f>
        <v>79392.72</v>
      </c>
      <c r="M157" s="392">
        <f>'Allegato 1.1 (CE) new'!Q157</f>
        <v>80980.574399999998</v>
      </c>
    </row>
    <row r="158" spans="1:13">
      <c r="A158" s="393"/>
      <c r="B158" s="393" t="s">
        <v>1567</v>
      </c>
      <c r="C158" s="393" t="s">
        <v>523</v>
      </c>
      <c r="D158" s="394" t="s">
        <v>524</v>
      </c>
      <c r="E158" s="393">
        <v>4</v>
      </c>
      <c r="F158" s="395">
        <v>6</v>
      </c>
      <c r="G158" s="395">
        <v>3</v>
      </c>
      <c r="H158" s="395">
        <v>1</v>
      </c>
      <c r="I158" s="395">
        <v>0</v>
      </c>
      <c r="J158" s="396" t="s">
        <v>1568</v>
      </c>
      <c r="K158" s="397">
        <f>'Allegato 1.1 (CE) new'!O158</f>
        <v>77836</v>
      </c>
      <c r="L158" s="397">
        <f>'Allegato 1.1 (CE) new'!P158</f>
        <v>79392.72</v>
      </c>
      <c r="M158" s="397">
        <f>'Allegato 1.1 (CE) new'!Q158</f>
        <v>80980.574399999998</v>
      </c>
    </row>
    <row r="159" spans="1:13">
      <c r="A159" s="398"/>
      <c r="B159" s="398" t="s">
        <v>1567</v>
      </c>
      <c r="C159" s="398" t="s">
        <v>523</v>
      </c>
      <c r="D159" s="399" t="s">
        <v>524</v>
      </c>
      <c r="E159" s="398">
        <v>4</v>
      </c>
      <c r="F159" s="400">
        <v>6</v>
      </c>
      <c r="G159" s="400">
        <v>3</v>
      </c>
      <c r="H159" s="400">
        <v>1</v>
      </c>
      <c r="I159" s="400">
        <v>1</v>
      </c>
      <c r="J159" s="406" t="s">
        <v>1568</v>
      </c>
      <c r="K159" s="407">
        <f>'Allegato 1.1 (CE) new'!O159</f>
        <v>77836</v>
      </c>
      <c r="L159" s="402">
        <f>'Allegato 1.1 (CE) new'!P159</f>
        <v>79392.72</v>
      </c>
      <c r="M159" s="402">
        <f>'Allegato 1.1 (CE) new'!Q159</f>
        <v>80980.574399999998</v>
      </c>
    </row>
    <row r="160" spans="1:13">
      <c r="A160" s="383"/>
      <c r="B160" s="383" t="s">
        <v>1569</v>
      </c>
      <c r="C160" s="383" t="s">
        <v>525</v>
      </c>
      <c r="D160" s="382" t="s">
        <v>1570</v>
      </c>
      <c r="E160" s="383">
        <v>4</v>
      </c>
      <c r="F160" s="384">
        <v>7</v>
      </c>
      <c r="G160" s="384">
        <v>0</v>
      </c>
      <c r="H160" s="384">
        <v>0</v>
      </c>
      <c r="I160" s="384">
        <v>0</v>
      </c>
      <c r="J160" s="385" t="s">
        <v>1571</v>
      </c>
      <c r="K160" s="386">
        <f>'Allegato 1.1 (CE) new'!O160</f>
        <v>3151425</v>
      </c>
      <c r="L160" s="386">
        <f>'Allegato 1.1 (CE) new'!P160</f>
        <v>3214453.5</v>
      </c>
      <c r="M160" s="386">
        <f>'Allegato 1.1 (CE) new'!Q160</f>
        <v>3278742.5700000003</v>
      </c>
    </row>
    <row r="161" spans="1:13">
      <c r="A161" s="389"/>
      <c r="B161" s="389" t="s">
        <v>1569</v>
      </c>
      <c r="C161" s="389" t="s">
        <v>525</v>
      </c>
      <c r="D161" s="388" t="s">
        <v>1570</v>
      </c>
      <c r="E161" s="389">
        <v>4</v>
      </c>
      <c r="F161" s="390">
        <v>7</v>
      </c>
      <c r="G161" s="390">
        <v>1</v>
      </c>
      <c r="H161" s="390">
        <v>0</v>
      </c>
      <c r="I161" s="390">
        <v>0</v>
      </c>
      <c r="J161" s="391" t="s">
        <v>1571</v>
      </c>
      <c r="K161" s="392">
        <f>'Allegato 1.1 (CE) new'!O161</f>
        <v>3151425</v>
      </c>
      <c r="L161" s="392">
        <f>'Allegato 1.1 (CE) new'!P161</f>
        <v>3214453.5</v>
      </c>
      <c r="M161" s="392">
        <f>'Allegato 1.1 (CE) new'!Q161</f>
        <v>3278742.5700000003</v>
      </c>
    </row>
    <row r="162" spans="1:13" ht="12.75" customHeight="1">
      <c r="A162" s="393"/>
      <c r="B162" s="393" t="s">
        <v>1572</v>
      </c>
      <c r="C162" s="393" t="s">
        <v>529</v>
      </c>
      <c r="D162" s="394" t="s">
        <v>530</v>
      </c>
      <c r="E162" s="393">
        <v>4</v>
      </c>
      <c r="F162" s="395">
        <v>7</v>
      </c>
      <c r="G162" s="395">
        <v>1</v>
      </c>
      <c r="H162" s="395">
        <v>1</v>
      </c>
      <c r="I162" s="395">
        <v>0</v>
      </c>
      <c r="J162" s="423" t="s">
        <v>1573</v>
      </c>
      <c r="K162" s="397">
        <f>'Allegato 1.1 (CE) new'!O162</f>
        <v>1829699</v>
      </c>
      <c r="L162" s="397">
        <f>'Allegato 1.1 (CE) new'!P162</f>
        <v>1866292.98</v>
      </c>
      <c r="M162" s="397">
        <f>'Allegato 1.1 (CE) new'!Q162</f>
        <v>1903618.8396000001</v>
      </c>
    </row>
    <row r="163" spans="1:13">
      <c r="A163" s="398"/>
      <c r="B163" s="398" t="s">
        <v>1572</v>
      </c>
      <c r="C163" s="398" t="s">
        <v>529</v>
      </c>
      <c r="D163" s="399" t="s">
        <v>530</v>
      </c>
      <c r="E163" s="398">
        <v>4</v>
      </c>
      <c r="F163" s="400">
        <v>7</v>
      </c>
      <c r="G163" s="400">
        <v>1</v>
      </c>
      <c r="H163" s="400">
        <v>1</v>
      </c>
      <c r="I163" s="400">
        <v>1</v>
      </c>
      <c r="J163" s="424" t="s">
        <v>1573</v>
      </c>
      <c r="K163" s="407">
        <f>'Allegato 1.1 (CE) new'!O163</f>
        <v>1829699</v>
      </c>
      <c r="L163" s="402">
        <f>'Allegato 1.1 (CE) new'!P163</f>
        <v>1866292.98</v>
      </c>
      <c r="M163" s="402">
        <f>'Allegato 1.1 (CE) new'!Q163</f>
        <v>1903618.8396000001</v>
      </c>
    </row>
    <row r="164" spans="1:13" ht="12.75" customHeight="1">
      <c r="A164" s="393"/>
      <c r="B164" s="393" t="s">
        <v>1574</v>
      </c>
      <c r="C164" s="393" t="s">
        <v>527</v>
      </c>
      <c r="D164" s="394" t="s">
        <v>528</v>
      </c>
      <c r="E164" s="393">
        <v>4</v>
      </c>
      <c r="F164" s="395">
        <v>7</v>
      </c>
      <c r="G164" s="395">
        <v>1</v>
      </c>
      <c r="H164" s="395">
        <v>2</v>
      </c>
      <c r="I164" s="395">
        <v>0</v>
      </c>
      <c r="J164" s="423" t="s">
        <v>1575</v>
      </c>
      <c r="K164" s="397">
        <f>'Allegato 1.1 (CE) new'!O164</f>
        <v>0</v>
      </c>
      <c r="L164" s="397">
        <f>'Allegato 1.1 (CE) new'!P164</f>
        <v>0</v>
      </c>
      <c r="M164" s="397">
        <f>'Allegato 1.1 (CE) new'!Q164</f>
        <v>0</v>
      </c>
    </row>
    <row r="165" spans="1:13">
      <c r="A165" s="398"/>
      <c r="B165" s="398" t="s">
        <v>1574</v>
      </c>
      <c r="C165" s="398" t="s">
        <v>527</v>
      </c>
      <c r="D165" s="399" t="s">
        <v>528</v>
      </c>
      <c r="E165" s="398">
        <v>4</v>
      </c>
      <c r="F165" s="400">
        <v>7</v>
      </c>
      <c r="G165" s="400">
        <v>1</v>
      </c>
      <c r="H165" s="400">
        <v>2</v>
      </c>
      <c r="I165" s="400">
        <v>1</v>
      </c>
      <c r="J165" s="424" t="s">
        <v>1575</v>
      </c>
      <c r="K165" s="407">
        <f>'Allegato 1.1 (CE) new'!O165</f>
        <v>0</v>
      </c>
      <c r="L165" s="402">
        <f>'Allegato 1.1 (CE) new'!P165</f>
        <v>0</v>
      </c>
      <c r="M165" s="402">
        <f>'Allegato 1.1 (CE) new'!Q165</f>
        <v>0</v>
      </c>
    </row>
    <row r="166" spans="1:13" ht="12.75" customHeight="1">
      <c r="A166" s="393"/>
      <c r="B166" s="393" t="s">
        <v>1576</v>
      </c>
      <c r="C166" s="393" t="s">
        <v>531</v>
      </c>
      <c r="D166" s="394" t="s">
        <v>532</v>
      </c>
      <c r="E166" s="393">
        <v>4</v>
      </c>
      <c r="F166" s="395">
        <v>7</v>
      </c>
      <c r="G166" s="395">
        <v>1</v>
      </c>
      <c r="H166" s="395">
        <v>3</v>
      </c>
      <c r="I166" s="395">
        <v>0</v>
      </c>
      <c r="J166" s="423" t="s">
        <v>1577</v>
      </c>
      <c r="K166" s="397">
        <f>'Allegato 1.1 (CE) new'!O166</f>
        <v>0</v>
      </c>
      <c r="L166" s="397">
        <f>'Allegato 1.1 (CE) new'!P166</f>
        <v>0</v>
      </c>
      <c r="M166" s="397">
        <f>'Allegato 1.1 (CE) new'!Q166</f>
        <v>0</v>
      </c>
    </row>
    <row r="167" spans="1:13">
      <c r="A167" s="398"/>
      <c r="B167" s="398" t="s">
        <v>1576</v>
      </c>
      <c r="C167" s="398" t="s">
        <v>531</v>
      </c>
      <c r="D167" s="399" t="s">
        <v>532</v>
      </c>
      <c r="E167" s="398">
        <v>4</v>
      </c>
      <c r="F167" s="400">
        <v>7</v>
      </c>
      <c r="G167" s="400">
        <v>1</v>
      </c>
      <c r="H167" s="400">
        <v>3</v>
      </c>
      <c r="I167" s="400">
        <v>1</v>
      </c>
      <c r="J167" s="424" t="s">
        <v>1577</v>
      </c>
      <c r="K167" s="407">
        <f>'Allegato 1.1 (CE) new'!O167</f>
        <v>0</v>
      </c>
      <c r="L167" s="402">
        <f>'Allegato 1.1 (CE) new'!P167</f>
        <v>0</v>
      </c>
      <c r="M167" s="402">
        <f>'Allegato 1.1 (CE) new'!Q167</f>
        <v>0</v>
      </c>
    </row>
    <row r="168" spans="1:13" ht="25.5">
      <c r="A168" s="393"/>
      <c r="B168" s="393" t="s">
        <v>1578</v>
      </c>
      <c r="C168" s="393" t="s">
        <v>533</v>
      </c>
      <c r="D168" s="394" t="s">
        <v>534</v>
      </c>
      <c r="E168" s="393">
        <v>4</v>
      </c>
      <c r="F168" s="395">
        <v>7</v>
      </c>
      <c r="G168" s="395">
        <v>1</v>
      </c>
      <c r="H168" s="395">
        <v>4</v>
      </c>
      <c r="I168" s="395">
        <v>0</v>
      </c>
      <c r="J168" s="423" t="s">
        <v>1579</v>
      </c>
      <c r="K168" s="397">
        <f>'Allegato 1.1 (CE) new'!O168</f>
        <v>1321726</v>
      </c>
      <c r="L168" s="397">
        <f>'Allegato 1.1 (CE) new'!P168</f>
        <v>1348160.52</v>
      </c>
      <c r="M168" s="397">
        <f>'Allegato 1.1 (CE) new'!Q168</f>
        <v>1375123.7304</v>
      </c>
    </row>
    <row r="169" spans="1:13" ht="25.5">
      <c r="A169" s="398"/>
      <c r="B169" s="398" t="s">
        <v>1578</v>
      </c>
      <c r="C169" s="398" t="s">
        <v>533</v>
      </c>
      <c r="D169" s="399" t="s">
        <v>534</v>
      </c>
      <c r="E169" s="398">
        <v>4</v>
      </c>
      <c r="F169" s="400">
        <v>7</v>
      </c>
      <c r="G169" s="400">
        <v>1</v>
      </c>
      <c r="H169" s="400">
        <v>4</v>
      </c>
      <c r="I169" s="400">
        <v>1</v>
      </c>
      <c r="J169" s="424" t="s">
        <v>1579</v>
      </c>
      <c r="K169" s="407">
        <f>'Allegato 1.1 (CE) new'!O169</f>
        <v>1321726</v>
      </c>
      <c r="L169" s="402">
        <f>'Allegato 1.1 (CE) new'!P169</f>
        <v>1348160.52</v>
      </c>
      <c r="M169" s="402">
        <f>'Allegato 1.1 (CE) new'!Q169</f>
        <v>1375123.7304</v>
      </c>
    </row>
    <row r="170" spans="1:13" ht="25.5" customHeight="1">
      <c r="A170" s="393"/>
      <c r="B170" s="393" t="s">
        <v>1580</v>
      </c>
      <c r="C170" s="393" t="s">
        <v>535</v>
      </c>
      <c r="D170" s="394" t="s">
        <v>536</v>
      </c>
      <c r="E170" s="393">
        <v>4</v>
      </c>
      <c r="F170" s="395">
        <v>7</v>
      </c>
      <c r="G170" s="395">
        <v>1</v>
      </c>
      <c r="H170" s="395">
        <v>5</v>
      </c>
      <c r="I170" s="395">
        <v>0</v>
      </c>
      <c r="J170" s="423" t="s">
        <v>1581</v>
      </c>
      <c r="K170" s="397">
        <f>'Allegato 1.1 (CE) new'!O170</f>
        <v>0</v>
      </c>
      <c r="L170" s="397">
        <f>'Allegato 1.1 (CE) new'!P170</f>
        <v>0</v>
      </c>
      <c r="M170" s="397">
        <f>'Allegato 1.1 (CE) new'!Q170</f>
        <v>0</v>
      </c>
    </row>
    <row r="171" spans="1:13" ht="25.5">
      <c r="A171" s="398"/>
      <c r="B171" s="398" t="s">
        <v>1580</v>
      </c>
      <c r="C171" s="398" t="s">
        <v>535</v>
      </c>
      <c r="D171" s="399" t="s">
        <v>536</v>
      </c>
      <c r="E171" s="398">
        <v>4</v>
      </c>
      <c r="F171" s="400">
        <v>7</v>
      </c>
      <c r="G171" s="400">
        <v>1</v>
      </c>
      <c r="H171" s="400">
        <v>5</v>
      </c>
      <c r="I171" s="400">
        <v>1</v>
      </c>
      <c r="J171" s="424" t="s">
        <v>1581</v>
      </c>
      <c r="K171" s="407">
        <f>'Allegato 1.1 (CE) new'!O171</f>
        <v>0</v>
      </c>
      <c r="L171" s="402">
        <f>'Allegato 1.1 (CE) new'!P171</f>
        <v>0</v>
      </c>
      <c r="M171" s="402">
        <f>'Allegato 1.1 (CE) new'!Q171</f>
        <v>0</v>
      </c>
    </row>
    <row r="172" spans="1:13" ht="12.75" customHeight="1">
      <c r="A172" s="393"/>
      <c r="B172" s="393" t="s">
        <v>1582</v>
      </c>
      <c r="C172" s="393" t="s">
        <v>537</v>
      </c>
      <c r="D172" s="394" t="s">
        <v>538</v>
      </c>
      <c r="E172" s="393">
        <v>4</v>
      </c>
      <c r="F172" s="395">
        <v>7</v>
      </c>
      <c r="G172" s="395">
        <v>1</v>
      </c>
      <c r="H172" s="395">
        <v>6</v>
      </c>
      <c r="I172" s="395">
        <v>0</v>
      </c>
      <c r="J172" s="423" t="s">
        <v>1583</v>
      </c>
      <c r="K172" s="397">
        <f>'Allegato 1.1 (CE) new'!O172</f>
        <v>0</v>
      </c>
      <c r="L172" s="397">
        <f>'Allegato 1.1 (CE) new'!P172</f>
        <v>0</v>
      </c>
      <c r="M172" s="397">
        <f>'Allegato 1.1 (CE) new'!Q172</f>
        <v>0</v>
      </c>
    </row>
    <row r="173" spans="1:13">
      <c r="A173" s="398"/>
      <c r="B173" s="398" t="s">
        <v>1582</v>
      </c>
      <c r="C173" s="398" t="s">
        <v>537</v>
      </c>
      <c r="D173" s="399" t="s">
        <v>538</v>
      </c>
      <c r="E173" s="398">
        <v>4</v>
      </c>
      <c r="F173" s="400">
        <v>7</v>
      </c>
      <c r="G173" s="400">
        <v>1</v>
      </c>
      <c r="H173" s="400">
        <v>6</v>
      </c>
      <c r="I173" s="400">
        <v>1</v>
      </c>
      <c r="J173" s="424" t="s">
        <v>1583</v>
      </c>
      <c r="K173" s="407">
        <f>'Allegato 1.1 (CE) new'!O173</f>
        <v>0</v>
      </c>
      <c r="L173" s="402">
        <f>'Allegato 1.1 (CE) new'!P173</f>
        <v>0</v>
      </c>
      <c r="M173" s="402">
        <f>'Allegato 1.1 (CE) new'!Q173</f>
        <v>0</v>
      </c>
    </row>
    <row r="174" spans="1:13">
      <c r="A174" s="383"/>
      <c r="B174" s="383" t="s">
        <v>1584</v>
      </c>
      <c r="C174" s="383" t="s">
        <v>539</v>
      </c>
      <c r="D174" s="382" t="s">
        <v>1585</v>
      </c>
      <c r="E174" s="383">
        <v>4</v>
      </c>
      <c r="F174" s="384">
        <v>8</v>
      </c>
      <c r="G174" s="384">
        <v>0</v>
      </c>
      <c r="H174" s="384">
        <v>0</v>
      </c>
      <c r="I174" s="384">
        <v>0</v>
      </c>
      <c r="J174" s="385" t="s">
        <v>1586</v>
      </c>
      <c r="K174" s="386">
        <f>'Allegato 1.1 (CE) new'!O174</f>
        <v>0</v>
      </c>
      <c r="L174" s="386">
        <f>'Allegato 1.1 (CE) new'!P174</f>
        <v>0</v>
      </c>
      <c r="M174" s="386">
        <f>'Allegato 1.1 (CE) new'!Q174</f>
        <v>0</v>
      </c>
    </row>
    <row r="175" spans="1:13">
      <c r="A175" s="389"/>
      <c r="B175" s="389" t="s">
        <v>1584</v>
      </c>
      <c r="C175" s="389" t="s">
        <v>539</v>
      </c>
      <c r="D175" s="388" t="s">
        <v>1585</v>
      </c>
      <c r="E175" s="389">
        <v>4</v>
      </c>
      <c r="F175" s="390">
        <v>8</v>
      </c>
      <c r="G175" s="390">
        <v>1</v>
      </c>
      <c r="H175" s="390">
        <v>0</v>
      </c>
      <c r="I175" s="390">
        <v>0</v>
      </c>
      <c r="J175" s="391" t="s">
        <v>1586</v>
      </c>
      <c r="K175" s="392">
        <f>'Allegato 1.1 (CE) new'!O175</f>
        <v>0</v>
      </c>
      <c r="L175" s="392">
        <f>'Allegato 1.1 (CE) new'!P175</f>
        <v>0</v>
      </c>
      <c r="M175" s="392">
        <f>'Allegato 1.1 (CE) new'!Q175</f>
        <v>0</v>
      </c>
    </row>
    <row r="176" spans="1:13" ht="12.75" customHeight="1">
      <c r="A176" s="393"/>
      <c r="B176" s="393" t="s">
        <v>1584</v>
      </c>
      <c r="C176" s="393" t="s">
        <v>539</v>
      </c>
      <c r="D176" s="394" t="s">
        <v>540</v>
      </c>
      <c r="E176" s="393">
        <v>4</v>
      </c>
      <c r="F176" s="395">
        <v>8</v>
      </c>
      <c r="G176" s="395">
        <v>1</v>
      </c>
      <c r="H176" s="395">
        <v>1</v>
      </c>
      <c r="I176" s="395">
        <v>0</v>
      </c>
      <c r="J176" s="396" t="s">
        <v>214</v>
      </c>
      <c r="K176" s="397">
        <f>'Allegato 1.1 (CE) new'!O176</f>
        <v>0</v>
      </c>
      <c r="L176" s="397">
        <f>'Allegato 1.1 (CE) new'!P176</f>
        <v>0</v>
      </c>
      <c r="M176" s="397">
        <f>'Allegato 1.1 (CE) new'!Q176</f>
        <v>0</v>
      </c>
    </row>
    <row r="177" spans="1:13">
      <c r="A177" s="398"/>
      <c r="B177" s="398" t="s">
        <v>1584</v>
      </c>
      <c r="C177" s="398" t="s">
        <v>539</v>
      </c>
      <c r="D177" s="399" t="s">
        <v>540</v>
      </c>
      <c r="E177" s="398">
        <v>4</v>
      </c>
      <c r="F177" s="400">
        <v>8</v>
      </c>
      <c r="G177" s="400">
        <v>1</v>
      </c>
      <c r="H177" s="400">
        <v>1</v>
      </c>
      <c r="I177" s="400">
        <v>1</v>
      </c>
      <c r="J177" s="406" t="s">
        <v>1587</v>
      </c>
      <c r="K177" s="407">
        <f>'Allegato 1.1 (CE) new'!O177</f>
        <v>0</v>
      </c>
      <c r="L177" s="402">
        <f>'Allegato 1.1 (CE) new'!P177</f>
        <v>0</v>
      </c>
      <c r="M177" s="402">
        <f>'Allegato 1.1 (CE) new'!Q177</f>
        <v>0</v>
      </c>
    </row>
    <row r="178" spans="1:13">
      <c r="A178" s="383"/>
      <c r="B178" s="383" t="s">
        <v>1588</v>
      </c>
      <c r="C178" s="383" t="s">
        <v>541</v>
      </c>
      <c r="D178" s="382" t="s">
        <v>1589</v>
      </c>
      <c r="E178" s="383">
        <v>4</v>
      </c>
      <c r="F178" s="384">
        <v>9</v>
      </c>
      <c r="G178" s="384">
        <v>0</v>
      </c>
      <c r="H178" s="384">
        <v>0</v>
      </c>
      <c r="I178" s="384">
        <v>0</v>
      </c>
      <c r="J178" s="385" t="s">
        <v>1590</v>
      </c>
      <c r="K178" s="386">
        <f>'Allegato 1.1 (CE) new'!O178</f>
        <v>12478</v>
      </c>
      <c r="L178" s="386">
        <f>'Allegato 1.1 (CE) new'!P178</f>
        <v>12727.56</v>
      </c>
      <c r="M178" s="386">
        <f>'Allegato 1.1 (CE) new'!Q178</f>
        <v>12982.111199999999</v>
      </c>
    </row>
    <row r="179" spans="1:13">
      <c r="A179" s="389"/>
      <c r="B179" s="389" t="s">
        <v>1591</v>
      </c>
      <c r="C179" s="389" t="s">
        <v>543</v>
      </c>
      <c r="D179" s="388" t="s">
        <v>1592</v>
      </c>
      <c r="E179" s="389">
        <v>4</v>
      </c>
      <c r="F179" s="390">
        <v>9</v>
      </c>
      <c r="G179" s="390">
        <v>1</v>
      </c>
      <c r="H179" s="390">
        <v>0</v>
      </c>
      <c r="I179" s="390">
        <v>0</v>
      </c>
      <c r="J179" s="391" t="s">
        <v>1593</v>
      </c>
      <c r="K179" s="392">
        <f>'Allegato 1.1 (CE) new'!O179</f>
        <v>0</v>
      </c>
      <c r="L179" s="392">
        <f>'Allegato 1.1 (CE) new'!P179</f>
        <v>0</v>
      </c>
      <c r="M179" s="392">
        <f>'Allegato 1.1 (CE) new'!Q179</f>
        <v>0</v>
      </c>
    </row>
    <row r="180" spans="1:13">
      <c r="A180" s="393"/>
      <c r="B180" s="393" t="s">
        <v>1591</v>
      </c>
      <c r="C180" s="393" t="s">
        <v>543</v>
      </c>
      <c r="D180" s="394" t="s">
        <v>544</v>
      </c>
      <c r="E180" s="393">
        <v>4</v>
      </c>
      <c r="F180" s="395">
        <v>9</v>
      </c>
      <c r="G180" s="395">
        <v>1</v>
      </c>
      <c r="H180" s="395">
        <v>1</v>
      </c>
      <c r="I180" s="395">
        <v>0</v>
      </c>
      <c r="J180" s="396" t="s">
        <v>1594</v>
      </c>
      <c r="K180" s="397">
        <f>'Allegato 1.1 (CE) new'!O180</f>
        <v>0</v>
      </c>
      <c r="L180" s="397">
        <f>'Allegato 1.1 (CE) new'!P180</f>
        <v>0</v>
      </c>
      <c r="M180" s="397">
        <f>'Allegato 1.1 (CE) new'!Q180</f>
        <v>0</v>
      </c>
    </row>
    <row r="181" spans="1:13" ht="25.5">
      <c r="A181" s="398"/>
      <c r="B181" s="398" t="s">
        <v>1591</v>
      </c>
      <c r="C181" s="398" t="s">
        <v>543</v>
      </c>
      <c r="D181" s="399" t="s">
        <v>544</v>
      </c>
      <c r="E181" s="398">
        <v>4</v>
      </c>
      <c r="F181" s="400">
        <v>9</v>
      </c>
      <c r="G181" s="400">
        <v>1</v>
      </c>
      <c r="H181" s="400">
        <v>1</v>
      </c>
      <c r="I181" s="400">
        <v>1</v>
      </c>
      <c r="J181" s="406" t="s">
        <v>1595</v>
      </c>
      <c r="K181" s="407">
        <f>'Allegato 1.1 (CE) new'!O181</f>
        <v>0</v>
      </c>
      <c r="L181" s="402">
        <f>'Allegato 1.1 (CE) new'!P181</f>
        <v>0</v>
      </c>
      <c r="M181" s="402">
        <f>'Allegato 1.1 (CE) new'!Q181</f>
        <v>0</v>
      </c>
    </row>
    <row r="182" spans="1:13">
      <c r="A182" s="398"/>
      <c r="B182" s="398" t="s">
        <v>1591</v>
      </c>
      <c r="C182" s="398" t="s">
        <v>543</v>
      </c>
      <c r="D182" s="399" t="s">
        <v>544</v>
      </c>
      <c r="E182" s="398">
        <v>4</v>
      </c>
      <c r="F182" s="400">
        <v>9</v>
      </c>
      <c r="G182" s="400">
        <v>1</v>
      </c>
      <c r="H182" s="400">
        <v>1</v>
      </c>
      <c r="I182" s="400">
        <v>2</v>
      </c>
      <c r="J182" s="406" t="s">
        <v>1596</v>
      </c>
      <c r="K182" s="407">
        <f>'Allegato 1.1 (CE) new'!O182</f>
        <v>0</v>
      </c>
      <c r="L182" s="402">
        <f>'Allegato 1.1 (CE) new'!P182</f>
        <v>0</v>
      </c>
      <c r="M182" s="402">
        <f>'Allegato 1.1 (CE) new'!Q182</f>
        <v>0</v>
      </c>
    </row>
    <row r="183" spans="1:13">
      <c r="A183" s="398"/>
      <c r="B183" s="398" t="s">
        <v>1591</v>
      </c>
      <c r="C183" s="398" t="s">
        <v>543</v>
      </c>
      <c r="D183" s="399" t="s">
        <v>544</v>
      </c>
      <c r="E183" s="398">
        <v>4</v>
      </c>
      <c r="F183" s="400">
        <v>9</v>
      </c>
      <c r="G183" s="400">
        <v>1</v>
      </c>
      <c r="H183" s="400">
        <v>1</v>
      </c>
      <c r="I183" s="400">
        <v>3</v>
      </c>
      <c r="J183" s="406" t="s">
        <v>1597</v>
      </c>
      <c r="K183" s="407">
        <f>'Allegato 1.1 (CE) new'!O183</f>
        <v>0</v>
      </c>
      <c r="L183" s="402">
        <f>'Allegato 1.1 (CE) new'!P183</f>
        <v>0</v>
      </c>
      <c r="M183" s="402">
        <f>'Allegato 1.1 (CE) new'!Q183</f>
        <v>0</v>
      </c>
    </row>
    <row r="184" spans="1:13" ht="25.5">
      <c r="A184" s="398"/>
      <c r="B184" s="398" t="s">
        <v>1591</v>
      </c>
      <c r="C184" s="398" t="s">
        <v>543</v>
      </c>
      <c r="D184" s="399" t="s">
        <v>544</v>
      </c>
      <c r="E184" s="398">
        <v>4</v>
      </c>
      <c r="F184" s="400">
        <v>9</v>
      </c>
      <c r="G184" s="400">
        <v>1</v>
      </c>
      <c r="H184" s="400">
        <v>1</v>
      </c>
      <c r="I184" s="400">
        <v>4</v>
      </c>
      <c r="J184" s="406" t="s">
        <v>1598</v>
      </c>
      <c r="K184" s="407">
        <f>'Allegato 1.1 (CE) new'!O184</f>
        <v>0</v>
      </c>
      <c r="L184" s="402">
        <f>'Allegato 1.1 (CE) new'!P184</f>
        <v>0</v>
      </c>
      <c r="M184" s="402">
        <f>'Allegato 1.1 (CE) new'!Q184</f>
        <v>0</v>
      </c>
    </row>
    <row r="185" spans="1:13">
      <c r="A185" s="389"/>
      <c r="B185" s="389" t="s">
        <v>1599</v>
      </c>
      <c r="C185" s="389" t="s">
        <v>545</v>
      </c>
      <c r="D185" s="388" t="s">
        <v>1600</v>
      </c>
      <c r="E185" s="389">
        <v>4</v>
      </c>
      <c r="F185" s="390">
        <v>9</v>
      </c>
      <c r="G185" s="390">
        <v>2</v>
      </c>
      <c r="H185" s="390">
        <v>0</v>
      </c>
      <c r="I185" s="390">
        <v>0</v>
      </c>
      <c r="J185" s="391" t="s">
        <v>1601</v>
      </c>
      <c r="K185" s="392">
        <f>'Allegato 1.1 (CE) new'!O185</f>
        <v>12478</v>
      </c>
      <c r="L185" s="392">
        <f>'Allegato 1.1 (CE) new'!P185</f>
        <v>12727.56</v>
      </c>
      <c r="M185" s="392">
        <f>'Allegato 1.1 (CE) new'!Q185</f>
        <v>12982.111199999999</v>
      </c>
    </row>
    <row r="186" spans="1:13">
      <c r="A186" s="393"/>
      <c r="B186" s="393" t="s">
        <v>1599</v>
      </c>
      <c r="C186" s="393" t="s">
        <v>545</v>
      </c>
      <c r="D186" s="425" t="s">
        <v>546</v>
      </c>
      <c r="E186" s="393">
        <v>4</v>
      </c>
      <c r="F186" s="395">
        <v>9</v>
      </c>
      <c r="G186" s="395">
        <v>2</v>
      </c>
      <c r="H186" s="395">
        <v>1</v>
      </c>
      <c r="I186" s="395">
        <v>0</v>
      </c>
      <c r="J186" s="396" t="s">
        <v>1602</v>
      </c>
      <c r="K186" s="397">
        <f>'Allegato 1.1 (CE) new'!O186</f>
        <v>12478</v>
      </c>
      <c r="L186" s="397">
        <f>'Allegato 1.1 (CE) new'!P186</f>
        <v>12727.56</v>
      </c>
      <c r="M186" s="397">
        <f>'Allegato 1.1 (CE) new'!Q186</f>
        <v>12982.111199999999</v>
      </c>
    </row>
    <row r="187" spans="1:13">
      <c r="A187" s="398"/>
      <c r="B187" s="398" t="s">
        <v>1599</v>
      </c>
      <c r="C187" s="398" t="s">
        <v>545</v>
      </c>
      <c r="D187" s="399" t="s">
        <v>546</v>
      </c>
      <c r="E187" s="398">
        <v>4</v>
      </c>
      <c r="F187" s="400">
        <v>9</v>
      </c>
      <c r="G187" s="400">
        <v>2</v>
      </c>
      <c r="H187" s="400">
        <v>1</v>
      </c>
      <c r="I187" s="400">
        <v>1</v>
      </c>
      <c r="J187" s="406" t="s">
        <v>1602</v>
      </c>
      <c r="K187" s="407">
        <f>'Allegato 1.1 (CE) new'!O187</f>
        <v>12478</v>
      </c>
      <c r="L187" s="402">
        <f>'Allegato 1.1 (CE) new'!P187</f>
        <v>12727.56</v>
      </c>
      <c r="M187" s="402">
        <f>'Allegato 1.1 (CE) new'!Q187</f>
        <v>12982.111199999999</v>
      </c>
    </row>
    <row r="188" spans="1:13">
      <c r="A188" s="389"/>
      <c r="B188" s="389" t="s">
        <v>1603</v>
      </c>
      <c r="C188" s="389" t="s">
        <v>547</v>
      </c>
      <c r="D188" s="388" t="s">
        <v>1604</v>
      </c>
      <c r="E188" s="389">
        <v>4</v>
      </c>
      <c r="F188" s="390">
        <v>9</v>
      </c>
      <c r="G188" s="390">
        <v>3</v>
      </c>
      <c r="H188" s="390">
        <v>0</v>
      </c>
      <c r="I188" s="390">
        <v>0</v>
      </c>
      <c r="J188" s="391" t="s">
        <v>1605</v>
      </c>
      <c r="K188" s="392">
        <f>'Allegato 1.1 (CE) new'!O188</f>
        <v>0</v>
      </c>
      <c r="L188" s="392">
        <f>'Allegato 1.1 (CE) new'!P188</f>
        <v>0</v>
      </c>
      <c r="M188" s="392">
        <f>'Allegato 1.1 (CE) new'!Q188</f>
        <v>0</v>
      </c>
    </row>
    <row r="189" spans="1:13">
      <c r="A189" s="393"/>
      <c r="B189" s="393" t="s">
        <v>1603</v>
      </c>
      <c r="C189" s="393" t="s">
        <v>547</v>
      </c>
      <c r="D189" s="394" t="s">
        <v>548</v>
      </c>
      <c r="E189" s="393">
        <v>4</v>
      </c>
      <c r="F189" s="395">
        <v>9</v>
      </c>
      <c r="G189" s="395">
        <v>3</v>
      </c>
      <c r="H189" s="395">
        <v>1</v>
      </c>
      <c r="I189" s="395">
        <v>0</v>
      </c>
      <c r="J189" s="396" t="s">
        <v>1606</v>
      </c>
      <c r="K189" s="397">
        <f>'Allegato 1.1 (CE) new'!O189</f>
        <v>0</v>
      </c>
      <c r="L189" s="397">
        <f>'Allegato 1.1 (CE) new'!P189</f>
        <v>0</v>
      </c>
      <c r="M189" s="397">
        <f>'Allegato 1.1 (CE) new'!Q189</f>
        <v>0</v>
      </c>
    </row>
    <row r="190" spans="1:13">
      <c r="A190" s="398"/>
      <c r="B190" s="398" t="s">
        <v>1603</v>
      </c>
      <c r="C190" s="398" t="s">
        <v>547</v>
      </c>
      <c r="D190" s="399" t="s">
        <v>548</v>
      </c>
      <c r="E190" s="398">
        <v>4</v>
      </c>
      <c r="F190" s="400">
        <v>9</v>
      </c>
      <c r="G190" s="400">
        <v>3</v>
      </c>
      <c r="H190" s="400">
        <v>1</v>
      </c>
      <c r="I190" s="400">
        <v>1</v>
      </c>
      <c r="J190" s="406" t="s">
        <v>1607</v>
      </c>
      <c r="K190" s="407">
        <f>'Allegato 1.1 (CE) new'!O190</f>
        <v>0</v>
      </c>
      <c r="L190" s="402">
        <f>'Allegato 1.1 (CE) new'!P190</f>
        <v>0</v>
      </c>
      <c r="M190" s="402">
        <f>'Allegato 1.1 (CE) new'!Q190</f>
        <v>0</v>
      </c>
    </row>
    <row r="191" spans="1:13">
      <c r="A191" s="398"/>
      <c r="B191" s="398" t="s">
        <v>1603</v>
      </c>
      <c r="C191" s="398" t="s">
        <v>547</v>
      </c>
      <c r="D191" s="399" t="s">
        <v>548</v>
      </c>
      <c r="E191" s="398">
        <v>4</v>
      </c>
      <c r="F191" s="400">
        <v>9</v>
      </c>
      <c r="G191" s="400">
        <v>3</v>
      </c>
      <c r="H191" s="400">
        <v>1</v>
      </c>
      <c r="I191" s="400">
        <v>2</v>
      </c>
      <c r="J191" s="406" t="s">
        <v>1608</v>
      </c>
      <c r="K191" s="407">
        <f>'Allegato 1.1 (CE) new'!O191</f>
        <v>0</v>
      </c>
      <c r="L191" s="402">
        <f>'Allegato 1.1 (CE) new'!P191</f>
        <v>0</v>
      </c>
      <c r="M191" s="402">
        <f>'Allegato 1.1 (CE) new'!Q191</f>
        <v>0</v>
      </c>
    </row>
    <row r="192" spans="1:13">
      <c r="A192" s="398"/>
      <c r="B192" s="398" t="s">
        <v>1603</v>
      </c>
      <c r="C192" s="398" t="s">
        <v>547</v>
      </c>
      <c r="D192" s="399" t="s">
        <v>548</v>
      </c>
      <c r="E192" s="398">
        <v>4</v>
      </c>
      <c r="F192" s="400">
        <v>9</v>
      </c>
      <c r="G192" s="400">
        <v>3</v>
      </c>
      <c r="H192" s="400">
        <v>1</v>
      </c>
      <c r="I192" s="400">
        <v>3</v>
      </c>
      <c r="J192" s="406" t="s">
        <v>1609</v>
      </c>
      <c r="K192" s="407">
        <f>'Allegato 1.1 (CE) new'!O192</f>
        <v>0</v>
      </c>
      <c r="L192" s="402">
        <f>'Allegato 1.1 (CE) new'!P192</f>
        <v>0</v>
      </c>
      <c r="M192" s="402">
        <f>'Allegato 1.1 (CE) new'!Q192</f>
        <v>0</v>
      </c>
    </row>
    <row r="193" spans="1:13">
      <c r="A193" s="398"/>
      <c r="B193" s="398" t="s">
        <v>1603</v>
      </c>
      <c r="C193" s="398" t="s">
        <v>547</v>
      </c>
      <c r="D193" s="399" t="s">
        <v>548</v>
      </c>
      <c r="E193" s="398">
        <v>4</v>
      </c>
      <c r="F193" s="400">
        <v>9</v>
      </c>
      <c r="G193" s="400">
        <v>3</v>
      </c>
      <c r="H193" s="400">
        <v>1</v>
      </c>
      <c r="I193" s="400">
        <v>4</v>
      </c>
      <c r="J193" s="406" t="s">
        <v>1610</v>
      </c>
      <c r="K193" s="407">
        <f>'Allegato 1.1 (CE) new'!O193</f>
        <v>0</v>
      </c>
      <c r="L193" s="402">
        <f>'Allegato 1.1 (CE) new'!P193</f>
        <v>0</v>
      </c>
      <c r="M193" s="402">
        <f>'Allegato 1.1 (CE) new'!Q193</f>
        <v>0</v>
      </c>
    </row>
    <row r="194" spans="1:13">
      <c r="A194" s="398"/>
      <c r="B194" s="398" t="s">
        <v>1603</v>
      </c>
      <c r="C194" s="398" t="s">
        <v>547</v>
      </c>
      <c r="D194" s="399" t="s">
        <v>548</v>
      </c>
      <c r="E194" s="398">
        <v>4</v>
      </c>
      <c r="F194" s="400">
        <v>9</v>
      </c>
      <c r="G194" s="400">
        <v>3</v>
      </c>
      <c r="H194" s="400">
        <v>1</v>
      </c>
      <c r="I194" s="400">
        <v>5</v>
      </c>
      <c r="J194" s="406" t="s">
        <v>1611</v>
      </c>
      <c r="K194" s="407">
        <f>'Allegato 1.1 (CE) new'!O194</f>
        <v>0</v>
      </c>
      <c r="L194" s="402">
        <f>'Allegato 1.1 (CE) new'!P194</f>
        <v>0</v>
      </c>
      <c r="M194" s="402">
        <f>'Allegato 1.1 (CE) new'!Q194</f>
        <v>0</v>
      </c>
    </row>
    <row r="195" spans="1:13">
      <c r="A195" s="383"/>
      <c r="B195" s="383" t="s">
        <v>1612</v>
      </c>
      <c r="C195" s="383" t="s">
        <v>1061</v>
      </c>
      <c r="D195" s="382" t="s">
        <v>1613</v>
      </c>
      <c r="E195" s="383">
        <v>4</v>
      </c>
      <c r="F195" s="384">
        <v>10</v>
      </c>
      <c r="G195" s="384">
        <v>0</v>
      </c>
      <c r="H195" s="384">
        <v>0</v>
      </c>
      <c r="I195" s="384">
        <v>0</v>
      </c>
      <c r="J195" s="385" t="s">
        <v>1614</v>
      </c>
      <c r="K195" s="386">
        <f>'Allegato 1.1 (CE) new'!O195</f>
        <v>0</v>
      </c>
      <c r="L195" s="386">
        <f>'Allegato 1.1 (CE) new'!P195</f>
        <v>0</v>
      </c>
      <c r="M195" s="386">
        <f>'Allegato 1.1 (CE) new'!Q195</f>
        <v>0</v>
      </c>
    </row>
    <row r="196" spans="1:13">
      <c r="A196" s="389"/>
      <c r="B196" s="389" t="s">
        <v>1615</v>
      </c>
      <c r="C196" s="389" t="s">
        <v>1063</v>
      </c>
      <c r="D196" s="388" t="s">
        <v>1616</v>
      </c>
      <c r="E196" s="389">
        <v>4</v>
      </c>
      <c r="F196" s="390">
        <v>10</v>
      </c>
      <c r="G196" s="390">
        <v>1</v>
      </c>
      <c r="H196" s="390">
        <v>0</v>
      </c>
      <c r="I196" s="390">
        <v>0</v>
      </c>
      <c r="J196" s="391" t="s">
        <v>1617</v>
      </c>
      <c r="K196" s="392">
        <f>'Allegato 1.1 (CE) new'!O196</f>
        <v>0</v>
      </c>
      <c r="L196" s="392">
        <f>'Allegato 1.1 (CE) new'!P196</f>
        <v>0</v>
      </c>
      <c r="M196" s="392">
        <f>'Allegato 1.1 (CE) new'!Q196</f>
        <v>0</v>
      </c>
    </row>
    <row r="197" spans="1:13">
      <c r="A197" s="398"/>
      <c r="B197" s="393" t="s">
        <v>1615</v>
      </c>
      <c r="C197" s="393" t="s">
        <v>1063</v>
      </c>
      <c r="D197" s="394" t="s">
        <v>1064</v>
      </c>
      <c r="E197" s="393">
        <v>4</v>
      </c>
      <c r="F197" s="395">
        <v>10</v>
      </c>
      <c r="G197" s="395">
        <v>1</v>
      </c>
      <c r="H197" s="395">
        <v>1</v>
      </c>
      <c r="I197" s="395">
        <v>0</v>
      </c>
      <c r="J197" s="396" t="s">
        <v>1618</v>
      </c>
      <c r="K197" s="397">
        <f>'Allegato 1.1 (CE) new'!O197</f>
        <v>0</v>
      </c>
      <c r="L197" s="397">
        <f>'Allegato 1.1 (CE) new'!P197</f>
        <v>0</v>
      </c>
      <c r="M197" s="397">
        <f>'Allegato 1.1 (CE) new'!Q197</f>
        <v>0</v>
      </c>
    </row>
    <row r="198" spans="1:13" ht="25.5">
      <c r="A198" s="398"/>
      <c r="B198" s="398" t="s">
        <v>1615</v>
      </c>
      <c r="C198" s="398" t="s">
        <v>1063</v>
      </c>
      <c r="D198" s="399" t="s">
        <v>1064</v>
      </c>
      <c r="E198" s="398">
        <v>4</v>
      </c>
      <c r="F198" s="400">
        <v>10</v>
      </c>
      <c r="G198" s="400">
        <v>1</v>
      </c>
      <c r="H198" s="400">
        <v>1</v>
      </c>
      <c r="I198" s="400">
        <v>1</v>
      </c>
      <c r="J198" s="406" t="s">
        <v>1619</v>
      </c>
      <c r="K198" s="407">
        <f>'Allegato 1.1 (CE) new'!O198</f>
        <v>0</v>
      </c>
      <c r="L198" s="402">
        <f>'Allegato 1.1 (CE) new'!P198</f>
        <v>0</v>
      </c>
      <c r="M198" s="402">
        <f>'Allegato 1.1 (CE) new'!Q198</f>
        <v>0</v>
      </c>
    </row>
    <row r="199" spans="1:13">
      <c r="A199" s="398"/>
      <c r="B199" s="398" t="s">
        <v>1615</v>
      </c>
      <c r="C199" s="398" t="s">
        <v>1063</v>
      </c>
      <c r="D199" s="399" t="s">
        <v>1064</v>
      </c>
      <c r="E199" s="398">
        <v>4</v>
      </c>
      <c r="F199" s="400">
        <v>10</v>
      </c>
      <c r="G199" s="400">
        <v>1</v>
      </c>
      <c r="H199" s="400">
        <v>1</v>
      </c>
      <c r="I199" s="400">
        <v>2</v>
      </c>
      <c r="J199" s="406" t="s">
        <v>1620</v>
      </c>
      <c r="K199" s="407">
        <f>'Allegato 1.1 (CE) new'!O199</f>
        <v>0</v>
      </c>
      <c r="L199" s="402">
        <f>'Allegato 1.1 (CE) new'!P199</f>
        <v>0</v>
      </c>
      <c r="M199" s="402">
        <f>'Allegato 1.1 (CE) new'!Q199</f>
        <v>0</v>
      </c>
    </row>
    <row r="200" spans="1:13">
      <c r="A200" s="398"/>
      <c r="B200" s="398" t="s">
        <v>1615</v>
      </c>
      <c r="C200" s="398" t="s">
        <v>1063</v>
      </c>
      <c r="D200" s="399" t="s">
        <v>1064</v>
      </c>
      <c r="E200" s="398">
        <v>4</v>
      </c>
      <c r="F200" s="400">
        <v>10</v>
      </c>
      <c r="G200" s="400">
        <v>1</v>
      </c>
      <c r="H200" s="400">
        <v>1</v>
      </c>
      <c r="I200" s="400">
        <v>3</v>
      </c>
      <c r="J200" s="406" t="s">
        <v>1621</v>
      </c>
      <c r="K200" s="407">
        <f>'Allegato 1.1 (CE) new'!O200</f>
        <v>0</v>
      </c>
      <c r="L200" s="402">
        <f>'Allegato 1.1 (CE) new'!P200</f>
        <v>0</v>
      </c>
      <c r="M200" s="402">
        <f>'Allegato 1.1 (CE) new'!Q200</f>
        <v>0</v>
      </c>
    </row>
    <row r="201" spans="1:13">
      <c r="A201" s="398"/>
      <c r="B201" s="398" t="s">
        <v>1615</v>
      </c>
      <c r="C201" s="398" t="s">
        <v>1063</v>
      </c>
      <c r="D201" s="399" t="s">
        <v>1064</v>
      </c>
      <c r="E201" s="398">
        <v>4</v>
      </c>
      <c r="F201" s="400">
        <v>10</v>
      </c>
      <c r="G201" s="400">
        <v>1</v>
      </c>
      <c r="H201" s="400">
        <v>1</v>
      </c>
      <c r="I201" s="400">
        <v>4</v>
      </c>
      <c r="J201" s="401" t="s">
        <v>1622</v>
      </c>
      <c r="K201" s="402">
        <f>'Allegato 1.1 (CE) new'!O201</f>
        <v>0</v>
      </c>
      <c r="L201" s="402">
        <f>'Allegato 1.1 (CE) new'!P201</f>
        <v>0</v>
      </c>
      <c r="M201" s="402">
        <f>'Allegato 1.1 (CE) new'!Q201</f>
        <v>0</v>
      </c>
    </row>
    <row r="202" spans="1:13">
      <c r="A202" s="398"/>
      <c r="B202" s="398" t="s">
        <v>1615</v>
      </c>
      <c r="C202" s="398" t="s">
        <v>1063</v>
      </c>
      <c r="D202" s="399" t="s">
        <v>1064</v>
      </c>
      <c r="E202" s="398">
        <v>4</v>
      </c>
      <c r="F202" s="400">
        <v>10</v>
      </c>
      <c r="G202" s="400">
        <v>1</v>
      </c>
      <c r="H202" s="400">
        <v>1</v>
      </c>
      <c r="I202" s="400">
        <v>5</v>
      </c>
      <c r="J202" s="401" t="s">
        <v>1623</v>
      </c>
      <c r="K202" s="402">
        <f>'Allegato 1.1 (CE) new'!O202</f>
        <v>0</v>
      </c>
      <c r="L202" s="402">
        <f>'Allegato 1.1 (CE) new'!P202</f>
        <v>0</v>
      </c>
      <c r="M202" s="402">
        <f>'Allegato 1.1 (CE) new'!Q202</f>
        <v>0</v>
      </c>
    </row>
    <row r="203" spans="1:13">
      <c r="A203" s="398"/>
      <c r="B203" s="398" t="s">
        <v>1615</v>
      </c>
      <c r="C203" s="398" t="s">
        <v>1063</v>
      </c>
      <c r="D203" s="399" t="s">
        <v>1064</v>
      </c>
      <c r="E203" s="398">
        <v>4</v>
      </c>
      <c r="F203" s="400">
        <v>10</v>
      </c>
      <c r="G203" s="400">
        <v>1</v>
      </c>
      <c r="H203" s="400">
        <v>1</v>
      </c>
      <c r="I203" s="400">
        <v>6</v>
      </c>
      <c r="J203" s="406" t="s">
        <v>1624</v>
      </c>
      <c r="K203" s="407">
        <f>'Allegato 1.1 (CE) new'!O203</f>
        <v>0</v>
      </c>
      <c r="L203" s="402">
        <f>'Allegato 1.1 (CE) new'!P203</f>
        <v>0</v>
      </c>
      <c r="M203" s="402">
        <f>'Allegato 1.1 (CE) new'!Q203</f>
        <v>0</v>
      </c>
    </row>
    <row r="204" spans="1:13">
      <c r="A204" s="398"/>
      <c r="B204" s="398" t="s">
        <v>1615</v>
      </c>
      <c r="C204" s="398" t="s">
        <v>1063</v>
      </c>
      <c r="D204" s="399" t="s">
        <v>1064</v>
      </c>
      <c r="E204" s="398">
        <v>4</v>
      </c>
      <c r="F204" s="400">
        <v>10</v>
      </c>
      <c r="G204" s="400">
        <v>1</v>
      </c>
      <c r="H204" s="400">
        <v>1</v>
      </c>
      <c r="I204" s="400">
        <v>7</v>
      </c>
      <c r="J204" s="406" t="s">
        <v>1625</v>
      </c>
      <c r="K204" s="407">
        <f>'Allegato 1.1 (CE) new'!O204</f>
        <v>0</v>
      </c>
      <c r="L204" s="402">
        <f>'Allegato 1.1 (CE) new'!P204</f>
        <v>0</v>
      </c>
      <c r="M204" s="402">
        <f>'Allegato 1.1 (CE) new'!Q204</f>
        <v>0</v>
      </c>
    </row>
    <row r="205" spans="1:13">
      <c r="A205" s="398"/>
      <c r="B205" s="398" t="s">
        <v>1615</v>
      </c>
      <c r="C205" s="398" t="s">
        <v>1063</v>
      </c>
      <c r="D205" s="399" t="s">
        <v>1064</v>
      </c>
      <c r="E205" s="398">
        <v>4</v>
      </c>
      <c r="F205" s="400">
        <v>10</v>
      </c>
      <c r="G205" s="400">
        <v>1</v>
      </c>
      <c r="H205" s="400">
        <v>1</v>
      </c>
      <c r="I205" s="400">
        <v>8</v>
      </c>
      <c r="J205" s="406" t="s">
        <v>1626</v>
      </c>
      <c r="K205" s="407">
        <f>'Allegato 1.1 (CE) new'!O205</f>
        <v>0</v>
      </c>
      <c r="L205" s="402">
        <f>'Allegato 1.1 (CE) new'!P205</f>
        <v>0</v>
      </c>
      <c r="M205" s="402">
        <f>'Allegato 1.1 (CE) new'!Q205</f>
        <v>0</v>
      </c>
    </row>
    <row r="206" spans="1:13">
      <c r="A206" s="398"/>
      <c r="B206" s="398" t="s">
        <v>1615</v>
      </c>
      <c r="C206" s="398" t="s">
        <v>1063</v>
      </c>
      <c r="D206" s="399" t="s">
        <v>1064</v>
      </c>
      <c r="E206" s="398">
        <v>4</v>
      </c>
      <c r="F206" s="400">
        <v>10</v>
      </c>
      <c r="G206" s="400">
        <v>1</v>
      </c>
      <c r="H206" s="400">
        <v>1</v>
      </c>
      <c r="I206" s="400">
        <v>9</v>
      </c>
      <c r="J206" s="406" t="s">
        <v>1627</v>
      </c>
      <c r="K206" s="407">
        <f>'Allegato 1.1 (CE) new'!O206</f>
        <v>0</v>
      </c>
      <c r="L206" s="402">
        <f>'Allegato 1.1 (CE) new'!P206</f>
        <v>0</v>
      </c>
      <c r="M206" s="402">
        <f>'Allegato 1.1 (CE) new'!Q206</f>
        <v>0</v>
      </c>
    </row>
    <row r="207" spans="1:13">
      <c r="A207" s="398"/>
      <c r="B207" s="398" t="s">
        <v>1615</v>
      </c>
      <c r="C207" s="398" t="s">
        <v>1063</v>
      </c>
      <c r="D207" s="399" t="s">
        <v>1064</v>
      </c>
      <c r="E207" s="398">
        <v>4</v>
      </c>
      <c r="F207" s="400">
        <v>10</v>
      </c>
      <c r="G207" s="400">
        <v>1</v>
      </c>
      <c r="H207" s="400">
        <v>1</v>
      </c>
      <c r="I207" s="400">
        <v>10</v>
      </c>
      <c r="J207" s="406" t="s">
        <v>1628</v>
      </c>
      <c r="K207" s="407">
        <f>'Allegato 1.1 (CE) new'!O207</f>
        <v>0</v>
      </c>
      <c r="L207" s="402">
        <f>'Allegato 1.1 (CE) new'!P207</f>
        <v>0</v>
      </c>
      <c r="M207" s="402">
        <f>'Allegato 1.1 (CE) new'!Q207</f>
        <v>0</v>
      </c>
    </row>
    <row r="208" spans="1:13">
      <c r="A208" s="398"/>
      <c r="B208" s="398" t="s">
        <v>1615</v>
      </c>
      <c r="C208" s="398" t="s">
        <v>1063</v>
      </c>
      <c r="D208" s="399" t="s">
        <v>1064</v>
      </c>
      <c r="E208" s="398">
        <v>4</v>
      </c>
      <c r="F208" s="400">
        <v>10</v>
      </c>
      <c r="G208" s="400">
        <v>1</v>
      </c>
      <c r="H208" s="400">
        <v>1</v>
      </c>
      <c r="I208" s="400">
        <v>11</v>
      </c>
      <c r="J208" s="406" t="s">
        <v>1629</v>
      </c>
      <c r="K208" s="407">
        <f>'Allegato 1.1 (CE) new'!O208</f>
        <v>0</v>
      </c>
      <c r="L208" s="402">
        <f>'Allegato 1.1 (CE) new'!P208</f>
        <v>0</v>
      </c>
      <c r="M208" s="402">
        <f>'Allegato 1.1 (CE) new'!Q208</f>
        <v>0</v>
      </c>
    </row>
    <row r="209" spans="1:13">
      <c r="A209" s="398"/>
      <c r="B209" s="393" t="s">
        <v>1615</v>
      </c>
      <c r="C209" s="393" t="s">
        <v>1063</v>
      </c>
      <c r="D209" s="394" t="s">
        <v>1064</v>
      </c>
      <c r="E209" s="393">
        <v>4</v>
      </c>
      <c r="F209" s="395">
        <v>10</v>
      </c>
      <c r="G209" s="395">
        <v>1</v>
      </c>
      <c r="H209" s="395">
        <v>2</v>
      </c>
      <c r="I209" s="395">
        <v>0</v>
      </c>
      <c r="J209" s="396" t="s">
        <v>1630</v>
      </c>
      <c r="K209" s="397">
        <f>'Allegato 1.1 (CE) new'!O209</f>
        <v>0</v>
      </c>
      <c r="L209" s="397">
        <f>'Allegato 1.1 (CE) new'!P209</f>
        <v>0</v>
      </c>
      <c r="M209" s="397">
        <f>'Allegato 1.1 (CE) new'!Q209</f>
        <v>0</v>
      </c>
    </row>
    <row r="210" spans="1:13" ht="25.5">
      <c r="A210" s="398"/>
      <c r="B210" s="398" t="s">
        <v>1615</v>
      </c>
      <c r="C210" s="398" t="s">
        <v>1063</v>
      </c>
      <c r="D210" s="399" t="s">
        <v>1064</v>
      </c>
      <c r="E210" s="398">
        <v>4</v>
      </c>
      <c r="F210" s="400">
        <v>10</v>
      </c>
      <c r="G210" s="400">
        <v>1</v>
      </c>
      <c r="H210" s="400">
        <v>2</v>
      </c>
      <c r="I210" s="400">
        <v>1</v>
      </c>
      <c r="J210" s="406" t="s">
        <v>1631</v>
      </c>
      <c r="K210" s="407">
        <f>'Allegato 1.1 (CE) new'!O210</f>
        <v>0</v>
      </c>
      <c r="L210" s="402">
        <f>'Allegato 1.1 (CE) new'!P210</f>
        <v>0</v>
      </c>
      <c r="M210" s="402">
        <f>'Allegato 1.1 (CE) new'!Q210</f>
        <v>0</v>
      </c>
    </row>
    <row r="211" spans="1:13" ht="25.5">
      <c r="A211" s="398"/>
      <c r="B211" s="398" t="s">
        <v>1615</v>
      </c>
      <c r="C211" s="398" t="s">
        <v>1063</v>
      </c>
      <c r="D211" s="399" t="s">
        <v>1064</v>
      </c>
      <c r="E211" s="398">
        <v>4</v>
      </c>
      <c r="F211" s="400">
        <v>10</v>
      </c>
      <c r="G211" s="400">
        <v>1</v>
      </c>
      <c r="H211" s="400">
        <v>2</v>
      </c>
      <c r="I211" s="400">
        <v>2</v>
      </c>
      <c r="J211" s="406" t="s">
        <v>1632</v>
      </c>
      <c r="K211" s="407">
        <f>'Allegato 1.1 (CE) new'!O211</f>
        <v>0</v>
      </c>
      <c r="L211" s="402">
        <f>'Allegato 1.1 (CE) new'!P211</f>
        <v>0</v>
      </c>
      <c r="M211" s="402">
        <f>'Allegato 1.1 (CE) new'!Q211</f>
        <v>0</v>
      </c>
    </row>
    <row r="212" spans="1:13">
      <c r="A212" s="398"/>
      <c r="B212" s="398" t="s">
        <v>1615</v>
      </c>
      <c r="C212" s="398" t="s">
        <v>1063</v>
      </c>
      <c r="D212" s="399" t="s">
        <v>1064</v>
      </c>
      <c r="E212" s="398">
        <v>4</v>
      </c>
      <c r="F212" s="400">
        <v>10</v>
      </c>
      <c r="G212" s="400">
        <v>1</v>
      </c>
      <c r="H212" s="400">
        <v>2</v>
      </c>
      <c r="I212" s="400">
        <v>3</v>
      </c>
      <c r="J212" s="406" t="s">
        <v>1633</v>
      </c>
      <c r="K212" s="407">
        <f>'Allegato 1.1 (CE) new'!O212</f>
        <v>0</v>
      </c>
      <c r="L212" s="402">
        <f>'Allegato 1.1 (CE) new'!P212</f>
        <v>0</v>
      </c>
      <c r="M212" s="402">
        <f>'Allegato 1.1 (CE) new'!Q212</f>
        <v>0</v>
      </c>
    </row>
    <row r="213" spans="1:13">
      <c r="A213" s="398"/>
      <c r="B213" s="393" t="s">
        <v>1615</v>
      </c>
      <c r="C213" s="393" t="s">
        <v>1063</v>
      </c>
      <c r="D213" s="394" t="s">
        <v>1064</v>
      </c>
      <c r="E213" s="393">
        <v>4</v>
      </c>
      <c r="F213" s="395">
        <v>10</v>
      </c>
      <c r="G213" s="395">
        <v>1</v>
      </c>
      <c r="H213" s="395">
        <v>3</v>
      </c>
      <c r="I213" s="395">
        <v>0</v>
      </c>
      <c r="J213" s="396" t="s">
        <v>1634</v>
      </c>
      <c r="K213" s="397">
        <f>'Allegato 1.1 (CE) new'!O213</f>
        <v>0</v>
      </c>
      <c r="L213" s="397">
        <f>'Allegato 1.1 (CE) new'!P213</f>
        <v>0</v>
      </c>
      <c r="M213" s="397">
        <f>'Allegato 1.1 (CE) new'!Q213</f>
        <v>0</v>
      </c>
    </row>
    <row r="214" spans="1:13">
      <c r="A214" s="398"/>
      <c r="B214" s="398" t="s">
        <v>1615</v>
      </c>
      <c r="C214" s="398" t="s">
        <v>1063</v>
      </c>
      <c r="D214" s="399" t="s">
        <v>1064</v>
      </c>
      <c r="E214" s="398">
        <v>4</v>
      </c>
      <c r="F214" s="400">
        <v>10</v>
      </c>
      <c r="G214" s="400">
        <v>1</v>
      </c>
      <c r="H214" s="400">
        <v>3</v>
      </c>
      <c r="I214" s="400">
        <v>1</v>
      </c>
      <c r="J214" s="406" t="s">
        <v>1635</v>
      </c>
      <c r="K214" s="407">
        <f>'Allegato 1.1 (CE) new'!O214</f>
        <v>0</v>
      </c>
      <c r="L214" s="402">
        <f>'Allegato 1.1 (CE) new'!P214</f>
        <v>0</v>
      </c>
      <c r="M214" s="402">
        <f>'Allegato 1.1 (CE) new'!Q214</f>
        <v>0</v>
      </c>
    </row>
    <row r="215" spans="1:13">
      <c r="A215" s="398"/>
      <c r="B215" s="398" t="s">
        <v>1615</v>
      </c>
      <c r="C215" s="398" t="s">
        <v>1063</v>
      </c>
      <c r="D215" s="399" t="s">
        <v>1064</v>
      </c>
      <c r="E215" s="398">
        <v>4</v>
      </c>
      <c r="F215" s="400">
        <v>10</v>
      </c>
      <c r="G215" s="400">
        <v>1</v>
      </c>
      <c r="H215" s="400">
        <v>3</v>
      </c>
      <c r="I215" s="400">
        <v>2</v>
      </c>
      <c r="J215" s="406" t="s">
        <v>1636</v>
      </c>
      <c r="K215" s="407">
        <f>'Allegato 1.1 (CE) new'!O215</f>
        <v>0</v>
      </c>
      <c r="L215" s="402">
        <f>'Allegato 1.1 (CE) new'!P215</f>
        <v>0</v>
      </c>
      <c r="M215" s="402">
        <f>'Allegato 1.1 (CE) new'!Q215</f>
        <v>0</v>
      </c>
    </row>
    <row r="216" spans="1:13">
      <c r="A216" s="398"/>
      <c r="B216" s="398" t="s">
        <v>1615</v>
      </c>
      <c r="C216" s="398" t="s">
        <v>1063</v>
      </c>
      <c r="D216" s="399" t="s">
        <v>1064</v>
      </c>
      <c r="E216" s="398">
        <v>4</v>
      </c>
      <c r="F216" s="400">
        <v>10</v>
      </c>
      <c r="G216" s="400">
        <v>1</v>
      </c>
      <c r="H216" s="400">
        <v>3</v>
      </c>
      <c r="I216" s="400">
        <v>3</v>
      </c>
      <c r="J216" s="406" t="s">
        <v>1637</v>
      </c>
      <c r="K216" s="407">
        <f>'Allegato 1.1 (CE) new'!O216</f>
        <v>0</v>
      </c>
      <c r="L216" s="402">
        <f>'Allegato 1.1 (CE) new'!P216</f>
        <v>0</v>
      </c>
      <c r="M216" s="402">
        <f>'Allegato 1.1 (CE) new'!Q216</f>
        <v>0</v>
      </c>
    </row>
    <row r="217" spans="1:13">
      <c r="A217" s="398"/>
      <c r="B217" s="398" t="s">
        <v>1615</v>
      </c>
      <c r="C217" s="398" t="s">
        <v>1063</v>
      </c>
      <c r="D217" s="399" t="s">
        <v>1064</v>
      </c>
      <c r="E217" s="398">
        <v>4</v>
      </c>
      <c r="F217" s="400">
        <v>10</v>
      </c>
      <c r="G217" s="400">
        <v>1</v>
      </c>
      <c r="H217" s="400">
        <v>3</v>
      </c>
      <c r="I217" s="400">
        <v>4</v>
      </c>
      <c r="J217" s="406" t="s">
        <v>1638</v>
      </c>
      <c r="K217" s="407">
        <f>'Allegato 1.1 (CE) new'!O217</f>
        <v>0</v>
      </c>
      <c r="L217" s="402">
        <f>'Allegato 1.1 (CE) new'!P217</f>
        <v>0</v>
      </c>
      <c r="M217" s="402">
        <f>'Allegato 1.1 (CE) new'!Q217</f>
        <v>0</v>
      </c>
    </row>
    <row r="218" spans="1:13">
      <c r="A218" s="398"/>
      <c r="B218" s="393" t="s">
        <v>1615</v>
      </c>
      <c r="C218" s="393" t="s">
        <v>1063</v>
      </c>
      <c r="D218" s="394" t="s">
        <v>1064</v>
      </c>
      <c r="E218" s="393">
        <v>4</v>
      </c>
      <c r="F218" s="395">
        <v>10</v>
      </c>
      <c r="G218" s="395">
        <v>1</v>
      </c>
      <c r="H218" s="395">
        <v>4</v>
      </c>
      <c r="I218" s="395">
        <v>0</v>
      </c>
      <c r="J218" s="396" t="s">
        <v>1639</v>
      </c>
      <c r="K218" s="397">
        <f>'Allegato 1.1 (CE) new'!O218</f>
        <v>0</v>
      </c>
      <c r="L218" s="397">
        <f>'Allegato 1.1 (CE) new'!P218</f>
        <v>0</v>
      </c>
      <c r="M218" s="397">
        <f>'Allegato 1.1 (CE) new'!Q218</f>
        <v>0</v>
      </c>
    </row>
    <row r="219" spans="1:13">
      <c r="A219" s="398"/>
      <c r="B219" s="398" t="s">
        <v>1615</v>
      </c>
      <c r="C219" s="398" t="s">
        <v>1063</v>
      </c>
      <c r="D219" s="399" t="s">
        <v>1064</v>
      </c>
      <c r="E219" s="398">
        <v>4</v>
      </c>
      <c r="F219" s="400">
        <v>10</v>
      </c>
      <c r="G219" s="400">
        <v>1</v>
      </c>
      <c r="H219" s="400">
        <v>4</v>
      </c>
      <c r="I219" s="400">
        <v>1</v>
      </c>
      <c r="J219" s="406" t="s">
        <v>1639</v>
      </c>
      <c r="K219" s="407">
        <f>'Allegato 1.1 (CE) new'!O219</f>
        <v>0</v>
      </c>
      <c r="L219" s="402">
        <f>'Allegato 1.1 (CE) new'!P219</f>
        <v>0</v>
      </c>
      <c r="M219" s="402">
        <f>'Allegato 1.1 (CE) new'!Q219</f>
        <v>0</v>
      </c>
    </row>
    <row r="220" spans="1:13">
      <c r="A220" s="398"/>
      <c r="B220" s="393" t="s">
        <v>1615</v>
      </c>
      <c r="C220" s="393" t="s">
        <v>1063</v>
      </c>
      <c r="D220" s="394" t="s">
        <v>1064</v>
      </c>
      <c r="E220" s="393">
        <v>4</v>
      </c>
      <c r="F220" s="395">
        <v>10</v>
      </c>
      <c r="G220" s="395">
        <v>1</v>
      </c>
      <c r="H220" s="395">
        <v>5</v>
      </c>
      <c r="I220" s="395">
        <v>0</v>
      </c>
      <c r="J220" s="396" t="s">
        <v>1640</v>
      </c>
      <c r="K220" s="397">
        <f>'Allegato 1.1 (CE) new'!O220</f>
        <v>0</v>
      </c>
      <c r="L220" s="397">
        <f>'Allegato 1.1 (CE) new'!P220</f>
        <v>0</v>
      </c>
      <c r="M220" s="397">
        <f>'Allegato 1.1 (CE) new'!Q220</f>
        <v>0</v>
      </c>
    </row>
    <row r="221" spans="1:13">
      <c r="A221" s="398"/>
      <c r="B221" s="398" t="s">
        <v>1615</v>
      </c>
      <c r="C221" s="398" t="s">
        <v>1063</v>
      </c>
      <c r="D221" s="399" t="s">
        <v>1064</v>
      </c>
      <c r="E221" s="398">
        <v>4</v>
      </c>
      <c r="F221" s="400">
        <v>10</v>
      </c>
      <c r="G221" s="400">
        <v>1</v>
      </c>
      <c r="H221" s="400">
        <v>5</v>
      </c>
      <c r="I221" s="400">
        <v>1</v>
      </c>
      <c r="J221" s="406" t="s">
        <v>1640</v>
      </c>
      <c r="K221" s="407">
        <f>'Allegato 1.1 (CE) new'!O221</f>
        <v>0</v>
      </c>
      <c r="L221" s="402">
        <f>'Allegato 1.1 (CE) new'!P221</f>
        <v>0</v>
      </c>
      <c r="M221" s="402">
        <f>'Allegato 1.1 (CE) new'!Q221</f>
        <v>0</v>
      </c>
    </row>
    <row r="222" spans="1:13">
      <c r="A222" s="398"/>
      <c r="B222" s="393" t="s">
        <v>1615</v>
      </c>
      <c r="C222" s="393" t="s">
        <v>1063</v>
      </c>
      <c r="D222" s="394" t="s">
        <v>1064</v>
      </c>
      <c r="E222" s="393">
        <v>4</v>
      </c>
      <c r="F222" s="395">
        <v>10</v>
      </c>
      <c r="G222" s="395">
        <v>1</v>
      </c>
      <c r="H222" s="395">
        <v>6</v>
      </c>
      <c r="I222" s="395">
        <v>0</v>
      </c>
      <c r="J222" s="396" t="s">
        <v>1641</v>
      </c>
      <c r="K222" s="397">
        <f>'Allegato 1.1 (CE) new'!O222</f>
        <v>0</v>
      </c>
      <c r="L222" s="397">
        <f>'Allegato 1.1 (CE) new'!P222</f>
        <v>0</v>
      </c>
      <c r="M222" s="397">
        <f>'Allegato 1.1 (CE) new'!Q222</f>
        <v>0</v>
      </c>
    </row>
    <row r="223" spans="1:13">
      <c r="A223" s="398"/>
      <c r="B223" s="398" t="s">
        <v>1615</v>
      </c>
      <c r="C223" s="398" t="s">
        <v>1063</v>
      </c>
      <c r="D223" s="399" t="s">
        <v>1064</v>
      </c>
      <c r="E223" s="398">
        <v>4</v>
      </c>
      <c r="F223" s="400">
        <v>10</v>
      </c>
      <c r="G223" s="400">
        <v>1</v>
      </c>
      <c r="H223" s="400">
        <v>6</v>
      </c>
      <c r="I223" s="400">
        <v>1</v>
      </c>
      <c r="J223" s="406" t="s">
        <v>1641</v>
      </c>
      <c r="K223" s="407">
        <f>'Allegato 1.1 (CE) new'!O223</f>
        <v>0</v>
      </c>
      <c r="L223" s="402">
        <f>'Allegato 1.1 (CE) new'!P223</f>
        <v>0</v>
      </c>
      <c r="M223" s="402">
        <f>'Allegato 1.1 (CE) new'!Q223</f>
        <v>0</v>
      </c>
    </row>
    <row r="224" spans="1:13">
      <c r="A224" s="398"/>
      <c r="B224" s="393" t="s">
        <v>1615</v>
      </c>
      <c r="C224" s="393" t="s">
        <v>1063</v>
      </c>
      <c r="D224" s="394" t="s">
        <v>1064</v>
      </c>
      <c r="E224" s="393">
        <v>4</v>
      </c>
      <c r="F224" s="395">
        <v>10</v>
      </c>
      <c r="G224" s="395">
        <v>1</v>
      </c>
      <c r="H224" s="395">
        <v>7</v>
      </c>
      <c r="I224" s="395">
        <v>0</v>
      </c>
      <c r="J224" s="396" t="s">
        <v>1642</v>
      </c>
      <c r="K224" s="397">
        <f>'Allegato 1.1 (CE) new'!O224</f>
        <v>0</v>
      </c>
      <c r="L224" s="397">
        <f>'Allegato 1.1 (CE) new'!P224</f>
        <v>0</v>
      </c>
      <c r="M224" s="397">
        <f>'Allegato 1.1 (CE) new'!Q224</f>
        <v>0</v>
      </c>
    </row>
    <row r="225" spans="1:13">
      <c r="A225" s="398"/>
      <c r="B225" s="398" t="s">
        <v>1615</v>
      </c>
      <c r="C225" s="398" t="s">
        <v>1063</v>
      </c>
      <c r="D225" s="399" t="s">
        <v>1064</v>
      </c>
      <c r="E225" s="398">
        <v>4</v>
      </c>
      <c r="F225" s="400">
        <v>10</v>
      </c>
      <c r="G225" s="400">
        <v>1</v>
      </c>
      <c r="H225" s="400">
        <v>7</v>
      </c>
      <c r="I225" s="400">
        <v>1</v>
      </c>
      <c r="J225" s="406" t="s">
        <v>1643</v>
      </c>
      <c r="K225" s="407">
        <f>'Allegato 1.1 (CE) new'!O225</f>
        <v>0</v>
      </c>
      <c r="L225" s="402">
        <f>'Allegato 1.1 (CE) new'!P225</f>
        <v>0</v>
      </c>
      <c r="M225" s="402">
        <f>'Allegato 1.1 (CE) new'!Q225</f>
        <v>0</v>
      </c>
    </row>
    <row r="226" spans="1:13">
      <c r="A226" s="398"/>
      <c r="B226" s="398" t="s">
        <v>1615</v>
      </c>
      <c r="C226" s="398" t="s">
        <v>1063</v>
      </c>
      <c r="D226" s="399" t="s">
        <v>1064</v>
      </c>
      <c r="E226" s="398">
        <v>4</v>
      </c>
      <c r="F226" s="400">
        <v>10</v>
      </c>
      <c r="G226" s="400">
        <v>1</v>
      </c>
      <c r="H226" s="400">
        <v>7</v>
      </c>
      <c r="I226" s="400">
        <v>2</v>
      </c>
      <c r="J226" s="406" t="s">
        <v>1644</v>
      </c>
      <c r="K226" s="407">
        <f>'Allegato 1.1 (CE) new'!O226</f>
        <v>0</v>
      </c>
      <c r="L226" s="402">
        <f>'Allegato 1.1 (CE) new'!P226</f>
        <v>0</v>
      </c>
      <c r="M226" s="402">
        <f>'Allegato 1.1 (CE) new'!Q226</f>
        <v>0</v>
      </c>
    </row>
    <row r="227" spans="1:13">
      <c r="A227" s="398"/>
      <c r="B227" s="393" t="s">
        <v>1615</v>
      </c>
      <c r="C227" s="393" t="s">
        <v>1063</v>
      </c>
      <c r="D227" s="394" t="s">
        <v>1064</v>
      </c>
      <c r="E227" s="393">
        <v>4</v>
      </c>
      <c r="F227" s="395">
        <v>10</v>
      </c>
      <c r="G227" s="395">
        <v>1</v>
      </c>
      <c r="H227" s="395">
        <v>8</v>
      </c>
      <c r="I227" s="395">
        <v>0</v>
      </c>
      <c r="J227" s="396" t="s">
        <v>1645</v>
      </c>
      <c r="K227" s="397">
        <f>'Allegato 1.1 (CE) new'!O227</f>
        <v>0</v>
      </c>
      <c r="L227" s="397">
        <f>'Allegato 1.1 (CE) new'!P227</f>
        <v>0</v>
      </c>
      <c r="M227" s="397">
        <f>'Allegato 1.1 (CE) new'!Q227</f>
        <v>0</v>
      </c>
    </row>
    <row r="228" spans="1:13">
      <c r="A228" s="398"/>
      <c r="B228" s="398" t="s">
        <v>1615</v>
      </c>
      <c r="C228" s="398" t="s">
        <v>1063</v>
      </c>
      <c r="D228" s="399" t="s">
        <v>1064</v>
      </c>
      <c r="E228" s="398">
        <v>4</v>
      </c>
      <c r="F228" s="400">
        <v>10</v>
      </c>
      <c r="G228" s="400">
        <v>1</v>
      </c>
      <c r="H228" s="400">
        <v>8</v>
      </c>
      <c r="I228" s="400">
        <v>1</v>
      </c>
      <c r="J228" s="406" t="s">
        <v>1646</v>
      </c>
      <c r="K228" s="407">
        <f>'Allegato 1.1 (CE) new'!O228</f>
        <v>0</v>
      </c>
      <c r="L228" s="402">
        <f>'Allegato 1.1 (CE) new'!P228</f>
        <v>0</v>
      </c>
      <c r="M228" s="402">
        <f>'Allegato 1.1 (CE) new'!Q228</f>
        <v>0</v>
      </c>
    </row>
    <row r="229" spans="1:13">
      <c r="A229" s="398"/>
      <c r="B229" s="389" t="s">
        <v>1647</v>
      </c>
      <c r="C229" s="389" t="s">
        <v>1065</v>
      </c>
      <c r="D229" s="388" t="s">
        <v>1648</v>
      </c>
      <c r="E229" s="389">
        <v>4</v>
      </c>
      <c r="F229" s="390">
        <v>10</v>
      </c>
      <c r="G229" s="390">
        <v>2</v>
      </c>
      <c r="H229" s="390">
        <v>0</v>
      </c>
      <c r="I229" s="390">
        <v>0</v>
      </c>
      <c r="J229" s="391" t="s">
        <v>1649</v>
      </c>
      <c r="K229" s="392">
        <f>'Allegato 1.1 (CE) new'!O229</f>
        <v>0</v>
      </c>
      <c r="L229" s="392">
        <f>'Allegato 1.1 (CE) new'!P229</f>
        <v>0</v>
      </c>
      <c r="M229" s="392">
        <f>'Allegato 1.1 (CE) new'!Q229</f>
        <v>0</v>
      </c>
    </row>
    <row r="230" spans="1:13">
      <c r="A230" s="398"/>
      <c r="B230" s="393" t="s">
        <v>1647</v>
      </c>
      <c r="C230" s="393" t="s">
        <v>1065</v>
      </c>
      <c r="D230" s="394" t="s">
        <v>1066</v>
      </c>
      <c r="E230" s="393">
        <v>4</v>
      </c>
      <c r="F230" s="395">
        <v>10</v>
      </c>
      <c r="G230" s="395">
        <v>2</v>
      </c>
      <c r="H230" s="395">
        <v>1</v>
      </c>
      <c r="I230" s="395">
        <v>0</v>
      </c>
      <c r="J230" s="396" t="s">
        <v>1650</v>
      </c>
      <c r="K230" s="397">
        <f>'Allegato 1.1 (CE) new'!O230</f>
        <v>0</v>
      </c>
      <c r="L230" s="397">
        <f>'Allegato 1.1 (CE) new'!P230</f>
        <v>0</v>
      </c>
      <c r="M230" s="397">
        <f>'Allegato 1.1 (CE) new'!Q230</f>
        <v>0</v>
      </c>
    </row>
    <row r="231" spans="1:13">
      <c r="A231" s="398"/>
      <c r="B231" s="398" t="s">
        <v>1647</v>
      </c>
      <c r="C231" s="398" t="s">
        <v>1065</v>
      </c>
      <c r="D231" s="399" t="s">
        <v>1066</v>
      </c>
      <c r="E231" s="398">
        <v>4</v>
      </c>
      <c r="F231" s="400">
        <v>10</v>
      </c>
      <c r="G231" s="400">
        <v>2</v>
      </c>
      <c r="H231" s="400">
        <v>1</v>
      </c>
      <c r="I231" s="400">
        <v>1</v>
      </c>
      <c r="J231" s="426" t="s">
        <v>1651</v>
      </c>
      <c r="K231" s="427">
        <f>'Allegato 1.1 (CE) new'!O231</f>
        <v>0</v>
      </c>
      <c r="L231" s="402">
        <f>'Allegato 1.1 (CE) new'!P231</f>
        <v>0</v>
      </c>
      <c r="M231" s="402">
        <f>'Allegato 1.1 (CE) new'!Q231</f>
        <v>0</v>
      </c>
    </row>
    <row r="232" spans="1:13">
      <c r="A232" s="398"/>
      <c r="B232" s="398" t="s">
        <v>1647</v>
      </c>
      <c r="C232" s="398" t="s">
        <v>1065</v>
      </c>
      <c r="D232" s="399" t="s">
        <v>1066</v>
      </c>
      <c r="E232" s="398">
        <v>4</v>
      </c>
      <c r="F232" s="400">
        <v>10</v>
      </c>
      <c r="G232" s="400">
        <v>2</v>
      </c>
      <c r="H232" s="400">
        <v>1</v>
      </c>
      <c r="I232" s="400">
        <v>2</v>
      </c>
      <c r="J232" s="426" t="s">
        <v>1652</v>
      </c>
      <c r="K232" s="427">
        <f>'Allegato 1.1 (CE) new'!O232</f>
        <v>0</v>
      </c>
      <c r="L232" s="402">
        <f>'Allegato 1.1 (CE) new'!P232</f>
        <v>0</v>
      </c>
      <c r="M232" s="402">
        <f>'Allegato 1.1 (CE) new'!Q232</f>
        <v>0</v>
      </c>
    </row>
    <row r="233" spans="1:13">
      <c r="A233" s="398"/>
      <c r="B233" s="398" t="s">
        <v>1647</v>
      </c>
      <c r="C233" s="398" t="s">
        <v>1065</v>
      </c>
      <c r="D233" s="399" t="s">
        <v>1066</v>
      </c>
      <c r="E233" s="398">
        <v>4</v>
      </c>
      <c r="F233" s="400">
        <v>10</v>
      </c>
      <c r="G233" s="400">
        <v>2</v>
      </c>
      <c r="H233" s="400">
        <v>1</v>
      </c>
      <c r="I233" s="400">
        <v>3</v>
      </c>
      <c r="J233" s="426" t="s">
        <v>1653</v>
      </c>
      <c r="K233" s="427">
        <f>'Allegato 1.1 (CE) new'!O233</f>
        <v>0</v>
      </c>
      <c r="L233" s="402">
        <f>'Allegato 1.1 (CE) new'!P233</f>
        <v>0</v>
      </c>
      <c r="M233" s="402">
        <f>'Allegato 1.1 (CE) new'!Q233</f>
        <v>0</v>
      </c>
    </row>
    <row r="234" spans="1:13">
      <c r="A234" s="398"/>
      <c r="B234" s="398" t="s">
        <v>1647</v>
      </c>
      <c r="C234" s="398" t="s">
        <v>1065</v>
      </c>
      <c r="D234" s="399" t="s">
        <v>1066</v>
      </c>
      <c r="E234" s="398">
        <v>4</v>
      </c>
      <c r="F234" s="400">
        <v>10</v>
      </c>
      <c r="G234" s="400">
        <v>2</v>
      </c>
      <c r="H234" s="400">
        <v>1</v>
      </c>
      <c r="I234" s="400">
        <v>4</v>
      </c>
      <c r="J234" s="426" t="s">
        <v>1654</v>
      </c>
      <c r="K234" s="427">
        <f>'Allegato 1.1 (CE) new'!O234</f>
        <v>0</v>
      </c>
      <c r="L234" s="402">
        <f>'Allegato 1.1 (CE) new'!P234</f>
        <v>0</v>
      </c>
      <c r="M234" s="402">
        <f>'Allegato 1.1 (CE) new'!Q234</f>
        <v>0</v>
      </c>
    </row>
    <row r="235" spans="1:13">
      <c r="A235" s="398"/>
      <c r="B235" s="398" t="s">
        <v>1647</v>
      </c>
      <c r="C235" s="398" t="s">
        <v>1065</v>
      </c>
      <c r="D235" s="399" t="s">
        <v>1066</v>
      </c>
      <c r="E235" s="398">
        <v>4</v>
      </c>
      <c r="F235" s="400">
        <v>10</v>
      </c>
      <c r="G235" s="400">
        <v>2</v>
      </c>
      <c r="H235" s="400">
        <v>1</v>
      </c>
      <c r="I235" s="400">
        <v>5</v>
      </c>
      <c r="J235" s="426" t="s">
        <v>1655</v>
      </c>
      <c r="K235" s="427">
        <f>'Allegato 1.1 (CE) new'!O235</f>
        <v>0</v>
      </c>
      <c r="L235" s="402">
        <f>'Allegato 1.1 (CE) new'!P235</f>
        <v>0</v>
      </c>
      <c r="M235" s="402">
        <f>'Allegato 1.1 (CE) new'!Q235</f>
        <v>0</v>
      </c>
    </row>
    <row r="236" spans="1:13">
      <c r="A236" s="398"/>
      <c r="B236" s="398" t="s">
        <v>1647</v>
      </c>
      <c r="C236" s="398" t="s">
        <v>1065</v>
      </c>
      <c r="D236" s="399" t="s">
        <v>1066</v>
      </c>
      <c r="E236" s="398">
        <v>4</v>
      </c>
      <c r="F236" s="400">
        <v>10</v>
      </c>
      <c r="G236" s="400">
        <v>2</v>
      </c>
      <c r="H236" s="400">
        <v>1</v>
      </c>
      <c r="I236" s="400">
        <v>6</v>
      </c>
      <c r="J236" s="426" t="s">
        <v>1656</v>
      </c>
      <c r="K236" s="427">
        <f>'Allegato 1.1 (CE) new'!O236</f>
        <v>0</v>
      </c>
      <c r="L236" s="402">
        <f>'Allegato 1.1 (CE) new'!P236</f>
        <v>0</v>
      </c>
      <c r="M236" s="402">
        <f>'Allegato 1.1 (CE) new'!Q236</f>
        <v>0</v>
      </c>
    </row>
    <row r="237" spans="1:13">
      <c r="A237" s="398"/>
      <c r="B237" s="398"/>
      <c r="C237" s="398"/>
      <c r="D237" s="399"/>
      <c r="E237" s="398"/>
      <c r="F237" s="400"/>
      <c r="G237" s="400"/>
      <c r="H237" s="400"/>
      <c r="I237" s="400"/>
      <c r="J237" s="426"/>
      <c r="K237" s="427">
        <f>'Allegato 1.1 (CE) new'!O237</f>
        <v>0</v>
      </c>
      <c r="L237" s="402">
        <f>'Allegato 1.1 (CE) new'!P237</f>
        <v>0</v>
      </c>
      <c r="M237" s="402">
        <f>'Allegato 1.1 (CE) new'!Q237</f>
        <v>0</v>
      </c>
    </row>
    <row r="238" spans="1:13" s="434" customFormat="1" ht="15">
      <c r="A238" s="428"/>
      <c r="B238" s="428"/>
      <c r="C238" s="428"/>
      <c r="D238" s="429"/>
      <c r="E238" s="430" t="s">
        <v>1657</v>
      </c>
      <c r="F238" s="431"/>
      <c r="G238" s="431"/>
      <c r="H238" s="431"/>
      <c r="I238" s="431"/>
      <c r="J238" s="432"/>
      <c r="K238" s="433">
        <f>'Allegato 1.1 (CE) new'!O238</f>
        <v>269753559</v>
      </c>
      <c r="L238" s="433">
        <f>'Allegato 1.1 (CE) new'!P238</f>
        <v>275148630.17999995</v>
      </c>
      <c r="M238" s="433">
        <f>'Allegato 1.1 (CE) new'!Q238</f>
        <v>280651602.78360003</v>
      </c>
    </row>
    <row r="239" spans="1:13">
      <c r="A239" s="398"/>
      <c r="B239" s="398"/>
      <c r="C239" s="398"/>
      <c r="D239" s="399"/>
      <c r="E239" s="398"/>
      <c r="F239" s="400"/>
      <c r="G239" s="400"/>
      <c r="H239" s="400"/>
      <c r="I239" s="400"/>
      <c r="J239" s="426"/>
      <c r="K239" s="427">
        <f>'Allegato 1.1 (CE) new'!O239</f>
        <v>0</v>
      </c>
      <c r="L239" s="402">
        <f>'Allegato 1.1 (CE) new'!P239</f>
        <v>0</v>
      </c>
      <c r="M239" s="402">
        <f>'Allegato 1.1 (CE) new'!Q239</f>
        <v>0</v>
      </c>
    </row>
    <row r="240" spans="1:13">
      <c r="A240" s="376"/>
      <c r="B240" s="376"/>
      <c r="C240" s="376" t="s">
        <v>1658</v>
      </c>
      <c r="D240" s="377" t="s">
        <v>1659</v>
      </c>
      <c r="E240" s="376">
        <v>5</v>
      </c>
      <c r="F240" s="378">
        <v>0</v>
      </c>
      <c r="G240" s="378">
        <v>0</v>
      </c>
      <c r="H240" s="378">
        <v>0</v>
      </c>
      <c r="I240" s="378">
        <v>0</v>
      </c>
      <c r="J240" s="379" t="s">
        <v>216</v>
      </c>
      <c r="K240" s="380">
        <f>'Allegato 1.1 (CE) new'!O240</f>
        <v>263666256</v>
      </c>
      <c r="L240" s="380">
        <f>'Allegato 1.1 (CE) new'!P240</f>
        <v>268939581.11999995</v>
      </c>
      <c r="M240" s="380">
        <f>'Allegato 1.1 (CE) new'!Q240</f>
        <v>274318372.74239999</v>
      </c>
    </row>
    <row r="241" spans="1:13">
      <c r="A241" s="383"/>
      <c r="B241" s="383" t="s">
        <v>1660</v>
      </c>
      <c r="C241" s="383" t="s">
        <v>551</v>
      </c>
      <c r="D241" s="382" t="s">
        <v>1661</v>
      </c>
      <c r="E241" s="383">
        <v>5</v>
      </c>
      <c r="F241" s="384">
        <v>1</v>
      </c>
      <c r="G241" s="384">
        <v>0</v>
      </c>
      <c r="H241" s="384">
        <v>0</v>
      </c>
      <c r="I241" s="384">
        <v>0</v>
      </c>
      <c r="J241" s="385" t="s">
        <v>1662</v>
      </c>
      <c r="K241" s="386">
        <f>'Allegato 1.1 (CE) new'!O241</f>
        <v>42772610</v>
      </c>
      <c r="L241" s="386">
        <f>'Allegato 1.1 (CE) new'!P241</f>
        <v>43628062.199999996</v>
      </c>
      <c r="M241" s="386">
        <f>'Allegato 1.1 (CE) new'!Q241</f>
        <v>44500623.443999998</v>
      </c>
    </row>
    <row r="242" spans="1:13">
      <c r="A242" s="389"/>
      <c r="B242" s="389" t="s">
        <v>1663</v>
      </c>
      <c r="C242" s="389" t="s">
        <v>553</v>
      </c>
      <c r="D242" s="388" t="s">
        <v>1664</v>
      </c>
      <c r="E242" s="389">
        <v>5</v>
      </c>
      <c r="F242" s="390">
        <v>1</v>
      </c>
      <c r="G242" s="390">
        <v>1</v>
      </c>
      <c r="H242" s="390">
        <v>0</v>
      </c>
      <c r="I242" s="390">
        <v>0</v>
      </c>
      <c r="J242" s="391" t="s">
        <v>1665</v>
      </c>
      <c r="K242" s="392">
        <f>'Allegato 1.1 (CE) new'!O242</f>
        <v>42418834</v>
      </c>
      <c r="L242" s="392">
        <f>'Allegato 1.1 (CE) new'!P242</f>
        <v>43267210.679999992</v>
      </c>
      <c r="M242" s="392">
        <f>'Allegato 1.1 (CE) new'!Q242</f>
        <v>44132554.893600002</v>
      </c>
    </row>
    <row r="243" spans="1:13">
      <c r="A243" s="393"/>
      <c r="B243" s="393" t="s">
        <v>1667</v>
      </c>
      <c r="C243" s="393" t="s">
        <v>555</v>
      </c>
      <c r="D243" s="394" t="s">
        <v>556</v>
      </c>
      <c r="E243" s="393">
        <v>5</v>
      </c>
      <c r="F243" s="395">
        <v>1</v>
      </c>
      <c r="G243" s="395">
        <v>1</v>
      </c>
      <c r="H243" s="395">
        <v>1</v>
      </c>
      <c r="I243" s="395">
        <v>0</v>
      </c>
      <c r="J243" s="396" t="s">
        <v>1618</v>
      </c>
      <c r="K243" s="435">
        <f>'Allegato 1.1 (CE) new'!O243</f>
        <v>24186557</v>
      </c>
      <c r="L243" s="435">
        <f>'Allegato 1.1 (CE) new'!P243</f>
        <v>24670288.140000001</v>
      </c>
      <c r="M243" s="435">
        <f>'Allegato 1.1 (CE) new'!Q243</f>
        <v>25163693.902800001</v>
      </c>
    </row>
    <row r="244" spans="1:13" ht="25.5">
      <c r="A244" s="398"/>
      <c r="B244" s="398" t="s">
        <v>1668</v>
      </c>
      <c r="C244" s="398" t="s">
        <v>557</v>
      </c>
      <c r="D244" s="399" t="s">
        <v>558</v>
      </c>
      <c r="E244" s="398">
        <v>5</v>
      </c>
      <c r="F244" s="400">
        <v>1</v>
      </c>
      <c r="G244" s="400">
        <v>1</v>
      </c>
      <c r="H244" s="400">
        <v>1</v>
      </c>
      <c r="I244" s="400">
        <v>1</v>
      </c>
      <c r="J244" s="406" t="s">
        <v>1619</v>
      </c>
      <c r="K244" s="407">
        <f>'Allegato 1.1 (CE) new'!O244</f>
        <v>24186557</v>
      </c>
      <c r="L244" s="402">
        <f>'Allegato 1.1 (CE) new'!P244</f>
        <v>24670288.140000001</v>
      </c>
      <c r="M244" s="402">
        <f>'Allegato 1.1 (CE) new'!Q244</f>
        <v>25163693.902800001</v>
      </c>
    </row>
    <row r="245" spans="1:13">
      <c r="A245" s="398"/>
      <c r="B245" s="398" t="s">
        <v>1669</v>
      </c>
      <c r="C245" s="398" t="s">
        <v>559</v>
      </c>
      <c r="D245" s="399" t="s">
        <v>560</v>
      </c>
      <c r="E245" s="398">
        <v>5</v>
      </c>
      <c r="F245" s="400">
        <v>1</v>
      </c>
      <c r="G245" s="400">
        <v>1</v>
      </c>
      <c r="H245" s="400">
        <v>1</v>
      </c>
      <c r="I245" s="400">
        <v>2</v>
      </c>
      <c r="J245" s="406" t="s">
        <v>1620</v>
      </c>
      <c r="K245" s="407">
        <f>'Allegato 1.1 (CE) new'!O245</f>
        <v>0</v>
      </c>
      <c r="L245" s="402">
        <f>'Allegato 1.1 (CE) new'!P245</f>
        <v>0</v>
      </c>
      <c r="M245" s="402">
        <f>'Allegato 1.1 (CE) new'!Q245</f>
        <v>0</v>
      </c>
    </row>
    <row r="246" spans="1:13">
      <c r="A246" s="398"/>
      <c r="B246" s="398" t="s">
        <v>1670</v>
      </c>
      <c r="C246" s="398" t="s">
        <v>561</v>
      </c>
      <c r="D246" s="399" t="s">
        <v>562</v>
      </c>
      <c r="E246" s="398">
        <v>5</v>
      </c>
      <c r="F246" s="400">
        <v>1</v>
      </c>
      <c r="G246" s="400">
        <v>1</v>
      </c>
      <c r="H246" s="400">
        <v>1</v>
      </c>
      <c r="I246" s="400">
        <v>3</v>
      </c>
      <c r="J246" s="406" t="s">
        <v>1621</v>
      </c>
      <c r="K246" s="407">
        <f>'Allegato 1.1 (CE) new'!O246</f>
        <v>0</v>
      </c>
      <c r="L246" s="402">
        <f>'Allegato 1.1 (CE) new'!P246</f>
        <v>0</v>
      </c>
      <c r="M246" s="402">
        <f>'Allegato 1.1 (CE) new'!Q246</f>
        <v>0</v>
      </c>
    </row>
    <row r="247" spans="1:13" s="355" customFormat="1" ht="25.5">
      <c r="A247" s="436"/>
      <c r="B247" s="398" t="s">
        <v>1668</v>
      </c>
      <c r="C247" s="398" t="s">
        <v>557</v>
      </c>
      <c r="D247" s="399" t="s">
        <v>558</v>
      </c>
      <c r="E247" s="436">
        <v>5</v>
      </c>
      <c r="F247" s="437">
        <v>1</v>
      </c>
      <c r="G247" s="437">
        <v>1</v>
      </c>
      <c r="H247" s="437">
        <v>1</v>
      </c>
      <c r="I247" s="437">
        <v>4</v>
      </c>
      <c r="J247" s="401" t="s">
        <v>1622</v>
      </c>
      <c r="K247" s="402">
        <f>'Allegato 1.1 (CE) new'!O247</f>
        <v>0</v>
      </c>
      <c r="L247" s="402">
        <f>'Allegato 1.1 (CE) new'!P247</f>
        <v>0</v>
      </c>
      <c r="M247" s="402">
        <f>'Allegato 1.1 (CE) new'!Q247</f>
        <v>0</v>
      </c>
    </row>
    <row r="248" spans="1:13" s="355" customFormat="1">
      <c r="A248" s="436"/>
      <c r="B248" s="398" t="s">
        <v>1669</v>
      </c>
      <c r="C248" s="398" t="s">
        <v>559</v>
      </c>
      <c r="D248" s="399" t="s">
        <v>560</v>
      </c>
      <c r="E248" s="436">
        <v>5</v>
      </c>
      <c r="F248" s="437">
        <v>1</v>
      </c>
      <c r="G248" s="437">
        <v>1</v>
      </c>
      <c r="H248" s="437">
        <v>1</v>
      </c>
      <c r="I248" s="437">
        <v>5</v>
      </c>
      <c r="J248" s="401" t="s">
        <v>1623</v>
      </c>
      <c r="K248" s="402">
        <f>'Allegato 1.1 (CE) new'!O248</f>
        <v>0</v>
      </c>
      <c r="L248" s="402">
        <f>'Allegato 1.1 (CE) new'!P248</f>
        <v>0</v>
      </c>
      <c r="M248" s="402">
        <f>'Allegato 1.1 (CE) new'!Q248</f>
        <v>0</v>
      </c>
    </row>
    <row r="249" spans="1:13" ht="25.5">
      <c r="A249" s="398"/>
      <c r="B249" s="398" t="s">
        <v>1668</v>
      </c>
      <c r="C249" s="398" t="s">
        <v>557</v>
      </c>
      <c r="D249" s="399" t="s">
        <v>558</v>
      </c>
      <c r="E249" s="398">
        <v>5</v>
      </c>
      <c r="F249" s="400">
        <v>1</v>
      </c>
      <c r="G249" s="400">
        <v>1</v>
      </c>
      <c r="H249" s="400">
        <v>1</v>
      </c>
      <c r="I249" s="400">
        <v>6</v>
      </c>
      <c r="J249" s="406" t="s">
        <v>1624</v>
      </c>
      <c r="K249" s="407">
        <f>'Allegato 1.1 (CE) new'!O249</f>
        <v>0</v>
      </c>
      <c r="L249" s="402">
        <f>'Allegato 1.1 (CE) new'!P249</f>
        <v>0</v>
      </c>
      <c r="M249" s="402">
        <f>'Allegato 1.1 (CE) new'!Q249</f>
        <v>0</v>
      </c>
    </row>
    <row r="250" spans="1:13">
      <c r="A250" s="398"/>
      <c r="B250" s="398" t="s">
        <v>1669</v>
      </c>
      <c r="C250" s="398" t="s">
        <v>559</v>
      </c>
      <c r="D250" s="399" t="s">
        <v>560</v>
      </c>
      <c r="E250" s="398">
        <v>5</v>
      </c>
      <c r="F250" s="400">
        <v>1</v>
      </c>
      <c r="G250" s="400">
        <v>1</v>
      </c>
      <c r="H250" s="400">
        <v>1</v>
      </c>
      <c r="I250" s="400">
        <v>7</v>
      </c>
      <c r="J250" s="406" t="s">
        <v>1625</v>
      </c>
      <c r="K250" s="407">
        <f>'Allegato 1.1 (CE) new'!O250</f>
        <v>0</v>
      </c>
      <c r="L250" s="402">
        <f>'Allegato 1.1 (CE) new'!P250</f>
        <v>0</v>
      </c>
      <c r="M250" s="402">
        <f>'Allegato 1.1 (CE) new'!Q250</f>
        <v>0</v>
      </c>
    </row>
    <row r="251" spans="1:13" ht="25.5">
      <c r="A251" s="398"/>
      <c r="B251" s="398" t="s">
        <v>1668</v>
      </c>
      <c r="C251" s="398" t="s">
        <v>557</v>
      </c>
      <c r="D251" s="399" t="s">
        <v>558</v>
      </c>
      <c r="E251" s="398">
        <v>5</v>
      </c>
      <c r="F251" s="400">
        <v>1</v>
      </c>
      <c r="G251" s="400">
        <v>1</v>
      </c>
      <c r="H251" s="400">
        <v>1</v>
      </c>
      <c r="I251" s="400">
        <v>8</v>
      </c>
      <c r="J251" s="406" t="s">
        <v>1626</v>
      </c>
      <c r="K251" s="407">
        <f>'Allegato 1.1 (CE) new'!O251</f>
        <v>0</v>
      </c>
      <c r="L251" s="402">
        <f>'Allegato 1.1 (CE) new'!P251</f>
        <v>0</v>
      </c>
      <c r="M251" s="402">
        <f>'Allegato 1.1 (CE) new'!Q251</f>
        <v>0</v>
      </c>
    </row>
    <row r="252" spans="1:13">
      <c r="A252" s="398"/>
      <c r="B252" s="398" t="s">
        <v>1669</v>
      </c>
      <c r="C252" s="398" t="s">
        <v>559</v>
      </c>
      <c r="D252" s="399" t="s">
        <v>560</v>
      </c>
      <c r="E252" s="398">
        <v>5</v>
      </c>
      <c r="F252" s="400">
        <v>1</v>
      </c>
      <c r="G252" s="400">
        <v>1</v>
      </c>
      <c r="H252" s="400">
        <v>1</v>
      </c>
      <c r="I252" s="400">
        <v>9</v>
      </c>
      <c r="J252" s="406" t="s">
        <v>1627</v>
      </c>
      <c r="K252" s="407">
        <f>'Allegato 1.1 (CE) new'!O252</f>
        <v>0</v>
      </c>
      <c r="L252" s="402">
        <f>'Allegato 1.1 (CE) new'!P252</f>
        <v>0</v>
      </c>
      <c r="M252" s="402">
        <f>'Allegato 1.1 (CE) new'!Q252</f>
        <v>0</v>
      </c>
    </row>
    <row r="253" spans="1:13" ht="25.5">
      <c r="A253" s="398"/>
      <c r="B253" s="398" t="s">
        <v>1668</v>
      </c>
      <c r="C253" s="398" t="s">
        <v>557</v>
      </c>
      <c r="D253" s="399" t="s">
        <v>558</v>
      </c>
      <c r="E253" s="398">
        <v>5</v>
      </c>
      <c r="F253" s="400">
        <v>1</v>
      </c>
      <c r="G253" s="400">
        <v>1</v>
      </c>
      <c r="H253" s="400">
        <v>1</v>
      </c>
      <c r="I253" s="400">
        <v>10</v>
      </c>
      <c r="J253" s="406" t="s">
        <v>1628</v>
      </c>
      <c r="K253" s="407">
        <f>'Allegato 1.1 (CE) new'!O253</f>
        <v>0</v>
      </c>
      <c r="L253" s="402">
        <f>'Allegato 1.1 (CE) new'!P253</f>
        <v>0</v>
      </c>
      <c r="M253" s="402">
        <f>'Allegato 1.1 (CE) new'!Q253</f>
        <v>0</v>
      </c>
    </row>
    <row r="254" spans="1:13">
      <c r="A254" s="398"/>
      <c r="B254" s="398" t="s">
        <v>1669</v>
      </c>
      <c r="C254" s="398" t="s">
        <v>559</v>
      </c>
      <c r="D254" s="399" t="s">
        <v>560</v>
      </c>
      <c r="E254" s="398">
        <v>5</v>
      </c>
      <c r="F254" s="400">
        <v>1</v>
      </c>
      <c r="G254" s="400">
        <v>1</v>
      </c>
      <c r="H254" s="400">
        <v>1</v>
      </c>
      <c r="I254" s="400">
        <v>11</v>
      </c>
      <c r="J254" s="406" t="s">
        <v>1629</v>
      </c>
      <c r="K254" s="407">
        <f>'Allegato 1.1 (CE) new'!O254</f>
        <v>0</v>
      </c>
      <c r="L254" s="402">
        <f>'Allegato 1.1 (CE) new'!P254</f>
        <v>0</v>
      </c>
      <c r="M254" s="402">
        <f>'Allegato 1.1 (CE) new'!Q254</f>
        <v>0</v>
      </c>
    </row>
    <row r="255" spans="1:13" s="355" customFormat="1">
      <c r="A255" s="436"/>
      <c r="B255" s="393" t="s">
        <v>1671</v>
      </c>
      <c r="C255" s="393" t="s">
        <v>563</v>
      </c>
      <c r="D255" s="394" t="s">
        <v>564</v>
      </c>
      <c r="E255" s="393">
        <v>5</v>
      </c>
      <c r="F255" s="395">
        <v>1</v>
      </c>
      <c r="G255" s="395">
        <v>1</v>
      </c>
      <c r="H255" s="395">
        <v>2</v>
      </c>
      <c r="I255" s="395">
        <v>0</v>
      </c>
      <c r="J255" s="396" t="s">
        <v>1630</v>
      </c>
      <c r="K255" s="397">
        <f>'Allegato 1.1 (CE) new'!O255</f>
        <v>178967</v>
      </c>
      <c r="L255" s="397">
        <f>'Allegato 1.1 (CE) new'!P255</f>
        <v>182546.34</v>
      </c>
      <c r="M255" s="397">
        <f>'Allegato 1.1 (CE) new'!Q255</f>
        <v>186197.26679999998</v>
      </c>
    </row>
    <row r="256" spans="1:13" s="355" customFormat="1" ht="25.5">
      <c r="A256" s="436"/>
      <c r="B256" s="398" t="s">
        <v>1672</v>
      </c>
      <c r="C256" s="398" t="s">
        <v>565</v>
      </c>
      <c r="D256" s="399" t="s">
        <v>566</v>
      </c>
      <c r="E256" s="398">
        <v>5</v>
      </c>
      <c r="F256" s="400">
        <v>1</v>
      </c>
      <c r="G256" s="400">
        <v>1</v>
      </c>
      <c r="H256" s="400">
        <v>2</v>
      </c>
      <c r="I256" s="400">
        <v>1</v>
      </c>
      <c r="J256" s="406" t="s">
        <v>1631</v>
      </c>
      <c r="K256" s="407">
        <f>'Allegato 1.1 (CE) new'!O256</f>
        <v>0</v>
      </c>
      <c r="L256" s="402">
        <f>'Allegato 1.1 (CE) new'!P256</f>
        <v>0</v>
      </c>
      <c r="M256" s="402">
        <f>'Allegato 1.1 (CE) new'!Q256</f>
        <v>0</v>
      </c>
    </row>
    <row r="257" spans="1:13" s="355" customFormat="1" ht="25.5">
      <c r="A257" s="436"/>
      <c r="B257" s="398" t="s">
        <v>1673</v>
      </c>
      <c r="C257" s="398" t="s">
        <v>567</v>
      </c>
      <c r="D257" s="399" t="s">
        <v>568</v>
      </c>
      <c r="E257" s="398">
        <v>5</v>
      </c>
      <c r="F257" s="400">
        <v>1</v>
      </c>
      <c r="G257" s="400">
        <v>1</v>
      </c>
      <c r="H257" s="400">
        <v>2</v>
      </c>
      <c r="I257" s="400">
        <v>2</v>
      </c>
      <c r="J257" s="406" t="s">
        <v>1632</v>
      </c>
      <c r="K257" s="407">
        <f>'Allegato 1.1 (CE) new'!O257</f>
        <v>0</v>
      </c>
      <c r="L257" s="402">
        <f>'Allegato 1.1 (CE) new'!P257</f>
        <v>0</v>
      </c>
      <c r="M257" s="402">
        <f>'Allegato 1.1 (CE) new'!Q257</f>
        <v>0</v>
      </c>
    </row>
    <row r="258" spans="1:13" s="355" customFormat="1">
      <c r="A258" s="436"/>
      <c r="B258" s="398" t="s">
        <v>1674</v>
      </c>
      <c r="C258" s="398" t="s">
        <v>569</v>
      </c>
      <c r="D258" s="399" t="s">
        <v>570</v>
      </c>
      <c r="E258" s="398">
        <v>5</v>
      </c>
      <c r="F258" s="400">
        <v>1</v>
      </c>
      <c r="G258" s="400">
        <v>1</v>
      </c>
      <c r="H258" s="400">
        <v>2</v>
      </c>
      <c r="I258" s="400">
        <v>3</v>
      </c>
      <c r="J258" s="406" t="s">
        <v>1633</v>
      </c>
      <c r="K258" s="407">
        <f>'Allegato 1.1 (CE) new'!O258</f>
        <v>178967</v>
      </c>
      <c r="L258" s="402">
        <f>'Allegato 1.1 (CE) new'!P258</f>
        <v>182546.34</v>
      </c>
      <c r="M258" s="402">
        <f>'Allegato 1.1 (CE) new'!Q258</f>
        <v>186197.26679999998</v>
      </c>
    </row>
    <row r="259" spans="1:13">
      <c r="A259" s="393"/>
      <c r="B259" s="393" t="s">
        <v>1675</v>
      </c>
      <c r="C259" s="393" t="s">
        <v>571</v>
      </c>
      <c r="D259" s="394" t="s">
        <v>572</v>
      </c>
      <c r="E259" s="393">
        <v>5</v>
      </c>
      <c r="F259" s="395">
        <v>1</v>
      </c>
      <c r="G259" s="395">
        <v>1</v>
      </c>
      <c r="H259" s="395">
        <v>3</v>
      </c>
      <c r="I259" s="395">
        <v>0</v>
      </c>
      <c r="J259" s="396" t="s">
        <v>1634</v>
      </c>
      <c r="K259" s="397">
        <f>'Allegato 1.1 (CE) new'!O259</f>
        <v>5676727</v>
      </c>
      <c r="L259" s="397">
        <f>'Allegato 1.1 (CE) new'!P259</f>
        <v>5790261.54</v>
      </c>
      <c r="M259" s="397">
        <f>'Allegato 1.1 (CE) new'!Q259</f>
        <v>5906066.7708000001</v>
      </c>
    </row>
    <row r="260" spans="1:13">
      <c r="A260" s="398"/>
      <c r="B260" s="398" t="s">
        <v>1676</v>
      </c>
      <c r="C260" s="398" t="s">
        <v>577</v>
      </c>
      <c r="D260" s="405" t="s">
        <v>578</v>
      </c>
      <c r="E260" s="398">
        <v>5</v>
      </c>
      <c r="F260" s="400">
        <v>1</v>
      </c>
      <c r="G260" s="400">
        <v>1</v>
      </c>
      <c r="H260" s="400">
        <v>3</v>
      </c>
      <c r="I260" s="400">
        <v>1</v>
      </c>
      <c r="J260" s="406" t="s">
        <v>1635</v>
      </c>
      <c r="K260" s="407">
        <f>'Allegato 1.1 (CE) new'!O260</f>
        <v>1367409</v>
      </c>
      <c r="L260" s="402">
        <f>'Allegato 1.1 (CE) new'!P260</f>
        <v>1394757.18</v>
      </c>
      <c r="M260" s="402">
        <f>'Allegato 1.1 (CE) new'!Q260</f>
        <v>1422652.3236</v>
      </c>
    </row>
    <row r="261" spans="1:13">
      <c r="A261" s="398"/>
      <c r="B261" s="398" t="s">
        <v>1677</v>
      </c>
      <c r="C261" s="398" t="s">
        <v>573</v>
      </c>
      <c r="D261" s="405" t="s">
        <v>574</v>
      </c>
      <c r="E261" s="398">
        <v>5</v>
      </c>
      <c r="F261" s="400">
        <v>1</v>
      </c>
      <c r="G261" s="400">
        <v>1</v>
      </c>
      <c r="H261" s="400">
        <v>3</v>
      </c>
      <c r="I261" s="400">
        <v>2</v>
      </c>
      <c r="J261" s="406" t="s">
        <v>1636</v>
      </c>
      <c r="K261" s="407">
        <f>'Allegato 1.1 (CE) new'!O261</f>
        <v>2327991</v>
      </c>
      <c r="L261" s="402">
        <f>'Allegato 1.1 (CE) new'!P261</f>
        <v>2374550.8199999998</v>
      </c>
      <c r="M261" s="402">
        <f>'Allegato 1.1 (CE) new'!Q261</f>
        <v>2422041.8363999999</v>
      </c>
    </row>
    <row r="262" spans="1:13">
      <c r="A262" s="398"/>
      <c r="B262" s="398" t="s">
        <v>1678</v>
      </c>
      <c r="C262" s="398" t="s">
        <v>575</v>
      </c>
      <c r="D262" s="405" t="s">
        <v>576</v>
      </c>
      <c r="E262" s="398">
        <v>5</v>
      </c>
      <c r="F262" s="400">
        <v>1</v>
      </c>
      <c r="G262" s="400">
        <v>1</v>
      </c>
      <c r="H262" s="400">
        <v>3</v>
      </c>
      <c r="I262" s="400">
        <v>3</v>
      </c>
      <c r="J262" s="406" t="s">
        <v>1637</v>
      </c>
      <c r="K262" s="407">
        <f>'Allegato 1.1 (CE) new'!O262</f>
        <v>1981327</v>
      </c>
      <c r="L262" s="402">
        <f>'Allegato 1.1 (CE) new'!P262</f>
        <v>2020953.54</v>
      </c>
      <c r="M262" s="402">
        <f>'Allegato 1.1 (CE) new'!Q262</f>
        <v>2061372.6108000001</v>
      </c>
    </row>
    <row r="263" spans="1:13">
      <c r="A263" s="398"/>
      <c r="B263" s="398" t="s">
        <v>1677</v>
      </c>
      <c r="C263" s="398" t="s">
        <v>573</v>
      </c>
      <c r="D263" s="405" t="s">
        <v>574</v>
      </c>
      <c r="E263" s="398">
        <v>5</v>
      </c>
      <c r="F263" s="400">
        <v>1</v>
      </c>
      <c r="G263" s="400">
        <v>1</v>
      </c>
      <c r="H263" s="400">
        <v>3</v>
      </c>
      <c r="I263" s="400">
        <v>4</v>
      </c>
      <c r="J263" s="406" t="s">
        <v>1638</v>
      </c>
      <c r="K263" s="407">
        <f>'Allegato 1.1 (CE) new'!O263</f>
        <v>0</v>
      </c>
      <c r="L263" s="402">
        <f>'Allegato 1.1 (CE) new'!P263</f>
        <v>0</v>
      </c>
      <c r="M263" s="402">
        <f>'Allegato 1.1 (CE) new'!Q263</f>
        <v>0</v>
      </c>
    </row>
    <row r="264" spans="1:13">
      <c r="A264" s="393"/>
      <c r="B264" s="393" t="s">
        <v>1679</v>
      </c>
      <c r="C264" s="393" t="s">
        <v>579</v>
      </c>
      <c r="D264" s="394" t="s">
        <v>580</v>
      </c>
      <c r="E264" s="393">
        <v>5</v>
      </c>
      <c r="F264" s="395">
        <v>1</v>
      </c>
      <c r="G264" s="395">
        <v>1</v>
      </c>
      <c r="H264" s="395">
        <v>4</v>
      </c>
      <c r="I264" s="395">
        <v>0</v>
      </c>
      <c r="J264" s="396" t="s">
        <v>1639</v>
      </c>
      <c r="K264" s="397">
        <f>'Allegato 1.1 (CE) new'!O264</f>
        <v>108730</v>
      </c>
      <c r="L264" s="397">
        <f>'Allegato 1.1 (CE) new'!P264</f>
        <v>110904.6</v>
      </c>
      <c r="M264" s="397">
        <f>'Allegato 1.1 (CE) new'!Q264</f>
        <v>113122.69200000001</v>
      </c>
    </row>
    <row r="265" spans="1:13">
      <c r="A265" s="398"/>
      <c r="B265" s="398" t="s">
        <v>1679</v>
      </c>
      <c r="C265" s="398" t="s">
        <v>579</v>
      </c>
      <c r="D265" s="399" t="s">
        <v>580</v>
      </c>
      <c r="E265" s="398">
        <v>5</v>
      </c>
      <c r="F265" s="400">
        <v>1</v>
      </c>
      <c r="G265" s="400">
        <v>1</v>
      </c>
      <c r="H265" s="400">
        <v>4</v>
      </c>
      <c r="I265" s="400">
        <v>1</v>
      </c>
      <c r="J265" s="406" t="s">
        <v>1639</v>
      </c>
      <c r="K265" s="407">
        <f>'Allegato 1.1 (CE) new'!O265</f>
        <v>108730</v>
      </c>
      <c r="L265" s="402">
        <f>'Allegato 1.1 (CE) new'!P265</f>
        <v>110904.6</v>
      </c>
      <c r="M265" s="402">
        <f>'Allegato 1.1 (CE) new'!Q265</f>
        <v>113122.69200000001</v>
      </c>
    </row>
    <row r="266" spans="1:13">
      <c r="A266" s="393"/>
      <c r="B266" s="393" t="s">
        <v>1680</v>
      </c>
      <c r="C266" s="393" t="s">
        <v>581</v>
      </c>
      <c r="D266" s="394" t="s">
        <v>582</v>
      </c>
      <c r="E266" s="393">
        <v>5</v>
      </c>
      <c r="F266" s="395">
        <v>1</v>
      </c>
      <c r="G266" s="395">
        <v>1</v>
      </c>
      <c r="H266" s="395">
        <v>5</v>
      </c>
      <c r="I266" s="395">
        <v>0</v>
      </c>
      <c r="J266" s="396" t="s">
        <v>1640</v>
      </c>
      <c r="K266" s="397">
        <f>'Allegato 1.1 (CE) new'!O266</f>
        <v>1653740</v>
      </c>
      <c r="L266" s="397">
        <f>'Allegato 1.1 (CE) new'!P266</f>
        <v>1686814.8</v>
      </c>
      <c r="M266" s="397">
        <f>'Allegato 1.1 (CE) new'!Q266</f>
        <v>1720551.0960000001</v>
      </c>
    </row>
    <row r="267" spans="1:13">
      <c r="A267" s="398"/>
      <c r="B267" s="398" t="s">
        <v>1680</v>
      </c>
      <c r="C267" s="398" t="s">
        <v>581</v>
      </c>
      <c r="D267" s="399" t="s">
        <v>582</v>
      </c>
      <c r="E267" s="398">
        <v>5</v>
      </c>
      <c r="F267" s="400">
        <v>1</v>
      </c>
      <c r="G267" s="400">
        <v>1</v>
      </c>
      <c r="H267" s="400">
        <v>5</v>
      </c>
      <c r="I267" s="400">
        <v>1</v>
      </c>
      <c r="J267" s="406" t="s">
        <v>1640</v>
      </c>
      <c r="K267" s="407">
        <f>'Allegato 1.1 (CE) new'!O267</f>
        <v>1653740</v>
      </c>
      <c r="L267" s="402">
        <f>'Allegato 1.1 (CE) new'!P267</f>
        <v>1686814.8</v>
      </c>
      <c r="M267" s="402">
        <f>'Allegato 1.1 (CE) new'!Q267</f>
        <v>1720551.0960000001</v>
      </c>
    </row>
    <row r="268" spans="1:13">
      <c r="A268" s="393"/>
      <c r="B268" s="393" t="s">
        <v>1681</v>
      </c>
      <c r="C268" s="393" t="s">
        <v>583</v>
      </c>
      <c r="D268" s="394" t="s">
        <v>584</v>
      </c>
      <c r="E268" s="393">
        <v>5</v>
      </c>
      <c r="F268" s="395">
        <v>1</v>
      </c>
      <c r="G268" s="395">
        <v>1</v>
      </c>
      <c r="H268" s="395">
        <v>6</v>
      </c>
      <c r="I268" s="395">
        <v>0</v>
      </c>
      <c r="J268" s="396" t="s">
        <v>1641</v>
      </c>
      <c r="K268" s="397">
        <f>'Allegato 1.1 (CE) new'!O268</f>
        <v>1625790</v>
      </c>
      <c r="L268" s="397">
        <f>'Allegato 1.1 (CE) new'!P268</f>
        <v>1658305.8</v>
      </c>
      <c r="M268" s="397">
        <f>'Allegato 1.1 (CE) new'!Q268</f>
        <v>1691471.916</v>
      </c>
    </row>
    <row r="269" spans="1:13">
      <c r="A269" s="398"/>
      <c r="B269" s="398" t="s">
        <v>1681</v>
      </c>
      <c r="C269" s="398" t="s">
        <v>583</v>
      </c>
      <c r="D269" s="399" t="s">
        <v>584</v>
      </c>
      <c r="E269" s="398">
        <v>5</v>
      </c>
      <c r="F269" s="400">
        <v>1</v>
      </c>
      <c r="G269" s="400">
        <v>1</v>
      </c>
      <c r="H269" s="400">
        <v>6</v>
      </c>
      <c r="I269" s="400">
        <v>1</v>
      </c>
      <c r="J269" s="406" t="s">
        <v>1641</v>
      </c>
      <c r="K269" s="407">
        <f>'Allegato 1.1 (CE) new'!O269</f>
        <v>1625790</v>
      </c>
      <c r="L269" s="402">
        <f>'Allegato 1.1 (CE) new'!P269</f>
        <v>1658305.8</v>
      </c>
      <c r="M269" s="402">
        <f>'Allegato 1.1 (CE) new'!Q269</f>
        <v>1691471.916</v>
      </c>
    </row>
    <row r="270" spans="1:13">
      <c r="A270" s="393"/>
      <c r="B270" s="393" t="s">
        <v>1682</v>
      </c>
      <c r="C270" s="393" t="s">
        <v>585</v>
      </c>
      <c r="D270" s="394" t="s">
        <v>586</v>
      </c>
      <c r="E270" s="393">
        <v>5</v>
      </c>
      <c r="F270" s="395">
        <v>1</v>
      </c>
      <c r="G270" s="395">
        <v>1</v>
      </c>
      <c r="H270" s="395">
        <v>7</v>
      </c>
      <c r="I270" s="395">
        <v>0</v>
      </c>
      <c r="J270" s="396" t="s">
        <v>1642</v>
      </c>
      <c r="K270" s="397">
        <f>'Allegato 1.1 (CE) new'!O270</f>
        <v>56540</v>
      </c>
      <c r="L270" s="397">
        <f>'Allegato 1.1 (CE) new'!P270</f>
        <v>57670.8</v>
      </c>
      <c r="M270" s="397">
        <f>'Allegato 1.1 (CE) new'!Q270</f>
        <v>58824.216</v>
      </c>
    </row>
    <row r="271" spans="1:13">
      <c r="A271" s="398"/>
      <c r="B271" s="398" t="s">
        <v>1682</v>
      </c>
      <c r="C271" s="398" t="s">
        <v>585</v>
      </c>
      <c r="D271" s="399" t="s">
        <v>586</v>
      </c>
      <c r="E271" s="398">
        <v>5</v>
      </c>
      <c r="F271" s="400">
        <v>1</v>
      </c>
      <c r="G271" s="400">
        <v>1</v>
      </c>
      <c r="H271" s="400">
        <v>7</v>
      </c>
      <c r="I271" s="400">
        <v>1</v>
      </c>
      <c r="J271" s="406" t="s">
        <v>1643</v>
      </c>
      <c r="K271" s="407">
        <f>'Allegato 1.1 (CE) new'!O271</f>
        <v>56540</v>
      </c>
      <c r="L271" s="402">
        <f>'Allegato 1.1 (CE) new'!P271</f>
        <v>57670.8</v>
      </c>
      <c r="M271" s="402">
        <f>'Allegato 1.1 (CE) new'!Q271</f>
        <v>58824.216</v>
      </c>
    </row>
    <row r="272" spans="1:13">
      <c r="A272" s="398"/>
      <c r="B272" s="398" t="s">
        <v>1682</v>
      </c>
      <c r="C272" s="398" t="s">
        <v>585</v>
      </c>
      <c r="D272" s="399" t="s">
        <v>586</v>
      </c>
      <c r="E272" s="398">
        <v>5</v>
      </c>
      <c r="F272" s="400">
        <v>1</v>
      </c>
      <c r="G272" s="400">
        <v>1</v>
      </c>
      <c r="H272" s="400">
        <v>7</v>
      </c>
      <c r="I272" s="400">
        <v>2</v>
      </c>
      <c r="J272" s="406" t="s">
        <v>1644</v>
      </c>
      <c r="K272" s="407">
        <f>'Allegato 1.1 (CE) new'!O272</f>
        <v>0</v>
      </c>
      <c r="L272" s="402">
        <f>'Allegato 1.1 (CE) new'!P272</f>
        <v>0</v>
      </c>
      <c r="M272" s="402">
        <f>'Allegato 1.1 (CE) new'!Q272</f>
        <v>0</v>
      </c>
    </row>
    <row r="273" spans="1:13">
      <c r="A273" s="393"/>
      <c r="B273" s="393" t="s">
        <v>1683</v>
      </c>
      <c r="C273" s="393" t="s">
        <v>587</v>
      </c>
      <c r="D273" s="394" t="s">
        <v>588</v>
      </c>
      <c r="E273" s="393">
        <v>5</v>
      </c>
      <c r="F273" s="395">
        <v>1</v>
      </c>
      <c r="G273" s="395">
        <v>1</v>
      </c>
      <c r="H273" s="395">
        <v>8</v>
      </c>
      <c r="I273" s="395">
        <v>0</v>
      </c>
      <c r="J273" s="396" t="s">
        <v>1645</v>
      </c>
      <c r="K273" s="397">
        <f>'Allegato 1.1 (CE) new'!O273</f>
        <v>0</v>
      </c>
      <c r="L273" s="397">
        <f>'Allegato 1.1 (CE) new'!P273</f>
        <v>0</v>
      </c>
      <c r="M273" s="397">
        <f>'Allegato 1.1 (CE) new'!Q273</f>
        <v>0</v>
      </c>
    </row>
    <row r="274" spans="1:13">
      <c r="A274" s="398"/>
      <c r="B274" s="398" t="s">
        <v>1683</v>
      </c>
      <c r="C274" s="398" t="s">
        <v>587</v>
      </c>
      <c r="D274" s="399" t="s">
        <v>588</v>
      </c>
      <c r="E274" s="398">
        <v>5</v>
      </c>
      <c r="F274" s="400">
        <v>1</v>
      </c>
      <c r="G274" s="400">
        <v>1</v>
      </c>
      <c r="H274" s="400">
        <v>8</v>
      </c>
      <c r="I274" s="400">
        <v>1</v>
      </c>
      <c r="J274" s="406" t="s">
        <v>1646</v>
      </c>
      <c r="K274" s="407">
        <f>'Allegato 1.1 (CE) new'!O274</f>
        <v>0</v>
      </c>
      <c r="L274" s="402">
        <f>'Allegato 1.1 (CE) new'!P274</f>
        <v>0</v>
      </c>
      <c r="M274" s="402">
        <f>'Allegato 1.1 (CE) new'!Q274</f>
        <v>0</v>
      </c>
    </row>
    <row r="275" spans="1:13">
      <c r="A275" s="393"/>
      <c r="B275" s="393" t="s">
        <v>1684</v>
      </c>
      <c r="C275" s="393" t="s">
        <v>589</v>
      </c>
      <c r="D275" s="394" t="s">
        <v>590</v>
      </c>
      <c r="E275" s="393">
        <v>5</v>
      </c>
      <c r="F275" s="395">
        <v>1</v>
      </c>
      <c r="G275" s="395">
        <v>1</v>
      </c>
      <c r="H275" s="395">
        <v>9</v>
      </c>
      <c r="I275" s="395">
        <v>0</v>
      </c>
      <c r="J275" s="396" t="s">
        <v>1685</v>
      </c>
      <c r="K275" s="397">
        <f>'Allegato 1.1 (CE) new'!O275</f>
        <v>8931783</v>
      </c>
      <c r="L275" s="397">
        <f>'Allegato 1.1 (CE) new'!P275</f>
        <v>9110418.6600000001</v>
      </c>
      <c r="M275" s="397">
        <f>'Allegato 1.1 (CE) new'!Q275</f>
        <v>9292627.0331999995</v>
      </c>
    </row>
    <row r="276" spans="1:13">
      <c r="A276" s="398" t="s">
        <v>350</v>
      </c>
      <c r="B276" s="398" t="s">
        <v>1684</v>
      </c>
      <c r="C276" s="398" t="s">
        <v>589</v>
      </c>
      <c r="D276" s="399" t="s">
        <v>590</v>
      </c>
      <c r="E276" s="398">
        <v>5</v>
      </c>
      <c r="F276" s="400">
        <v>1</v>
      </c>
      <c r="G276" s="400">
        <v>1</v>
      </c>
      <c r="H276" s="400">
        <v>9</v>
      </c>
      <c r="I276" s="400">
        <v>1</v>
      </c>
      <c r="J276" s="406" t="s">
        <v>1685</v>
      </c>
      <c r="K276" s="407">
        <f>'Allegato 1.1 (CE) new'!O276</f>
        <v>8931783</v>
      </c>
      <c r="L276" s="402">
        <f>'Allegato 1.1 (CE) new'!P276</f>
        <v>9110418.6600000001</v>
      </c>
      <c r="M276" s="402">
        <f>'Allegato 1.1 (CE) new'!Q276</f>
        <v>9292627.0331999995</v>
      </c>
    </row>
    <row r="277" spans="1:13">
      <c r="A277" s="389"/>
      <c r="B277" s="389" t="s">
        <v>1686</v>
      </c>
      <c r="C277" s="389" t="s">
        <v>591</v>
      </c>
      <c r="D277" s="388" t="s">
        <v>1687</v>
      </c>
      <c r="E277" s="389">
        <v>5</v>
      </c>
      <c r="F277" s="390">
        <v>1</v>
      </c>
      <c r="G277" s="390">
        <v>2</v>
      </c>
      <c r="H277" s="390">
        <v>0</v>
      </c>
      <c r="I277" s="390">
        <v>0</v>
      </c>
      <c r="J277" s="391" t="s">
        <v>1688</v>
      </c>
      <c r="K277" s="392">
        <f>'Allegato 1.1 (CE) new'!O277</f>
        <v>353776</v>
      </c>
      <c r="L277" s="392">
        <f>'Allegato 1.1 (CE) new'!P277</f>
        <v>360851.51999999996</v>
      </c>
      <c r="M277" s="392">
        <f>'Allegato 1.1 (CE) new'!Q277</f>
        <v>368068.55040000001</v>
      </c>
    </row>
    <row r="278" spans="1:13">
      <c r="A278" s="393"/>
      <c r="B278" s="393" t="s">
        <v>1686</v>
      </c>
      <c r="C278" s="393" t="s">
        <v>591</v>
      </c>
      <c r="D278" s="394" t="s">
        <v>592</v>
      </c>
      <c r="E278" s="393">
        <v>5</v>
      </c>
      <c r="F278" s="395">
        <v>1</v>
      </c>
      <c r="G278" s="395">
        <v>2</v>
      </c>
      <c r="H278" s="395">
        <v>1</v>
      </c>
      <c r="I278" s="395">
        <v>0</v>
      </c>
      <c r="J278" s="396" t="s">
        <v>219</v>
      </c>
      <c r="K278" s="397">
        <f>'Allegato 1.1 (CE) new'!O278</f>
        <v>353776</v>
      </c>
      <c r="L278" s="397">
        <f>'Allegato 1.1 (CE) new'!P278</f>
        <v>360851.51999999996</v>
      </c>
      <c r="M278" s="397">
        <f>'Allegato 1.1 (CE) new'!Q278</f>
        <v>368068.55040000001</v>
      </c>
    </row>
    <row r="279" spans="1:13">
      <c r="A279" s="398"/>
      <c r="B279" s="398" t="s">
        <v>1689</v>
      </c>
      <c r="C279" s="398" t="s">
        <v>593</v>
      </c>
      <c r="D279" s="399" t="s">
        <v>594</v>
      </c>
      <c r="E279" s="398">
        <v>5</v>
      </c>
      <c r="F279" s="400">
        <v>1</v>
      </c>
      <c r="G279" s="400">
        <v>2</v>
      </c>
      <c r="H279" s="400">
        <v>1</v>
      </c>
      <c r="I279" s="400">
        <v>1</v>
      </c>
      <c r="J279" s="406" t="s">
        <v>1651</v>
      </c>
      <c r="K279" s="407">
        <f>'Allegato 1.1 (CE) new'!O279</f>
        <v>0</v>
      </c>
      <c r="L279" s="402">
        <f>'Allegato 1.1 (CE) new'!P279</f>
        <v>0</v>
      </c>
      <c r="M279" s="402">
        <f>'Allegato 1.1 (CE) new'!Q279</f>
        <v>0</v>
      </c>
    </row>
    <row r="280" spans="1:13">
      <c r="A280" s="398"/>
      <c r="B280" s="398" t="s">
        <v>1690</v>
      </c>
      <c r="C280" s="398" t="s">
        <v>595</v>
      </c>
      <c r="D280" s="399" t="s">
        <v>596</v>
      </c>
      <c r="E280" s="398">
        <v>5</v>
      </c>
      <c r="F280" s="400">
        <v>1</v>
      </c>
      <c r="G280" s="400">
        <v>2</v>
      </c>
      <c r="H280" s="400">
        <v>1</v>
      </c>
      <c r="I280" s="400">
        <v>2</v>
      </c>
      <c r="J280" s="406" t="s">
        <v>1691</v>
      </c>
      <c r="K280" s="407">
        <f>'Allegato 1.1 (CE) new'!O280</f>
        <v>6127</v>
      </c>
      <c r="L280" s="402">
        <f>'Allegato 1.1 (CE) new'!P280</f>
        <v>6249.54</v>
      </c>
      <c r="M280" s="402">
        <f>'Allegato 1.1 (CE) new'!Q280</f>
        <v>6374.5307999999995</v>
      </c>
    </row>
    <row r="281" spans="1:13">
      <c r="A281" s="398"/>
      <c r="B281" s="398" t="s">
        <v>1692</v>
      </c>
      <c r="C281" s="398" t="s">
        <v>597</v>
      </c>
      <c r="D281" s="399" t="s">
        <v>598</v>
      </c>
      <c r="E281" s="398">
        <v>5</v>
      </c>
      <c r="F281" s="400">
        <v>1</v>
      </c>
      <c r="G281" s="400">
        <v>2</v>
      </c>
      <c r="H281" s="400">
        <v>1</v>
      </c>
      <c r="I281" s="400">
        <v>3</v>
      </c>
      <c r="J281" s="406" t="s">
        <v>1653</v>
      </c>
      <c r="K281" s="407">
        <f>'Allegato 1.1 (CE) new'!O281</f>
        <v>160000</v>
      </c>
      <c r="L281" s="402">
        <f>'Allegato 1.1 (CE) new'!P281</f>
        <v>163200</v>
      </c>
      <c r="M281" s="402">
        <f>'Allegato 1.1 (CE) new'!Q281</f>
        <v>166464</v>
      </c>
    </row>
    <row r="282" spans="1:13">
      <c r="A282" s="398"/>
      <c r="B282" s="398" t="s">
        <v>1693</v>
      </c>
      <c r="C282" s="398" t="s">
        <v>599</v>
      </c>
      <c r="D282" s="399" t="s">
        <v>600</v>
      </c>
      <c r="E282" s="398">
        <v>5</v>
      </c>
      <c r="F282" s="400">
        <v>1</v>
      </c>
      <c r="G282" s="400">
        <v>2</v>
      </c>
      <c r="H282" s="400">
        <v>1</v>
      </c>
      <c r="I282" s="400">
        <v>4</v>
      </c>
      <c r="J282" s="406" t="s">
        <v>1654</v>
      </c>
      <c r="K282" s="407">
        <f>'Allegato 1.1 (CE) new'!O282</f>
        <v>119309</v>
      </c>
      <c r="L282" s="402">
        <f>'Allegato 1.1 (CE) new'!P282</f>
        <v>121695.18</v>
      </c>
      <c r="M282" s="402">
        <f>'Allegato 1.1 (CE) new'!Q282</f>
        <v>124129.0836</v>
      </c>
    </row>
    <row r="283" spans="1:13">
      <c r="A283" s="398"/>
      <c r="B283" s="398" t="s">
        <v>1694</v>
      </c>
      <c r="C283" s="398" t="s">
        <v>601</v>
      </c>
      <c r="D283" s="399" t="s">
        <v>602</v>
      </c>
      <c r="E283" s="398">
        <v>5</v>
      </c>
      <c r="F283" s="400">
        <v>1</v>
      </c>
      <c r="G283" s="400">
        <v>2</v>
      </c>
      <c r="H283" s="400">
        <v>1</v>
      </c>
      <c r="I283" s="400">
        <v>5</v>
      </c>
      <c r="J283" s="406" t="s">
        <v>1655</v>
      </c>
      <c r="K283" s="407">
        <f>'Allegato 1.1 (CE) new'!O283</f>
        <v>63967</v>
      </c>
      <c r="L283" s="402">
        <f>'Allegato 1.1 (CE) new'!P283</f>
        <v>65246.34</v>
      </c>
      <c r="M283" s="402">
        <f>'Allegato 1.1 (CE) new'!Q283</f>
        <v>66551.266799999998</v>
      </c>
    </row>
    <row r="284" spans="1:13">
      <c r="A284" s="398"/>
      <c r="B284" s="398" t="s">
        <v>1695</v>
      </c>
      <c r="C284" s="398" t="s">
        <v>603</v>
      </c>
      <c r="D284" s="399" t="s">
        <v>604</v>
      </c>
      <c r="E284" s="398">
        <v>5</v>
      </c>
      <c r="F284" s="400">
        <v>1</v>
      </c>
      <c r="G284" s="400">
        <v>2</v>
      </c>
      <c r="H284" s="400">
        <v>1</v>
      </c>
      <c r="I284" s="400">
        <v>6</v>
      </c>
      <c r="J284" s="406" t="s">
        <v>1656</v>
      </c>
      <c r="K284" s="407">
        <f>'Allegato 1.1 (CE) new'!O284</f>
        <v>4373</v>
      </c>
      <c r="L284" s="402">
        <f>'Allegato 1.1 (CE) new'!P284</f>
        <v>4460.46</v>
      </c>
      <c r="M284" s="402">
        <f>'Allegato 1.1 (CE) new'!Q284</f>
        <v>4549.6692000000003</v>
      </c>
    </row>
    <row r="285" spans="1:13">
      <c r="A285" s="398" t="s">
        <v>350</v>
      </c>
      <c r="B285" s="398" t="s">
        <v>1696</v>
      </c>
      <c r="C285" s="398" t="s">
        <v>605</v>
      </c>
      <c r="D285" s="399" t="s">
        <v>606</v>
      </c>
      <c r="E285" s="398">
        <v>5</v>
      </c>
      <c r="F285" s="400">
        <v>1</v>
      </c>
      <c r="G285" s="400">
        <v>2</v>
      </c>
      <c r="H285" s="400">
        <v>1</v>
      </c>
      <c r="I285" s="400">
        <v>7</v>
      </c>
      <c r="J285" s="406" t="s">
        <v>1697</v>
      </c>
      <c r="K285" s="407">
        <f>'Allegato 1.1 (CE) new'!O285</f>
        <v>0</v>
      </c>
      <c r="L285" s="402">
        <f>'Allegato 1.1 (CE) new'!P285</f>
        <v>0</v>
      </c>
      <c r="M285" s="402">
        <f>'Allegato 1.1 (CE) new'!Q285</f>
        <v>0</v>
      </c>
    </row>
    <row r="286" spans="1:13">
      <c r="A286" s="383"/>
      <c r="B286" s="383" t="s">
        <v>1698</v>
      </c>
      <c r="C286" s="383" t="s">
        <v>607</v>
      </c>
      <c r="D286" s="382" t="s">
        <v>1699</v>
      </c>
      <c r="E286" s="383">
        <v>5</v>
      </c>
      <c r="F286" s="384">
        <v>2</v>
      </c>
      <c r="G286" s="384">
        <v>0</v>
      </c>
      <c r="H286" s="384">
        <v>0</v>
      </c>
      <c r="I286" s="384">
        <v>0</v>
      </c>
      <c r="J286" s="385" t="s">
        <v>1700</v>
      </c>
      <c r="K286" s="386">
        <f>'Allegato 1.1 (CE) new'!O286</f>
        <v>134009294</v>
      </c>
      <c r="L286" s="386">
        <f>'Allegato 1.1 (CE) new'!P286</f>
        <v>136689479.88</v>
      </c>
      <c r="M286" s="386">
        <f>'Allegato 1.1 (CE) new'!Q286</f>
        <v>139423269.47760001</v>
      </c>
    </row>
    <row r="287" spans="1:13">
      <c r="A287" s="389"/>
      <c r="B287" s="389" t="s">
        <v>1701</v>
      </c>
      <c r="C287" s="389" t="s">
        <v>609</v>
      </c>
      <c r="D287" s="388" t="s">
        <v>1702</v>
      </c>
      <c r="E287" s="389">
        <v>5</v>
      </c>
      <c r="F287" s="390">
        <v>2</v>
      </c>
      <c r="G287" s="390">
        <v>1</v>
      </c>
      <c r="H287" s="390">
        <v>0</v>
      </c>
      <c r="I287" s="390">
        <v>0</v>
      </c>
      <c r="J287" s="391" t="s">
        <v>1703</v>
      </c>
      <c r="K287" s="392">
        <f>'Allegato 1.1 (CE) new'!O287</f>
        <v>121908528</v>
      </c>
      <c r="L287" s="392">
        <f>'Allegato 1.1 (CE) new'!P287</f>
        <v>124346698.56</v>
      </c>
      <c r="M287" s="392">
        <f>'Allegato 1.1 (CE) new'!Q287</f>
        <v>126833632.53120001</v>
      </c>
    </row>
    <row r="288" spans="1:13">
      <c r="A288" s="393"/>
      <c r="B288" s="393" t="s">
        <v>1704</v>
      </c>
      <c r="C288" s="393" t="s">
        <v>611</v>
      </c>
      <c r="D288" s="394" t="s">
        <v>612</v>
      </c>
      <c r="E288" s="393">
        <v>5</v>
      </c>
      <c r="F288" s="395">
        <v>2</v>
      </c>
      <c r="G288" s="395">
        <v>1</v>
      </c>
      <c r="H288" s="395">
        <v>1</v>
      </c>
      <c r="I288" s="395">
        <v>0</v>
      </c>
      <c r="J288" s="396" t="s">
        <v>1705</v>
      </c>
      <c r="K288" s="435">
        <f>'Allegato 1.1 (CE) new'!O288</f>
        <v>21950916</v>
      </c>
      <c r="L288" s="397">
        <f>'Allegato 1.1 (CE) new'!P288</f>
        <v>22389934.319999997</v>
      </c>
      <c r="M288" s="397">
        <f>'Allegato 1.1 (CE) new'!Q288</f>
        <v>22837733.0064</v>
      </c>
    </row>
    <row r="289" spans="1:13" s="355" customFormat="1">
      <c r="A289" s="420"/>
      <c r="B289" s="420" t="s">
        <v>1706</v>
      </c>
      <c r="C289" s="420" t="s">
        <v>615</v>
      </c>
      <c r="D289" s="405" t="s">
        <v>616</v>
      </c>
      <c r="E289" s="420">
        <v>5</v>
      </c>
      <c r="F289" s="421">
        <v>2</v>
      </c>
      <c r="G289" s="421">
        <v>1</v>
      </c>
      <c r="H289" s="421">
        <v>1</v>
      </c>
      <c r="I289" s="421">
        <v>1</v>
      </c>
      <c r="J289" s="415" t="s">
        <v>1707</v>
      </c>
      <c r="K289" s="416">
        <f>'Allegato 1.1 (CE) new'!O289</f>
        <v>10200846</v>
      </c>
      <c r="L289" s="402">
        <f>'Allegato 1.1 (CE) new'!P289</f>
        <v>10404862.92</v>
      </c>
      <c r="M289" s="402">
        <f>'Allegato 1.1 (CE) new'!Q289</f>
        <v>10612960.178400001</v>
      </c>
    </row>
    <row r="290" spans="1:13" s="355" customFormat="1">
      <c r="A290" s="420"/>
      <c r="B290" s="420" t="s">
        <v>1708</v>
      </c>
      <c r="C290" s="420" t="s">
        <v>617</v>
      </c>
      <c r="D290" s="405" t="s">
        <v>618</v>
      </c>
      <c r="E290" s="420">
        <v>5</v>
      </c>
      <c r="F290" s="421">
        <v>2</v>
      </c>
      <c r="G290" s="421">
        <v>1</v>
      </c>
      <c r="H290" s="421">
        <v>1</v>
      </c>
      <c r="I290" s="421">
        <v>2</v>
      </c>
      <c r="J290" s="415" t="s">
        <v>1709</v>
      </c>
      <c r="K290" s="416">
        <f>'Allegato 1.1 (CE) new'!O290</f>
        <v>2854447</v>
      </c>
      <c r="L290" s="402">
        <f>'Allegato 1.1 (CE) new'!P290</f>
        <v>2911535.94</v>
      </c>
      <c r="M290" s="402">
        <f>'Allegato 1.1 (CE) new'!Q290</f>
        <v>2969766.6587999999</v>
      </c>
    </row>
    <row r="291" spans="1:13" s="355" customFormat="1">
      <c r="A291" s="420"/>
      <c r="B291" s="420" t="s">
        <v>1710</v>
      </c>
      <c r="C291" s="420" t="s">
        <v>619</v>
      </c>
      <c r="D291" s="405" t="s">
        <v>620</v>
      </c>
      <c r="E291" s="420">
        <v>5</v>
      </c>
      <c r="F291" s="421">
        <v>2</v>
      </c>
      <c r="G291" s="421">
        <v>1</v>
      </c>
      <c r="H291" s="421">
        <v>1</v>
      </c>
      <c r="I291" s="421">
        <v>3</v>
      </c>
      <c r="J291" s="415" t="s">
        <v>1711</v>
      </c>
      <c r="K291" s="416">
        <f>'Allegato 1.1 (CE) new'!O291</f>
        <v>6828603</v>
      </c>
      <c r="L291" s="402">
        <f>'Allegato 1.1 (CE) new'!P291</f>
        <v>6965175.0599999996</v>
      </c>
      <c r="M291" s="402">
        <f>'Allegato 1.1 (CE) new'!Q291</f>
        <v>7104478.5611999994</v>
      </c>
    </row>
    <row r="292" spans="1:13" s="355" customFormat="1">
      <c r="A292" s="420"/>
      <c r="B292" s="420" t="s">
        <v>1712</v>
      </c>
      <c r="C292" s="420" t="s">
        <v>621</v>
      </c>
      <c r="D292" s="405" t="s">
        <v>622</v>
      </c>
      <c r="E292" s="420">
        <v>5</v>
      </c>
      <c r="F292" s="421">
        <v>2</v>
      </c>
      <c r="G292" s="421">
        <v>1</v>
      </c>
      <c r="H292" s="421">
        <v>1</v>
      </c>
      <c r="I292" s="421">
        <v>4</v>
      </c>
      <c r="J292" s="415" t="s">
        <v>1713</v>
      </c>
      <c r="K292" s="416">
        <f>'Allegato 1.1 (CE) new'!O292</f>
        <v>1911020</v>
      </c>
      <c r="L292" s="402">
        <f>'Allegato 1.1 (CE) new'!P292</f>
        <v>1949240.4</v>
      </c>
      <c r="M292" s="402">
        <f>'Allegato 1.1 (CE) new'!Q292</f>
        <v>1988225.2079999999</v>
      </c>
    </row>
    <row r="293" spans="1:13" ht="25.5">
      <c r="A293" s="398" t="s">
        <v>350</v>
      </c>
      <c r="B293" s="398" t="s">
        <v>1714</v>
      </c>
      <c r="C293" s="398" t="s">
        <v>623</v>
      </c>
      <c r="D293" s="399" t="s">
        <v>624</v>
      </c>
      <c r="E293" s="398">
        <v>5</v>
      </c>
      <c r="F293" s="400">
        <v>2</v>
      </c>
      <c r="G293" s="400">
        <v>1</v>
      </c>
      <c r="H293" s="400">
        <v>1</v>
      </c>
      <c r="I293" s="400">
        <v>5</v>
      </c>
      <c r="J293" s="406" t="s">
        <v>1715</v>
      </c>
      <c r="K293" s="407">
        <f>'Allegato 1.1 (CE) new'!O293</f>
        <v>0</v>
      </c>
      <c r="L293" s="402">
        <f>'Allegato 1.1 (CE) new'!P293</f>
        <v>0</v>
      </c>
      <c r="M293" s="402">
        <f>'Allegato 1.1 (CE) new'!Q293</f>
        <v>0</v>
      </c>
    </row>
    <row r="294" spans="1:13" ht="25.5">
      <c r="A294" s="398" t="s">
        <v>419</v>
      </c>
      <c r="B294" s="398" t="s">
        <v>1716</v>
      </c>
      <c r="C294" s="398" t="s">
        <v>625</v>
      </c>
      <c r="D294" s="399" t="s">
        <v>626</v>
      </c>
      <c r="E294" s="398">
        <v>5</v>
      </c>
      <c r="F294" s="400">
        <v>2</v>
      </c>
      <c r="G294" s="400">
        <v>1</v>
      </c>
      <c r="H294" s="400">
        <v>1</v>
      </c>
      <c r="I294" s="400">
        <v>6</v>
      </c>
      <c r="J294" s="406" t="s">
        <v>1717</v>
      </c>
      <c r="K294" s="407">
        <f>'Allegato 1.1 (CE) new'!O294</f>
        <v>156000</v>
      </c>
      <c r="L294" s="402">
        <f>'Allegato 1.1 (CE) new'!P294</f>
        <v>159120</v>
      </c>
      <c r="M294" s="402">
        <f>'Allegato 1.1 (CE) new'!Q294</f>
        <v>162302.39999999999</v>
      </c>
    </row>
    <row r="295" spans="1:13">
      <c r="A295" s="393"/>
      <c r="B295" s="393" t="s">
        <v>1718</v>
      </c>
      <c r="C295" s="393" t="s">
        <v>627</v>
      </c>
      <c r="D295" s="394" t="s">
        <v>628</v>
      </c>
      <c r="E295" s="393">
        <v>5</v>
      </c>
      <c r="F295" s="395">
        <v>2</v>
      </c>
      <c r="G295" s="395">
        <v>1</v>
      </c>
      <c r="H295" s="395">
        <v>2</v>
      </c>
      <c r="I295" s="395">
        <v>0</v>
      </c>
      <c r="J295" s="396" t="s">
        <v>1719</v>
      </c>
      <c r="K295" s="435">
        <f>'Allegato 1.1 (CE) new'!O295</f>
        <v>27296537</v>
      </c>
      <c r="L295" s="397">
        <f>'Allegato 1.1 (CE) new'!P295</f>
        <v>27842467.739999998</v>
      </c>
      <c r="M295" s="397">
        <f>'Allegato 1.1 (CE) new'!Q295</f>
        <v>28399317.094799999</v>
      </c>
    </row>
    <row r="296" spans="1:13">
      <c r="A296" s="398"/>
      <c r="B296" s="398" t="s">
        <v>1720</v>
      </c>
      <c r="C296" s="398" t="s">
        <v>629</v>
      </c>
      <c r="D296" s="399" t="s">
        <v>630</v>
      </c>
      <c r="E296" s="398">
        <v>5</v>
      </c>
      <c r="F296" s="400">
        <v>2</v>
      </c>
      <c r="G296" s="400">
        <v>1</v>
      </c>
      <c r="H296" s="400">
        <v>2</v>
      </c>
      <c r="I296" s="400">
        <v>1</v>
      </c>
      <c r="J296" s="406" t="s">
        <v>1721</v>
      </c>
      <c r="K296" s="407">
        <f>'Allegato 1.1 (CE) new'!O296</f>
        <v>26436537</v>
      </c>
      <c r="L296" s="402">
        <f>'Allegato 1.1 (CE) new'!P296</f>
        <v>26965267.739999998</v>
      </c>
      <c r="M296" s="402">
        <f>'Allegato 1.1 (CE) new'!Q296</f>
        <v>27504573.094799999</v>
      </c>
    </row>
    <row r="297" spans="1:13">
      <c r="A297" s="398"/>
      <c r="B297" s="398" t="s">
        <v>1720</v>
      </c>
      <c r="C297" s="398" t="s">
        <v>629</v>
      </c>
      <c r="D297" s="399" t="s">
        <v>630</v>
      </c>
      <c r="E297" s="398">
        <v>5</v>
      </c>
      <c r="F297" s="400">
        <v>2</v>
      </c>
      <c r="G297" s="400">
        <v>1</v>
      </c>
      <c r="H297" s="400">
        <v>2</v>
      </c>
      <c r="I297" s="400">
        <v>2</v>
      </c>
      <c r="J297" s="406" t="s">
        <v>1722</v>
      </c>
      <c r="K297" s="407">
        <f>'Allegato 1.1 (CE) new'!O297</f>
        <v>0</v>
      </c>
      <c r="L297" s="402">
        <f>'Allegato 1.1 (CE) new'!P297</f>
        <v>0</v>
      </c>
      <c r="M297" s="402">
        <f>'Allegato 1.1 (CE) new'!Q297</f>
        <v>0</v>
      </c>
    </row>
    <row r="298" spans="1:13">
      <c r="A298" s="398"/>
      <c r="B298" s="398" t="s">
        <v>1720</v>
      </c>
      <c r="C298" s="398" t="s">
        <v>629</v>
      </c>
      <c r="D298" s="399" t="s">
        <v>630</v>
      </c>
      <c r="E298" s="398">
        <v>5</v>
      </c>
      <c r="F298" s="400">
        <v>2</v>
      </c>
      <c r="G298" s="400">
        <v>1</v>
      </c>
      <c r="H298" s="400">
        <v>2</v>
      </c>
      <c r="I298" s="400">
        <v>3</v>
      </c>
      <c r="J298" s="406" t="s">
        <v>1723</v>
      </c>
      <c r="K298" s="407">
        <f>'Allegato 1.1 (CE) new'!O298</f>
        <v>0</v>
      </c>
      <c r="L298" s="402">
        <f>'Allegato 1.1 (CE) new'!P298</f>
        <v>0</v>
      </c>
      <c r="M298" s="402">
        <f>'Allegato 1.1 (CE) new'!Q298</f>
        <v>0</v>
      </c>
    </row>
    <row r="299" spans="1:13" ht="25.5">
      <c r="A299" s="398" t="s">
        <v>350</v>
      </c>
      <c r="B299" s="398" t="s">
        <v>1724</v>
      </c>
      <c r="C299" s="398" t="s">
        <v>631</v>
      </c>
      <c r="D299" s="399" t="s">
        <v>632</v>
      </c>
      <c r="E299" s="398">
        <v>5</v>
      </c>
      <c r="F299" s="400">
        <v>2</v>
      </c>
      <c r="G299" s="400">
        <v>1</v>
      </c>
      <c r="H299" s="400">
        <v>2</v>
      </c>
      <c r="I299" s="400">
        <v>4</v>
      </c>
      <c r="J299" s="406" t="s">
        <v>1725</v>
      </c>
      <c r="K299" s="407">
        <f>'Allegato 1.1 (CE) new'!O299</f>
        <v>350000</v>
      </c>
      <c r="L299" s="402">
        <f>'Allegato 1.1 (CE) new'!P299</f>
        <v>357000</v>
      </c>
      <c r="M299" s="402">
        <f>'Allegato 1.1 (CE) new'!Q299</f>
        <v>364140</v>
      </c>
    </row>
    <row r="300" spans="1:13">
      <c r="A300" s="398" t="s">
        <v>419</v>
      </c>
      <c r="B300" s="398" t="s">
        <v>1726</v>
      </c>
      <c r="C300" s="398" t="s">
        <v>633</v>
      </c>
      <c r="D300" s="399" t="s">
        <v>634</v>
      </c>
      <c r="E300" s="398">
        <v>5</v>
      </c>
      <c r="F300" s="400">
        <v>2</v>
      </c>
      <c r="G300" s="400">
        <v>1</v>
      </c>
      <c r="H300" s="400">
        <v>2</v>
      </c>
      <c r="I300" s="400">
        <v>5</v>
      </c>
      <c r="J300" s="406" t="s">
        <v>1727</v>
      </c>
      <c r="K300" s="407">
        <f>'Allegato 1.1 (CE) new'!O300</f>
        <v>510000</v>
      </c>
      <c r="L300" s="402">
        <f>'Allegato 1.1 (CE) new'!P300</f>
        <v>520200</v>
      </c>
      <c r="M300" s="402">
        <f>'Allegato 1.1 (CE) new'!Q300</f>
        <v>530604</v>
      </c>
    </row>
    <row r="301" spans="1:13">
      <c r="A301" s="393"/>
      <c r="B301" s="393" t="s">
        <v>1728</v>
      </c>
      <c r="C301" s="393" t="s">
        <v>635</v>
      </c>
      <c r="D301" s="394" t="s">
        <v>636</v>
      </c>
      <c r="E301" s="393">
        <v>5</v>
      </c>
      <c r="F301" s="395">
        <v>2</v>
      </c>
      <c r="G301" s="395">
        <v>1</v>
      </c>
      <c r="H301" s="395">
        <v>3</v>
      </c>
      <c r="I301" s="395">
        <v>0</v>
      </c>
      <c r="J301" s="396" t="s">
        <v>1729</v>
      </c>
      <c r="K301" s="435">
        <f>'Allegato 1.1 (CE) new'!O301</f>
        <v>13460014</v>
      </c>
      <c r="L301" s="397">
        <f>'Allegato 1.1 (CE) new'!P301</f>
        <v>13729214.280000001</v>
      </c>
      <c r="M301" s="397">
        <f>'Allegato 1.1 (CE) new'!Q301</f>
        <v>14003798.5656</v>
      </c>
    </row>
    <row r="302" spans="1:13" ht="25.5">
      <c r="A302" s="398" t="s">
        <v>350</v>
      </c>
      <c r="B302" s="398" t="s">
        <v>1730</v>
      </c>
      <c r="C302" s="398" t="s">
        <v>637</v>
      </c>
      <c r="D302" s="399" t="s">
        <v>638</v>
      </c>
      <c r="E302" s="398">
        <v>5</v>
      </c>
      <c r="F302" s="400">
        <v>2</v>
      </c>
      <c r="G302" s="400">
        <v>1</v>
      </c>
      <c r="H302" s="400">
        <v>3</v>
      </c>
      <c r="I302" s="400">
        <v>1</v>
      </c>
      <c r="J302" s="406" t="s">
        <v>1731</v>
      </c>
      <c r="K302" s="407">
        <f>'Allegato 1.1 (CE) new'!O302</f>
        <v>3812000</v>
      </c>
      <c r="L302" s="402">
        <f>'Allegato 1.1 (CE) new'!P302</f>
        <v>3888240</v>
      </c>
      <c r="M302" s="402">
        <f>'Allegato 1.1 (CE) new'!Q302</f>
        <v>3966004.8</v>
      </c>
    </row>
    <row r="303" spans="1:13" ht="25.5">
      <c r="A303" s="398"/>
      <c r="B303" s="398" t="s">
        <v>1732</v>
      </c>
      <c r="C303" s="398" t="s">
        <v>639</v>
      </c>
      <c r="D303" s="399" t="s">
        <v>640</v>
      </c>
      <c r="E303" s="398">
        <v>5</v>
      </c>
      <c r="F303" s="400">
        <v>2</v>
      </c>
      <c r="G303" s="400">
        <v>1</v>
      </c>
      <c r="H303" s="400">
        <v>3</v>
      </c>
      <c r="I303" s="400">
        <v>2</v>
      </c>
      <c r="J303" s="406" t="s">
        <v>1733</v>
      </c>
      <c r="K303" s="407">
        <f>'Allegato 1.1 (CE) new'!O303</f>
        <v>0</v>
      </c>
      <c r="L303" s="402">
        <f>'Allegato 1.1 (CE) new'!P303</f>
        <v>0</v>
      </c>
      <c r="M303" s="402">
        <f>'Allegato 1.1 (CE) new'!Q303</f>
        <v>0</v>
      </c>
    </row>
    <row r="304" spans="1:13">
      <c r="A304" s="398" t="s">
        <v>419</v>
      </c>
      <c r="B304" s="398" t="s">
        <v>1734</v>
      </c>
      <c r="C304" s="398" t="s">
        <v>641</v>
      </c>
      <c r="D304" s="399" t="s">
        <v>642</v>
      </c>
      <c r="E304" s="398">
        <v>5</v>
      </c>
      <c r="F304" s="400">
        <v>2</v>
      </c>
      <c r="G304" s="400">
        <v>1</v>
      </c>
      <c r="H304" s="400">
        <v>3</v>
      </c>
      <c r="I304" s="400">
        <v>3</v>
      </c>
      <c r="J304" s="406" t="s">
        <v>1735</v>
      </c>
      <c r="K304" s="407">
        <f>'Allegato 1.1 (CE) new'!O304</f>
        <v>2666000</v>
      </c>
      <c r="L304" s="402">
        <f>'Allegato 1.1 (CE) new'!P304</f>
        <v>2719320</v>
      </c>
      <c r="M304" s="402">
        <f>'Allegato 1.1 (CE) new'!Q304</f>
        <v>2773706.4</v>
      </c>
    </row>
    <row r="305" spans="1:13">
      <c r="A305" s="398"/>
      <c r="B305" s="398" t="s">
        <v>1736</v>
      </c>
      <c r="C305" s="398" t="s">
        <v>643</v>
      </c>
      <c r="D305" s="399" t="s">
        <v>644</v>
      </c>
      <c r="E305" s="398">
        <v>5</v>
      </c>
      <c r="F305" s="400">
        <v>2</v>
      </c>
      <c r="G305" s="400">
        <v>1</v>
      </c>
      <c r="H305" s="400">
        <v>3</v>
      </c>
      <c r="I305" s="400">
        <v>4</v>
      </c>
      <c r="J305" s="406" t="s">
        <v>1737</v>
      </c>
      <c r="K305" s="407">
        <f>'Allegato 1.1 (CE) new'!O305</f>
        <v>3761367</v>
      </c>
      <c r="L305" s="402">
        <f>'Allegato 1.1 (CE) new'!P305</f>
        <v>3836594.34</v>
      </c>
      <c r="M305" s="402">
        <f>'Allegato 1.1 (CE) new'!Q305</f>
        <v>3913326.2267999998</v>
      </c>
    </row>
    <row r="306" spans="1:13" ht="25.5">
      <c r="A306" s="398"/>
      <c r="B306" s="398" t="s">
        <v>1738</v>
      </c>
      <c r="C306" s="398" t="s">
        <v>647</v>
      </c>
      <c r="D306" s="399" t="s">
        <v>648</v>
      </c>
      <c r="E306" s="398">
        <v>5</v>
      </c>
      <c r="F306" s="400">
        <v>2</v>
      </c>
      <c r="G306" s="400">
        <v>1</v>
      </c>
      <c r="H306" s="400">
        <v>3</v>
      </c>
      <c r="I306" s="400">
        <v>5</v>
      </c>
      <c r="J306" s="406" t="s">
        <v>1739</v>
      </c>
      <c r="K306" s="407">
        <f>'Allegato 1.1 (CE) new'!O306</f>
        <v>0</v>
      </c>
      <c r="L306" s="402">
        <f>'Allegato 1.1 (CE) new'!P306</f>
        <v>0</v>
      </c>
      <c r="M306" s="402">
        <f>'Allegato 1.1 (CE) new'!Q306</f>
        <v>0</v>
      </c>
    </row>
    <row r="307" spans="1:13" ht="25.5">
      <c r="A307" s="398"/>
      <c r="B307" s="398" t="s">
        <v>1740</v>
      </c>
      <c r="C307" s="398" t="s">
        <v>649</v>
      </c>
      <c r="D307" s="399" t="s">
        <v>650</v>
      </c>
      <c r="E307" s="398">
        <v>5</v>
      </c>
      <c r="F307" s="400">
        <v>2</v>
      </c>
      <c r="G307" s="400">
        <v>1</v>
      </c>
      <c r="H307" s="400">
        <v>3</v>
      </c>
      <c r="I307" s="400">
        <v>6</v>
      </c>
      <c r="J307" s="406" t="s">
        <v>1741</v>
      </c>
      <c r="K307" s="407">
        <f>'Allegato 1.1 (CE) new'!O307</f>
        <v>0</v>
      </c>
      <c r="L307" s="402">
        <f>'Allegato 1.1 (CE) new'!P307</f>
        <v>0</v>
      </c>
      <c r="M307" s="402">
        <f>'Allegato 1.1 (CE) new'!Q307</f>
        <v>0</v>
      </c>
    </row>
    <row r="308" spans="1:13">
      <c r="A308" s="398"/>
      <c r="B308" s="398" t="s">
        <v>1742</v>
      </c>
      <c r="C308" s="398" t="s">
        <v>651</v>
      </c>
      <c r="D308" s="399" t="s">
        <v>652</v>
      </c>
      <c r="E308" s="398">
        <v>5</v>
      </c>
      <c r="F308" s="400">
        <v>2</v>
      </c>
      <c r="G308" s="400">
        <v>1</v>
      </c>
      <c r="H308" s="400">
        <v>3</v>
      </c>
      <c r="I308" s="400">
        <v>7</v>
      </c>
      <c r="J308" s="406" t="s">
        <v>1743</v>
      </c>
      <c r="K308" s="407">
        <f>'Allegato 1.1 (CE) new'!O308</f>
        <v>852232</v>
      </c>
      <c r="L308" s="402">
        <f>'Allegato 1.1 (CE) new'!P308</f>
        <v>869276.64</v>
      </c>
      <c r="M308" s="402">
        <f>'Allegato 1.1 (CE) new'!Q308</f>
        <v>886662.17280000006</v>
      </c>
    </row>
    <row r="309" spans="1:13">
      <c r="A309" s="398"/>
      <c r="B309" s="398" t="s">
        <v>1744</v>
      </c>
      <c r="C309" s="398" t="s">
        <v>653</v>
      </c>
      <c r="D309" s="399" t="s">
        <v>654</v>
      </c>
      <c r="E309" s="398">
        <v>5</v>
      </c>
      <c r="F309" s="400">
        <v>2</v>
      </c>
      <c r="G309" s="400">
        <v>1</v>
      </c>
      <c r="H309" s="400">
        <v>3</v>
      </c>
      <c r="I309" s="400">
        <v>8</v>
      </c>
      <c r="J309" s="406" t="s">
        <v>1745</v>
      </c>
      <c r="K309" s="407">
        <f>'Allegato 1.1 (CE) new'!O309</f>
        <v>2368415</v>
      </c>
      <c r="L309" s="402">
        <f>'Allegato 1.1 (CE) new'!P309</f>
        <v>2415783.2999999998</v>
      </c>
      <c r="M309" s="402">
        <f>'Allegato 1.1 (CE) new'!Q309</f>
        <v>2464098.966</v>
      </c>
    </row>
    <row r="310" spans="1:13" ht="25.5">
      <c r="A310" s="398"/>
      <c r="B310" s="398" t="s">
        <v>1746</v>
      </c>
      <c r="C310" s="398" t="s">
        <v>655</v>
      </c>
      <c r="D310" s="399" t="s">
        <v>656</v>
      </c>
      <c r="E310" s="398">
        <v>5</v>
      </c>
      <c r="F310" s="400">
        <v>2</v>
      </c>
      <c r="G310" s="400">
        <v>1</v>
      </c>
      <c r="H310" s="400">
        <v>3</v>
      </c>
      <c r="I310" s="400">
        <v>9</v>
      </c>
      <c r="J310" s="406" t="s">
        <v>1747</v>
      </c>
      <c r="K310" s="407">
        <f>'Allegato 1.1 (CE) new'!O310</f>
        <v>0</v>
      </c>
      <c r="L310" s="402">
        <f>'Allegato 1.1 (CE) new'!P310</f>
        <v>0</v>
      </c>
      <c r="M310" s="402">
        <f>'Allegato 1.1 (CE) new'!Q310</f>
        <v>0</v>
      </c>
    </row>
    <row r="311" spans="1:13">
      <c r="A311" s="393"/>
      <c r="B311" s="393" t="s">
        <v>1748</v>
      </c>
      <c r="C311" s="393" t="s">
        <v>657</v>
      </c>
      <c r="D311" s="394" t="s">
        <v>1749</v>
      </c>
      <c r="E311" s="393">
        <v>5</v>
      </c>
      <c r="F311" s="395">
        <v>2</v>
      </c>
      <c r="G311" s="395">
        <v>1</v>
      </c>
      <c r="H311" s="395">
        <v>4</v>
      </c>
      <c r="I311" s="395">
        <v>0</v>
      </c>
      <c r="J311" s="396" t="s">
        <v>1750</v>
      </c>
      <c r="K311" s="435">
        <f>'Allegato 1.1 (CE) new'!O311</f>
        <v>1335075</v>
      </c>
      <c r="L311" s="397">
        <f>'Allegato 1.1 (CE) new'!P311</f>
        <v>1361776.5</v>
      </c>
      <c r="M311" s="397">
        <f>'Allegato 1.1 (CE) new'!Q311</f>
        <v>1389012.03</v>
      </c>
    </row>
    <row r="312" spans="1:13" ht="25.5">
      <c r="A312" s="398" t="s">
        <v>350</v>
      </c>
      <c r="B312" s="398" t="s">
        <v>1751</v>
      </c>
      <c r="C312" s="398" t="s">
        <v>659</v>
      </c>
      <c r="D312" s="399" t="s">
        <v>660</v>
      </c>
      <c r="E312" s="398">
        <v>5</v>
      </c>
      <c r="F312" s="400">
        <v>2</v>
      </c>
      <c r="G312" s="400">
        <v>1</v>
      </c>
      <c r="H312" s="400">
        <v>4</v>
      </c>
      <c r="I312" s="400">
        <v>1</v>
      </c>
      <c r="J312" s="406" t="s">
        <v>1752</v>
      </c>
      <c r="K312" s="407">
        <f>'Allegato 1.1 (CE) new'!O312</f>
        <v>0</v>
      </c>
      <c r="L312" s="402">
        <f>'Allegato 1.1 (CE) new'!P312</f>
        <v>0</v>
      </c>
      <c r="M312" s="402">
        <f>'Allegato 1.1 (CE) new'!Q312</f>
        <v>0</v>
      </c>
    </row>
    <row r="313" spans="1:13" ht="25.5">
      <c r="A313" s="398"/>
      <c r="B313" s="398" t="s">
        <v>1753</v>
      </c>
      <c r="C313" s="398" t="s">
        <v>661</v>
      </c>
      <c r="D313" s="399" t="s">
        <v>662</v>
      </c>
      <c r="E313" s="398">
        <v>5</v>
      </c>
      <c r="F313" s="400">
        <v>2</v>
      </c>
      <c r="G313" s="400">
        <v>1</v>
      </c>
      <c r="H313" s="400">
        <v>4</v>
      </c>
      <c r="I313" s="400">
        <v>2</v>
      </c>
      <c r="J313" s="406" t="s">
        <v>1754</v>
      </c>
      <c r="K313" s="407">
        <f>'Allegato 1.1 (CE) new'!O313</f>
        <v>0</v>
      </c>
      <c r="L313" s="402">
        <f>'Allegato 1.1 (CE) new'!P313</f>
        <v>0</v>
      </c>
      <c r="M313" s="402">
        <f>'Allegato 1.1 (CE) new'!Q313</f>
        <v>0</v>
      </c>
    </row>
    <row r="314" spans="1:13" ht="25.5">
      <c r="A314" s="398" t="s">
        <v>424</v>
      </c>
      <c r="B314" s="398" t="s">
        <v>1755</v>
      </c>
      <c r="C314" s="398" t="s">
        <v>663</v>
      </c>
      <c r="D314" s="399" t="s">
        <v>1756</v>
      </c>
      <c r="E314" s="398">
        <v>5</v>
      </c>
      <c r="F314" s="400">
        <v>2</v>
      </c>
      <c r="G314" s="400">
        <v>1</v>
      </c>
      <c r="H314" s="400">
        <v>4</v>
      </c>
      <c r="I314" s="400">
        <v>3</v>
      </c>
      <c r="J314" s="406" t="s">
        <v>1757</v>
      </c>
      <c r="K314" s="407">
        <f>'Allegato 1.1 (CE) new'!O314</f>
        <v>0</v>
      </c>
      <c r="L314" s="402">
        <f>'Allegato 1.1 (CE) new'!P314</f>
        <v>0</v>
      </c>
      <c r="M314" s="402">
        <f>'Allegato 1.1 (CE) new'!Q314</f>
        <v>0</v>
      </c>
    </row>
    <row r="315" spans="1:13">
      <c r="A315" s="398"/>
      <c r="B315" s="398" t="s">
        <v>1758</v>
      </c>
      <c r="C315" s="398" t="s">
        <v>665</v>
      </c>
      <c r="D315" s="399" t="s">
        <v>666</v>
      </c>
      <c r="E315" s="398">
        <v>5</v>
      </c>
      <c r="F315" s="400">
        <v>2</v>
      </c>
      <c r="G315" s="400">
        <v>1</v>
      </c>
      <c r="H315" s="400">
        <v>4</v>
      </c>
      <c r="I315" s="400">
        <v>4</v>
      </c>
      <c r="J315" s="406" t="s">
        <v>1759</v>
      </c>
      <c r="K315" s="407">
        <f>'Allegato 1.1 (CE) new'!O315</f>
        <v>997199</v>
      </c>
      <c r="L315" s="402">
        <f>'Allegato 1.1 (CE) new'!P315</f>
        <v>1017142.98</v>
      </c>
      <c r="M315" s="402">
        <f>'Allegato 1.1 (CE) new'!Q315</f>
        <v>1037485.8395999999</v>
      </c>
    </row>
    <row r="316" spans="1:13">
      <c r="A316" s="398"/>
      <c r="B316" s="398" t="s">
        <v>1760</v>
      </c>
      <c r="C316" s="398" t="s">
        <v>667</v>
      </c>
      <c r="D316" s="399" t="s">
        <v>668</v>
      </c>
      <c r="E316" s="398">
        <v>5</v>
      </c>
      <c r="F316" s="400">
        <v>2</v>
      </c>
      <c r="G316" s="400">
        <v>1</v>
      </c>
      <c r="H316" s="400">
        <v>4</v>
      </c>
      <c r="I316" s="400">
        <v>5</v>
      </c>
      <c r="J316" s="406" t="s">
        <v>1761</v>
      </c>
      <c r="K316" s="407">
        <f>'Allegato 1.1 (CE) new'!O316</f>
        <v>337876</v>
      </c>
      <c r="L316" s="402">
        <f>'Allegato 1.1 (CE) new'!P316</f>
        <v>344633.52</v>
      </c>
      <c r="M316" s="402">
        <f>'Allegato 1.1 (CE) new'!Q316</f>
        <v>351526.19040000002</v>
      </c>
    </row>
    <row r="317" spans="1:13">
      <c r="A317" s="393"/>
      <c r="B317" s="393" t="s">
        <v>1762</v>
      </c>
      <c r="C317" s="393" t="s">
        <v>669</v>
      </c>
      <c r="D317" s="394" t="s">
        <v>670</v>
      </c>
      <c r="E317" s="393">
        <v>5</v>
      </c>
      <c r="F317" s="395">
        <v>2</v>
      </c>
      <c r="G317" s="395">
        <v>1</v>
      </c>
      <c r="H317" s="395">
        <v>5</v>
      </c>
      <c r="I317" s="395">
        <v>0</v>
      </c>
      <c r="J317" s="396" t="s">
        <v>1763</v>
      </c>
      <c r="K317" s="435">
        <f>'Allegato 1.1 (CE) new'!O317</f>
        <v>2904143</v>
      </c>
      <c r="L317" s="397">
        <f>'Allegato 1.1 (CE) new'!P317</f>
        <v>2962225.86</v>
      </c>
      <c r="M317" s="397">
        <f>'Allegato 1.1 (CE) new'!Q317</f>
        <v>3021470.3772</v>
      </c>
    </row>
    <row r="318" spans="1:13">
      <c r="A318" s="398" t="s">
        <v>350</v>
      </c>
      <c r="B318" s="398" t="s">
        <v>1764</v>
      </c>
      <c r="C318" s="398" t="s">
        <v>671</v>
      </c>
      <c r="D318" s="399" t="s">
        <v>672</v>
      </c>
      <c r="E318" s="398">
        <v>5</v>
      </c>
      <c r="F318" s="400">
        <v>2</v>
      </c>
      <c r="G318" s="400">
        <v>1</v>
      </c>
      <c r="H318" s="400">
        <v>5</v>
      </c>
      <c r="I318" s="400">
        <v>1</v>
      </c>
      <c r="J318" s="438" t="s">
        <v>1765</v>
      </c>
      <c r="K318" s="439">
        <f>'Allegato 1.1 (CE) new'!O318</f>
        <v>0</v>
      </c>
      <c r="L318" s="402">
        <f>'Allegato 1.1 (CE) new'!P318</f>
        <v>0</v>
      </c>
      <c r="M318" s="402">
        <f>'Allegato 1.1 (CE) new'!Q318</f>
        <v>0</v>
      </c>
    </row>
    <row r="319" spans="1:13">
      <c r="A319" s="398"/>
      <c r="B319" s="398" t="s">
        <v>1766</v>
      </c>
      <c r="C319" s="398" t="s">
        <v>673</v>
      </c>
      <c r="D319" s="399" t="s">
        <v>674</v>
      </c>
      <c r="E319" s="398">
        <v>5</v>
      </c>
      <c r="F319" s="400">
        <v>2</v>
      </c>
      <c r="G319" s="400">
        <v>1</v>
      </c>
      <c r="H319" s="400">
        <v>5</v>
      </c>
      <c r="I319" s="400">
        <v>2</v>
      </c>
      <c r="J319" s="406" t="s">
        <v>1767</v>
      </c>
      <c r="K319" s="407">
        <f>'Allegato 1.1 (CE) new'!O319</f>
        <v>0</v>
      </c>
      <c r="L319" s="402">
        <f>'Allegato 1.1 (CE) new'!P319</f>
        <v>0</v>
      </c>
      <c r="M319" s="402">
        <f>'Allegato 1.1 (CE) new'!Q319</f>
        <v>0</v>
      </c>
    </row>
    <row r="320" spans="1:13">
      <c r="A320" s="398" t="s">
        <v>419</v>
      </c>
      <c r="B320" s="398" t="s">
        <v>1768</v>
      </c>
      <c r="C320" s="398" t="s">
        <v>675</v>
      </c>
      <c r="D320" s="399" t="s">
        <v>676</v>
      </c>
      <c r="E320" s="398">
        <v>5</v>
      </c>
      <c r="F320" s="400">
        <v>2</v>
      </c>
      <c r="G320" s="400">
        <v>1</v>
      </c>
      <c r="H320" s="400">
        <v>5</v>
      </c>
      <c r="I320" s="400">
        <v>3</v>
      </c>
      <c r="J320" s="406" t="s">
        <v>1769</v>
      </c>
      <c r="K320" s="407">
        <f>'Allegato 1.1 (CE) new'!O320</f>
        <v>2996</v>
      </c>
      <c r="L320" s="402">
        <f>'Allegato 1.1 (CE) new'!P320</f>
        <v>3055.92</v>
      </c>
      <c r="M320" s="402">
        <f>'Allegato 1.1 (CE) new'!Q320</f>
        <v>3117.0383999999999</v>
      </c>
    </row>
    <row r="321" spans="1:13">
      <c r="A321" s="398"/>
      <c r="B321" s="398" t="s">
        <v>1770</v>
      </c>
      <c r="C321" s="398" t="s">
        <v>677</v>
      </c>
      <c r="D321" s="399" t="s">
        <v>678</v>
      </c>
      <c r="E321" s="398">
        <v>5</v>
      </c>
      <c r="F321" s="400">
        <v>2</v>
      </c>
      <c r="G321" s="400">
        <v>1</v>
      </c>
      <c r="H321" s="400">
        <v>5</v>
      </c>
      <c r="I321" s="400">
        <v>4</v>
      </c>
      <c r="J321" s="406" t="s">
        <v>1771</v>
      </c>
      <c r="K321" s="407">
        <f>'Allegato 1.1 (CE) new'!O321</f>
        <v>2901147</v>
      </c>
      <c r="L321" s="402">
        <f>'Allegato 1.1 (CE) new'!P321</f>
        <v>2959169.94</v>
      </c>
      <c r="M321" s="402">
        <f>'Allegato 1.1 (CE) new'!Q321</f>
        <v>3018353.3388</v>
      </c>
    </row>
    <row r="322" spans="1:13">
      <c r="A322" s="393"/>
      <c r="B322" s="393" t="s">
        <v>1772</v>
      </c>
      <c r="C322" s="393" t="s">
        <v>679</v>
      </c>
      <c r="D322" s="394" t="s">
        <v>680</v>
      </c>
      <c r="E322" s="393">
        <v>5</v>
      </c>
      <c r="F322" s="395">
        <v>2</v>
      </c>
      <c r="G322" s="395">
        <v>1</v>
      </c>
      <c r="H322" s="395">
        <v>6</v>
      </c>
      <c r="I322" s="395">
        <v>0</v>
      </c>
      <c r="J322" s="396" t="s">
        <v>1773</v>
      </c>
      <c r="K322" s="435">
        <f>'Allegato 1.1 (CE) new'!O322</f>
        <v>3724536</v>
      </c>
      <c r="L322" s="397">
        <f>'Allegato 1.1 (CE) new'!P322</f>
        <v>3799026.7199999997</v>
      </c>
      <c r="M322" s="397">
        <f>'Allegato 1.1 (CE) new'!Q322</f>
        <v>3875007.2543999995</v>
      </c>
    </row>
    <row r="323" spans="1:13">
      <c r="A323" s="398" t="s">
        <v>350</v>
      </c>
      <c r="B323" s="398" t="s">
        <v>1774</v>
      </c>
      <c r="C323" s="398" t="s">
        <v>681</v>
      </c>
      <c r="D323" s="399" t="s">
        <v>682</v>
      </c>
      <c r="E323" s="398">
        <v>5</v>
      </c>
      <c r="F323" s="400">
        <v>2</v>
      </c>
      <c r="G323" s="400">
        <v>1</v>
      </c>
      <c r="H323" s="400">
        <v>6</v>
      </c>
      <c r="I323" s="400">
        <v>1</v>
      </c>
      <c r="J323" s="438" t="s">
        <v>1775</v>
      </c>
      <c r="K323" s="439">
        <f>'Allegato 1.1 (CE) new'!O323</f>
        <v>0</v>
      </c>
      <c r="L323" s="402">
        <f>'Allegato 1.1 (CE) new'!P323</f>
        <v>0</v>
      </c>
      <c r="M323" s="402">
        <f>'Allegato 1.1 (CE) new'!Q323</f>
        <v>0</v>
      </c>
    </row>
    <row r="324" spans="1:13">
      <c r="A324" s="398"/>
      <c r="B324" s="398" t="s">
        <v>1776</v>
      </c>
      <c r="C324" s="398" t="s">
        <v>683</v>
      </c>
      <c r="D324" s="399" t="s">
        <v>684</v>
      </c>
      <c r="E324" s="398">
        <v>5</v>
      </c>
      <c r="F324" s="400">
        <v>2</v>
      </c>
      <c r="G324" s="400">
        <v>1</v>
      </c>
      <c r="H324" s="400">
        <v>6</v>
      </c>
      <c r="I324" s="400">
        <v>2</v>
      </c>
      <c r="J324" s="406" t="s">
        <v>1777</v>
      </c>
      <c r="K324" s="407">
        <f>'Allegato 1.1 (CE) new'!O324</f>
        <v>0</v>
      </c>
      <c r="L324" s="402">
        <f>'Allegato 1.1 (CE) new'!P324</f>
        <v>0</v>
      </c>
      <c r="M324" s="402">
        <f>'Allegato 1.1 (CE) new'!Q324</f>
        <v>0</v>
      </c>
    </row>
    <row r="325" spans="1:13">
      <c r="A325" s="398" t="s">
        <v>419</v>
      </c>
      <c r="B325" s="398" t="s">
        <v>1778</v>
      </c>
      <c r="C325" s="398" t="s">
        <v>685</v>
      </c>
      <c r="D325" s="399" t="s">
        <v>686</v>
      </c>
      <c r="E325" s="398">
        <v>5</v>
      </c>
      <c r="F325" s="400">
        <v>2</v>
      </c>
      <c r="G325" s="400">
        <v>1</v>
      </c>
      <c r="H325" s="400">
        <v>6</v>
      </c>
      <c r="I325" s="400">
        <v>3</v>
      </c>
      <c r="J325" s="406" t="s">
        <v>1779</v>
      </c>
      <c r="K325" s="407">
        <f>'Allegato 1.1 (CE) new'!O325</f>
        <v>2221</v>
      </c>
      <c r="L325" s="402">
        <f>'Allegato 1.1 (CE) new'!P325</f>
        <v>2265.42</v>
      </c>
      <c r="M325" s="402">
        <f>'Allegato 1.1 (CE) new'!Q325</f>
        <v>2310.7284</v>
      </c>
    </row>
    <row r="326" spans="1:13">
      <c r="A326" s="398"/>
      <c r="B326" s="398" t="s">
        <v>1780</v>
      </c>
      <c r="C326" s="398" t="s">
        <v>687</v>
      </c>
      <c r="D326" s="399" t="s">
        <v>688</v>
      </c>
      <c r="E326" s="398">
        <v>5</v>
      </c>
      <c r="F326" s="400">
        <v>2</v>
      </c>
      <c r="G326" s="400">
        <v>1</v>
      </c>
      <c r="H326" s="400">
        <v>6</v>
      </c>
      <c r="I326" s="400">
        <v>4</v>
      </c>
      <c r="J326" s="406" t="s">
        <v>1781</v>
      </c>
      <c r="K326" s="407">
        <f>'Allegato 1.1 (CE) new'!O326</f>
        <v>3722315</v>
      </c>
      <c r="L326" s="402">
        <f>'Allegato 1.1 (CE) new'!P326</f>
        <v>3796761.3</v>
      </c>
      <c r="M326" s="402">
        <f>'Allegato 1.1 (CE) new'!Q326</f>
        <v>3872696.5259999996</v>
      </c>
    </row>
    <row r="327" spans="1:13">
      <c r="A327" s="393"/>
      <c r="B327" s="393" t="s">
        <v>1782</v>
      </c>
      <c r="C327" s="393" t="s">
        <v>689</v>
      </c>
      <c r="D327" s="394" t="s">
        <v>690</v>
      </c>
      <c r="E327" s="393">
        <v>5</v>
      </c>
      <c r="F327" s="395">
        <v>2</v>
      </c>
      <c r="G327" s="395">
        <v>1</v>
      </c>
      <c r="H327" s="395">
        <v>7</v>
      </c>
      <c r="I327" s="395">
        <v>0</v>
      </c>
      <c r="J327" s="396" t="s">
        <v>1783</v>
      </c>
      <c r="K327" s="435">
        <f>'Allegato 1.1 (CE) new'!O327</f>
        <v>44073234</v>
      </c>
      <c r="L327" s="397">
        <f>'Allegato 1.1 (CE) new'!P327</f>
        <v>44954698.68</v>
      </c>
      <c r="M327" s="397">
        <f>'Allegato 1.1 (CE) new'!Q327</f>
        <v>45853792.6536</v>
      </c>
    </row>
    <row r="328" spans="1:13" ht="25.5">
      <c r="A328" s="398" t="s">
        <v>350</v>
      </c>
      <c r="B328" s="398" t="s">
        <v>1784</v>
      </c>
      <c r="C328" s="398" t="s">
        <v>691</v>
      </c>
      <c r="D328" s="399" t="s">
        <v>692</v>
      </c>
      <c r="E328" s="398">
        <v>5</v>
      </c>
      <c r="F328" s="400">
        <v>2</v>
      </c>
      <c r="G328" s="400">
        <v>1</v>
      </c>
      <c r="H328" s="400">
        <v>7</v>
      </c>
      <c r="I328" s="400">
        <v>1</v>
      </c>
      <c r="J328" s="406" t="s">
        <v>1785</v>
      </c>
      <c r="K328" s="407">
        <f>'Allegato 1.1 (CE) new'!O328</f>
        <v>19868000</v>
      </c>
      <c r="L328" s="402">
        <f>'Allegato 1.1 (CE) new'!P328</f>
        <v>20265360</v>
      </c>
      <c r="M328" s="402">
        <f>'Allegato 1.1 (CE) new'!Q328</f>
        <v>20670667.199999999</v>
      </c>
    </row>
    <row r="329" spans="1:13" ht="25.5">
      <c r="A329" s="398"/>
      <c r="B329" s="398" t="s">
        <v>1786</v>
      </c>
      <c r="C329" s="398" t="s">
        <v>693</v>
      </c>
      <c r="D329" s="399" t="s">
        <v>694</v>
      </c>
      <c r="E329" s="398">
        <v>5</v>
      </c>
      <c r="F329" s="400">
        <v>2</v>
      </c>
      <c r="G329" s="400">
        <v>1</v>
      </c>
      <c r="H329" s="400">
        <v>7</v>
      </c>
      <c r="I329" s="400">
        <v>2</v>
      </c>
      <c r="J329" s="406" t="s">
        <v>1787</v>
      </c>
      <c r="K329" s="407">
        <f>'Allegato 1.1 (CE) new'!O329</f>
        <v>0</v>
      </c>
      <c r="L329" s="402">
        <f>'Allegato 1.1 (CE) new'!P329</f>
        <v>0</v>
      </c>
      <c r="M329" s="402">
        <f>'Allegato 1.1 (CE) new'!Q329</f>
        <v>0</v>
      </c>
    </row>
    <row r="330" spans="1:13">
      <c r="A330" s="398" t="s">
        <v>419</v>
      </c>
      <c r="B330" s="398" t="s">
        <v>1788</v>
      </c>
      <c r="C330" s="398" t="s">
        <v>695</v>
      </c>
      <c r="D330" s="399" t="s">
        <v>696</v>
      </c>
      <c r="E330" s="398">
        <v>5</v>
      </c>
      <c r="F330" s="400">
        <v>2</v>
      </c>
      <c r="G330" s="400">
        <v>1</v>
      </c>
      <c r="H330" s="400">
        <v>7</v>
      </c>
      <c r="I330" s="400">
        <v>3</v>
      </c>
      <c r="J330" s="406" t="s">
        <v>1789</v>
      </c>
      <c r="K330" s="407">
        <f>'Allegato 1.1 (CE) new'!O330</f>
        <v>18693000</v>
      </c>
      <c r="L330" s="402">
        <f>'Allegato 1.1 (CE) new'!P330</f>
        <v>19066860</v>
      </c>
      <c r="M330" s="402">
        <f>'Allegato 1.1 (CE) new'!Q330</f>
        <v>19448197.199999999</v>
      </c>
    </row>
    <row r="331" spans="1:13" ht="25.5">
      <c r="A331" s="398"/>
      <c r="B331" s="398" t="s">
        <v>1790</v>
      </c>
      <c r="C331" s="398" t="s">
        <v>699</v>
      </c>
      <c r="D331" s="399" t="s">
        <v>700</v>
      </c>
      <c r="E331" s="398">
        <v>5</v>
      </c>
      <c r="F331" s="400">
        <v>2</v>
      </c>
      <c r="G331" s="400">
        <v>1</v>
      </c>
      <c r="H331" s="400">
        <v>7</v>
      </c>
      <c r="I331" s="400">
        <v>4</v>
      </c>
      <c r="J331" s="406" t="s">
        <v>1791</v>
      </c>
      <c r="K331" s="407">
        <f>'Allegato 1.1 (CE) new'!O331</f>
        <v>0</v>
      </c>
      <c r="L331" s="402">
        <f>'Allegato 1.1 (CE) new'!P331</f>
        <v>0</v>
      </c>
      <c r="M331" s="402">
        <f>'Allegato 1.1 (CE) new'!Q331</f>
        <v>0</v>
      </c>
    </row>
    <row r="332" spans="1:13" ht="25.5">
      <c r="A332" s="398"/>
      <c r="B332" s="398" t="s">
        <v>1792</v>
      </c>
      <c r="C332" s="398" t="s">
        <v>701</v>
      </c>
      <c r="D332" s="399" t="s">
        <v>702</v>
      </c>
      <c r="E332" s="398">
        <v>5</v>
      </c>
      <c r="F332" s="400">
        <v>2</v>
      </c>
      <c r="G332" s="400">
        <v>1</v>
      </c>
      <c r="H332" s="400">
        <v>7</v>
      </c>
      <c r="I332" s="400">
        <v>5</v>
      </c>
      <c r="J332" s="406" t="s">
        <v>1793</v>
      </c>
      <c r="K332" s="407">
        <f>'Allegato 1.1 (CE) new'!O332</f>
        <v>0</v>
      </c>
      <c r="L332" s="402">
        <f>'Allegato 1.1 (CE) new'!P332</f>
        <v>0</v>
      </c>
      <c r="M332" s="402">
        <f>'Allegato 1.1 (CE) new'!Q332</f>
        <v>0</v>
      </c>
    </row>
    <row r="333" spans="1:13">
      <c r="A333" s="398"/>
      <c r="B333" s="398" t="s">
        <v>1794</v>
      </c>
      <c r="C333" s="398" t="s">
        <v>703</v>
      </c>
      <c r="D333" s="399" t="s">
        <v>704</v>
      </c>
      <c r="E333" s="398">
        <v>5</v>
      </c>
      <c r="F333" s="400">
        <v>2</v>
      </c>
      <c r="G333" s="400">
        <v>1</v>
      </c>
      <c r="H333" s="400">
        <v>7</v>
      </c>
      <c r="I333" s="400">
        <v>6</v>
      </c>
      <c r="J333" s="406" t="s">
        <v>1795</v>
      </c>
      <c r="K333" s="407">
        <f>'Allegato 1.1 (CE) new'!O333</f>
        <v>5512234</v>
      </c>
      <c r="L333" s="402">
        <f>'Allegato 1.1 (CE) new'!P333</f>
        <v>5622478.6799999997</v>
      </c>
      <c r="M333" s="402">
        <f>'Allegato 1.1 (CE) new'!Q333</f>
        <v>5734928.2535999995</v>
      </c>
    </row>
    <row r="334" spans="1:13">
      <c r="A334" s="398"/>
      <c r="B334" s="398" t="s">
        <v>1796</v>
      </c>
      <c r="C334" s="398" t="s">
        <v>705</v>
      </c>
      <c r="D334" s="399" t="s">
        <v>706</v>
      </c>
      <c r="E334" s="398">
        <v>5</v>
      </c>
      <c r="F334" s="400">
        <v>2</v>
      </c>
      <c r="G334" s="400">
        <v>1</v>
      </c>
      <c r="H334" s="400">
        <v>7</v>
      </c>
      <c r="I334" s="400">
        <v>7</v>
      </c>
      <c r="J334" s="406" t="s">
        <v>1797</v>
      </c>
      <c r="K334" s="407">
        <f>'Allegato 1.1 (CE) new'!O334</f>
        <v>0</v>
      </c>
      <c r="L334" s="402">
        <f>'Allegato 1.1 (CE) new'!P334</f>
        <v>0</v>
      </c>
      <c r="M334" s="402">
        <f>'Allegato 1.1 (CE) new'!Q334</f>
        <v>0</v>
      </c>
    </row>
    <row r="335" spans="1:13" ht="25.5">
      <c r="A335" s="398"/>
      <c r="B335" s="398" t="s">
        <v>1798</v>
      </c>
      <c r="C335" s="398" t="s">
        <v>707</v>
      </c>
      <c r="D335" s="399" t="s">
        <v>708</v>
      </c>
      <c r="E335" s="398">
        <v>5</v>
      </c>
      <c r="F335" s="400">
        <v>2</v>
      </c>
      <c r="G335" s="400">
        <v>1</v>
      </c>
      <c r="H335" s="400">
        <v>7</v>
      </c>
      <c r="I335" s="400">
        <v>8</v>
      </c>
      <c r="J335" s="406" t="s">
        <v>1799</v>
      </c>
      <c r="K335" s="407">
        <f>'Allegato 1.1 (CE) new'!O335</f>
        <v>0</v>
      </c>
      <c r="L335" s="402">
        <f>'Allegato 1.1 (CE) new'!P335</f>
        <v>0</v>
      </c>
      <c r="M335" s="402">
        <f>'Allegato 1.1 (CE) new'!Q335</f>
        <v>0</v>
      </c>
    </row>
    <row r="336" spans="1:13">
      <c r="A336" s="393"/>
      <c r="B336" s="393" t="s">
        <v>1800</v>
      </c>
      <c r="C336" s="393" t="s">
        <v>709</v>
      </c>
      <c r="D336" s="394" t="s">
        <v>710</v>
      </c>
      <c r="E336" s="393">
        <v>5</v>
      </c>
      <c r="F336" s="395">
        <v>2</v>
      </c>
      <c r="G336" s="395">
        <v>1</v>
      </c>
      <c r="H336" s="395">
        <v>8</v>
      </c>
      <c r="I336" s="395">
        <v>0</v>
      </c>
      <c r="J336" s="396" t="s">
        <v>1801</v>
      </c>
      <c r="K336" s="435">
        <f>'Allegato 1.1 (CE) new'!O336</f>
        <v>551195</v>
      </c>
      <c r="L336" s="397">
        <f>'Allegato 1.1 (CE) new'!P336</f>
        <v>562218.9</v>
      </c>
      <c r="M336" s="397">
        <f>'Allegato 1.1 (CE) new'!Q336</f>
        <v>573463.27800000005</v>
      </c>
    </row>
    <row r="337" spans="1:13" ht="25.5">
      <c r="A337" s="398" t="s">
        <v>350</v>
      </c>
      <c r="B337" s="398" t="s">
        <v>1802</v>
      </c>
      <c r="C337" s="398" t="s">
        <v>711</v>
      </c>
      <c r="D337" s="399" t="s">
        <v>712</v>
      </c>
      <c r="E337" s="398">
        <v>5</v>
      </c>
      <c r="F337" s="400">
        <v>2</v>
      </c>
      <c r="G337" s="400">
        <v>1</v>
      </c>
      <c r="H337" s="400">
        <v>8</v>
      </c>
      <c r="I337" s="400">
        <v>1</v>
      </c>
      <c r="J337" s="406" t="s">
        <v>1803</v>
      </c>
      <c r="K337" s="407">
        <f>'Allegato 1.1 (CE) new'!O337</f>
        <v>5538</v>
      </c>
      <c r="L337" s="402">
        <f>'Allegato 1.1 (CE) new'!P337</f>
        <v>5648.76</v>
      </c>
      <c r="M337" s="402">
        <f>'Allegato 1.1 (CE) new'!Q337</f>
        <v>5761.7352000000001</v>
      </c>
    </row>
    <row r="338" spans="1:13" ht="25.5">
      <c r="A338" s="398"/>
      <c r="B338" s="398" t="s">
        <v>1804</v>
      </c>
      <c r="C338" s="398" t="s">
        <v>713</v>
      </c>
      <c r="D338" s="399" t="s">
        <v>714</v>
      </c>
      <c r="E338" s="398">
        <v>5</v>
      </c>
      <c r="F338" s="400">
        <v>2</v>
      </c>
      <c r="G338" s="400">
        <v>1</v>
      </c>
      <c r="H338" s="400">
        <v>8</v>
      </c>
      <c r="I338" s="400">
        <v>2</v>
      </c>
      <c r="J338" s="406" t="s">
        <v>1805</v>
      </c>
      <c r="K338" s="407">
        <f>'Allegato 1.1 (CE) new'!O338</f>
        <v>0</v>
      </c>
      <c r="L338" s="402">
        <f>'Allegato 1.1 (CE) new'!P338</f>
        <v>0</v>
      </c>
      <c r="M338" s="402">
        <f>'Allegato 1.1 (CE) new'!Q338</f>
        <v>0</v>
      </c>
    </row>
    <row r="339" spans="1:13" ht="25.5">
      <c r="A339" s="398" t="s">
        <v>424</v>
      </c>
      <c r="B339" s="398" t="s">
        <v>1806</v>
      </c>
      <c r="C339" s="398" t="s">
        <v>715</v>
      </c>
      <c r="D339" s="399" t="s">
        <v>716</v>
      </c>
      <c r="E339" s="398">
        <v>5</v>
      </c>
      <c r="F339" s="400">
        <v>2</v>
      </c>
      <c r="G339" s="400">
        <v>1</v>
      </c>
      <c r="H339" s="400">
        <v>8</v>
      </c>
      <c r="I339" s="400">
        <v>3</v>
      </c>
      <c r="J339" s="406" t="s">
        <v>1807</v>
      </c>
      <c r="K339" s="440">
        <f>'Allegato 1.1 (CE) new'!O339</f>
        <v>0</v>
      </c>
      <c r="L339" s="402">
        <f>'Allegato 1.1 (CE) new'!P339</f>
        <v>0</v>
      </c>
      <c r="M339" s="402">
        <f>'Allegato 1.1 (CE) new'!Q339</f>
        <v>0</v>
      </c>
    </row>
    <row r="340" spans="1:13">
      <c r="A340" s="398"/>
      <c r="B340" s="398" t="s">
        <v>1808</v>
      </c>
      <c r="C340" s="398" t="s">
        <v>717</v>
      </c>
      <c r="D340" s="399" t="s">
        <v>1809</v>
      </c>
      <c r="E340" s="398">
        <v>5</v>
      </c>
      <c r="F340" s="400">
        <v>2</v>
      </c>
      <c r="G340" s="400">
        <v>1</v>
      </c>
      <c r="H340" s="400">
        <v>8</v>
      </c>
      <c r="I340" s="400">
        <v>4</v>
      </c>
      <c r="J340" s="406" t="s">
        <v>1810</v>
      </c>
      <c r="K340" s="407">
        <f>'Allegato 1.1 (CE) new'!O340</f>
        <v>407513</v>
      </c>
      <c r="L340" s="402">
        <f>'Allegato 1.1 (CE) new'!P340</f>
        <v>415663.26</v>
      </c>
      <c r="M340" s="402">
        <f>'Allegato 1.1 (CE) new'!Q340</f>
        <v>423976.52520000003</v>
      </c>
    </row>
    <row r="341" spans="1:13">
      <c r="A341" s="398"/>
      <c r="B341" s="398" t="s">
        <v>1811</v>
      </c>
      <c r="C341" s="398" t="s">
        <v>719</v>
      </c>
      <c r="D341" s="399" t="s">
        <v>720</v>
      </c>
      <c r="E341" s="398">
        <v>5</v>
      </c>
      <c r="F341" s="400">
        <v>2</v>
      </c>
      <c r="G341" s="400">
        <v>1</v>
      </c>
      <c r="H341" s="400">
        <v>8</v>
      </c>
      <c r="I341" s="400">
        <v>5</v>
      </c>
      <c r="J341" s="406" t="s">
        <v>1812</v>
      </c>
      <c r="K341" s="407">
        <f>'Allegato 1.1 (CE) new'!O341</f>
        <v>138144</v>
      </c>
      <c r="L341" s="402">
        <f>'Allegato 1.1 (CE) new'!P341</f>
        <v>140906.88</v>
      </c>
      <c r="M341" s="402">
        <f>'Allegato 1.1 (CE) new'!Q341</f>
        <v>143725.01759999999</v>
      </c>
    </row>
    <row r="342" spans="1:13">
      <c r="A342" s="393"/>
      <c r="B342" s="393" t="s">
        <v>1813</v>
      </c>
      <c r="C342" s="393" t="s">
        <v>721</v>
      </c>
      <c r="D342" s="394" t="s">
        <v>722</v>
      </c>
      <c r="E342" s="393">
        <v>5</v>
      </c>
      <c r="F342" s="395">
        <v>2</v>
      </c>
      <c r="G342" s="395">
        <v>1</v>
      </c>
      <c r="H342" s="395">
        <v>9</v>
      </c>
      <c r="I342" s="395">
        <v>0</v>
      </c>
      <c r="J342" s="396" t="s">
        <v>1814</v>
      </c>
      <c r="K342" s="397">
        <f>'Allegato 1.1 (CE) new'!O342</f>
        <v>3873953</v>
      </c>
      <c r="L342" s="397">
        <f>'Allegato 1.1 (CE) new'!P342</f>
        <v>3951432.06</v>
      </c>
      <c r="M342" s="397">
        <f>'Allegato 1.1 (CE) new'!Q342</f>
        <v>4030460.7012</v>
      </c>
    </row>
    <row r="343" spans="1:13" ht="25.5">
      <c r="A343" s="398" t="s">
        <v>350</v>
      </c>
      <c r="B343" s="398" t="s">
        <v>1815</v>
      </c>
      <c r="C343" s="398" t="s">
        <v>723</v>
      </c>
      <c r="D343" s="399" t="s">
        <v>724</v>
      </c>
      <c r="E343" s="398">
        <v>5</v>
      </c>
      <c r="F343" s="400">
        <v>2</v>
      </c>
      <c r="G343" s="400">
        <v>1</v>
      </c>
      <c r="H343" s="400">
        <v>9</v>
      </c>
      <c r="I343" s="400">
        <v>1</v>
      </c>
      <c r="J343" s="406" t="s">
        <v>1816</v>
      </c>
      <c r="K343" s="407">
        <f>'Allegato 1.1 (CE) new'!O343</f>
        <v>1633000</v>
      </c>
      <c r="L343" s="402">
        <f>'Allegato 1.1 (CE) new'!P343</f>
        <v>1665660</v>
      </c>
      <c r="M343" s="402">
        <f>'Allegato 1.1 (CE) new'!Q343</f>
        <v>1698973.2</v>
      </c>
    </row>
    <row r="344" spans="1:13" ht="25.5">
      <c r="A344" s="398"/>
      <c r="B344" s="398" t="s">
        <v>1817</v>
      </c>
      <c r="C344" s="398" t="s">
        <v>725</v>
      </c>
      <c r="D344" s="399" t="s">
        <v>726</v>
      </c>
      <c r="E344" s="398">
        <v>5</v>
      </c>
      <c r="F344" s="400">
        <v>2</v>
      </c>
      <c r="G344" s="400">
        <v>1</v>
      </c>
      <c r="H344" s="400">
        <v>9</v>
      </c>
      <c r="I344" s="400">
        <v>2</v>
      </c>
      <c r="J344" s="406" t="s">
        <v>1818</v>
      </c>
      <c r="K344" s="407">
        <f>'Allegato 1.1 (CE) new'!O344</f>
        <v>0</v>
      </c>
      <c r="L344" s="402">
        <f>'Allegato 1.1 (CE) new'!P344</f>
        <v>0</v>
      </c>
      <c r="M344" s="402">
        <f>'Allegato 1.1 (CE) new'!Q344</f>
        <v>0</v>
      </c>
    </row>
    <row r="345" spans="1:13">
      <c r="A345" s="398" t="s">
        <v>419</v>
      </c>
      <c r="B345" s="398" t="s">
        <v>1819</v>
      </c>
      <c r="C345" s="398" t="s">
        <v>727</v>
      </c>
      <c r="D345" s="399" t="s">
        <v>728</v>
      </c>
      <c r="E345" s="398">
        <v>5</v>
      </c>
      <c r="F345" s="400">
        <v>2</v>
      </c>
      <c r="G345" s="400">
        <v>1</v>
      </c>
      <c r="H345" s="400">
        <v>9</v>
      </c>
      <c r="I345" s="400">
        <v>3</v>
      </c>
      <c r="J345" s="406" t="s">
        <v>1820</v>
      </c>
      <c r="K345" s="407">
        <f>'Allegato 1.1 (CE) new'!O345</f>
        <v>1483000</v>
      </c>
      <c r="L345" s="402">
        <f>'Allegato 1.1 (CE) new'!P345</f>
        <v>1512660</v>
      </c>
      <c r="M345" s="402">
        <f>'Allegato 1.1 (CE) new'!Q345</f>
        <v>1542913.2</v>
      </c>
    </row>
    <row r="346" spans="1:13" ht="25.5">
      <c r="A346" s="398"/>
      <c r="B346" s="398" t="s">
        <v>1821</v>
      </c>
      <c r="C346" s="398" t="s">
        <v>729</v>
      </c>
      <c r="D346" s="399" t="s">
        <v>1822</v>
      </c>
      <c r="E346" s="398">
        <v>5</v>
      </c>
      <c r="F346" s="400">
        <v>2</v>
      </c>
      <c r="G346" s="400">
        <v>1</v>
      </c>
      <c r="H346" s="400">
        <v>9</v>
      </c>
      <c r="I346" s="400">
        <v>4</v>
      </c>
      <c r="J346" s="406" t="s">
        <v>1823</v>
      </c>
      <c r="K346" s="407">
        <f>'Allegato 1.1 (CE) new'!O346</f>
        <v>0</v>
      </c>
      <c r="L346" s="402">
        <f>'Allegato 1.1 (CE) new'!P346</f>
        <v>0</v>
      </c>
      <c r="M346" s="402">
        <f>'Allegato 1.1 (CE) new'!Q346</f>
        <v>0</v>
      </c>
    </row>
    <row r="347" spans="1:13" ht="25.5">
      <c r="A347" s="398"/>
      <c r="B347" s="398" t="s">
        <v>1824</v>
      </c>
      <c r="C347" s="398" t="s">
        <v>731</v>
      </c>
      <c r="D347" s="399" t="s">
        <v>732</v>
      </c>
      <c r="E347" s="398">
        <v>5</v>
      </c>
      <c r="F347" s="400">
        <v>2</v>
      </c>
      <c r="G347" s="400">
        <v>1</v>
      </c>
      <c r="H347" s="400">
        <v>9</v>
      </c>
      <c r="I347" s="400">
        <v>5</v>
      </c>
      <c r="J347" s="406" t="s">
        <v>1825</v>
      </c>
      <c r="K347" s="407">
        <f>'Allegato 1.1 (CE) new'!O347</f>
        <v>0</v>
      </c>
      <c r="L347" s="402">
        <f>'Allegato 1.1 (CE) new'!P347</f>
        <v>0</v>
      </c>
      <c r="M347" s="402">
        <f>'Allegato 1.1 (CE) new'!Q347</f>
        <v>0</v>
      </c>
    </row>
    <row r="348" spans="1:13">
      <c r="A348" s="398"/>
      <c r="B348" s="398" t="s">
        <v>1821</v>
      </c>
      <c r="C348" s="398" t="s">
        <v>729</v>
      </c>
      <c r="D348" s="399" t="s">
        <v>1822</v>
      </c>
      <c r="E348" s="398">
        <v>5</v>
      </c>
      <c r="F348" s="400">
        <v>2</v>
      </c>
      <c r="G348" s="400">
        <v>1</v>
      </c>
      <c r="H348" s="400">
        <v>9</v>
      </c>
      <c r="I348" s="400">
        <v>6</v>
      </c>
      <c r="J348" s="406" t="s">
        <v>1826</v>
      </c>
      <c r="K348" s="407">
        <f>'Allegato 1.1 (CE) new'!O348</f>
        <v>757953</v>
      </c>
      <c r="L348" s="402">
        <f>'Allegato 1.1 (CE) new'!P348</f>
        <v>773112.06</v>
      </c>
      <c r="M348" s="402">
        <f>'Allegato 1.1 (CE) new'!Q348</f>
        <v>788574.3012000001</v>
      </c>
    </row>
    <row r="349" spans="1:13">
      <c r="A349" s="398"/>
      <c r="B349" s="398" t="s">
        <v>1824</v>
      </c>
      <c r="C349" s="398" t="s">
        <v>731</v>
      </c>
      <c r="D349" s="399" t="s">
        <v>732</v>
      </c>
      <c r="E349" s="398">
        <v>5</v>
      </c>
      <c r="F349" s="400">
        <v>2</v>
      </c>
      <c r="G349" s="400">
        <v>1</v>
      </c>
      <c r="H349" s="400">
        <v>9</v>
      </c>
      <c r="I349" s="400">
        <v>7</v>
      </c>
      <c r="J349" s="406" t="s">
        <v>1827</v>
      </c>
      <c r="K349" s="407">
        <f>'Allegato 1.1 (CE) new'!O349</f>
        <v>0</v>
      </c>
      <c r="L349" s="402">
        <f>'Allegato 1.1 (CE) new'!P349</f>
        <v>0</v>
      </c>
      <c r="M349" s="402">
        <f>'Allegato 1.1 (CE) new'!Q349</f>
        <v>0</v>
      </c>
    </row>
    <row r="350" spans="1:13" ht="25.5">
      <c r="A350" s="398"/>
      <c r="B350" s="398" t="s">
        <v>1828</v>
      </c>
      <c r="C350" s="398" t="s">
        <v>733</v>
      </c>
      <c r="D350" s="399" t="s">
        <v>734</v>
      </c>
      <c r="E350" s="398">
        <v>5</v>
      </c>
      <c r="F350" s="400">
        <v>2</v>
      </c>
      <c r="G350" s="400">
        <v>1</v>
      </c>
      <c r="H350" s="400">
        <v>9</v>
      </c>
      <c r="I350" s="400">
        <v>8</v>
      </c>
      <c r="J350" s="406" t="s">
        <v>1829</v>
      </c>
      <c r="K350" s="407">
        <f>'Allegato 1.1 (CE) new'!O350</f>
        <v>0</v>
      </c>
      <c r="L350" s="402">
        <f>'Allegato 1.1 (CE) new'!P350</f>
        <v>0</v>
      </c>
      <c r="M350" s="402">
        <f>'Allegato 1.1 (CE) new'!Q350</f>
        <v>0</v>
      </c>
    </row>
    <row r="351" spans="1:13">
      <c r="A351" s="393"/>
      <c r="B351" s="393" t="s">
        <v>1830</v>
      </c>
      <c r="C351" s="393" t="s">
        <v>735</v>
      </c>
      <c r="D351" s="394" t="s">
        <v>736</v>
      </c>
      <c r="E351" s="393">
        <v>5</v>
      </c>
      <c r="F351" s="395">
        <v>2</v>
      </c>
      <c r="G351" s="395">
        <v>1</v>
      </c>
      <c r="H351" s="395">
        <v>10</v>
      </c>
      <c r="I351" s="395">
        <v>0</v>
      </c>
      <c r="J351" s="396" t="s">
        <v>1831</v>
      </c>
      <c r="K351" s="397">
        <f>'Allegato 1.1 (CE) new'!O351</f>
        <v>45000</v>
      </c>
      <c r="L351" s="397">
        <f>'Allegato 1.1 (CE) new'!P351</f>
        <v>45900</v>
      </c>
      <c r="M351" s="397">
        <f>'Allegato 1.1 (CE) new'!Q351</f>
        <v>46818</v>
      </c>
    </row>
    <row r="352" spans="1:13" ht="25.5">
      <c r="A352" s="398" t="s">
        <v>350</v>
      </c>
      <c r="B352" s="398" t="s">
        <v>1832</v>
      </c>
      <c r="C352" s="398" t="s">
        <v>737</v>
      </c>
      <c r="D352" s="399" t="s">
        <v>738</v>
      </c>
      <c r="E352" s="398">
        <v>5</v>
      </c>
      <c r="F352" s="400">
        <v>2</v>
      </c>
      <c r="G352" s="400">
        <v>1</v>
      </c>
      <c r="H352" s="400">
        <v>10</v>
      </c>
      <c r="I352" s="400">
        <v>1</v>
      </c>
      <c r="J352" s="406" t="s">
        <v>1833</v>
      </c>
      <c r="K352" s="407">
        <f>'Allegato 1.1 (CE) new'!O352</f>
        <v>0</v>
      </c>
      <c r="L352" s="402">
        <f>'Allegato 1.1 (CE) new'!P352</f>
        <v>0</v>
      </c>
      <c r="M352" s="402">
        <f>'Allegato 1.1 (CE) new'!Q352</f>
        <v>0</v>
      </c>
    </row>
    <row r="353" spans="1:13" ht="25.5">
      <c r="A353" s="398"/>
      <c r="B353" s="398" t="s">
        <v>1834</v>
      </c>
      <c r="C353" s="398" t="s">
        <v>739</v>
      </c>
      <c r="D353" s="399" t="s">
        <v>740</v>
      </c>
      <c r="E353" s="398">
        <v>5</v>
      </c>
      <c r="F353" s="400">
        <v>2</v>
      </c>
      <c r="G353" s="400">
        <v>1</v>
      </c>
      <c r="H353" s="400">
        <v>10</v>
      </c>
      <c r="I353" s="400">
        <v>2</v>
      </c>
      <c r="J353" s="406" t="s">
        <v>1835</v>
      </c>
      <c r="K353" s="407">
        <f>'Allegato 1.1 (CE) new'!O353</f>
        <v>0</v>
      </c>
      <c r="L353" s="402">
        <f>'Allegato 1.1 (CE) new'!P353</f>
        <v>0</v>
      </c>
      <c r="M353" s="402">
        <f>'Allegato 1.1 (CE) new'!Q353</f>
        <v>0</v>
      </c>
    </row>
    <row r="354" spans="1:13">
      <c r="A354" s="398" t="s">
        <v>419</v>
      </c>
      <c r="B354" s="398" t="s">
        <v>1836</v>
      </c>
      <c r="C354" s="398" t="s">
        <v>741</v>
      </c>
      <c r="D354" s="399" t="s">
        <v>742</v>
      </c>
      <c r="E354" s="398">
        <v>5</v>
      </c>
      <c r="F354" s="400">
        <v>2</v>
      </c>
      <c r="G354" s="400">
        <v>1</v>
      </c>
      <c r="H354" s="400">
        <v>10</v>
      </c>
      <c r="I354" s="400">
        <v>3</v>
      </c>
      <c r="J354" s="406" t="s">
        <v>1837</v>
      </c>
      <c r="K354" s="407">
        <f>'Allegato 1.1 (CE) new'!O354</f>
        <v>45000</v>
      </c>
      <c r="L354" s="402">
        <f>'Allegato 1.1 (CE) new'!P354</f>
        <v>45900</v>
      </c>
      <c r="M354" s="402">
        <f>'Allegato 1.1 (CE) new'!Q354</f>
        <v>46818</v>
      </c>
    </row>
    <row r="355" spans="1:13">
      <c r="A355" s="398"/>
      <c r="B355" s="398" t="s">
        <v>1838</v>
      </c>
      <c r="C355" s="398" t="s">
        <v>743</v>
      </c>
      <c r="D355" s="399" t="s">
        <v>744</v>
      </c>
      <c r="E355" s="398">
        <v>5</v>
      </c>
      <c r="F355" s="400">
        <v>2</v>
      </c>
      <c r="G355" s="400">
        <v>1</v>
      </c>
      <c r="H355" s="400">
        <v>10</v>
      </c>
      <c r="I355" s="400">
        <v>4</v>
      </c>
      <c r="J355" s="406" t="s">
        <v>1839</v>
      </c>
      <c r="K355" s="407">
        <f>'Allegato 1.1 (CE) new'!O355</f>
        <v>0</v>
      </c>
      <c r="L355" s="402">
        <f>'Allegato 1.1 (CE) new'!P355</f>
        <v>0</v>
      </c>
      <c r="M355" s="402">
        <f>'Allegato 1.1 (CE) new'!Q355</f>
        <v>0</v>
      </c>
    </row>
    <row r="356" spans="1:13" ht="25.5">
      <c r="A356" s="398"/>
      <c r="B356" s="398" t="s">
        <v>1840</v>
      </c>
      <c r="C356" s="398" t="s">
        <v>745</v>
      </c>
      <c r="D356" s="399" t="s">
        <v>746</v>
      </c>
      <c r="E356" s="398">
        <v>5</v>
      </c>
      <c r="F356" s="400">
        <v>2</v>
      </c>
      <c r="G356" s="400">
        <v>1</v>
      </c>
      <c r="H356" s="400">
        <v>10</v>
      </c>
      <c r="I356" s="400">
        <v>5</v>
      </c>
      <c r="J356" s="406" t="s">
        <v>1841</v>
      </c>
      <c r="K356" s="407">
        <f>'Allegato 1.1 (CE) new'!O356</f>
        <v>0</v>
      </c>
      <c r="L356" s="402">
        <f>'Allegato 1.1 (CE) new'!P356</f>
        <v>0</v>
      </c>
      <c r="M356" s="402">
        <f>'Allegato 1.1 (CE) new'!Q356</f>
        <v>0</v>
      </c>
    </row>
    <row r="357" spans="1:13">
      <c r="A357" s="393"/>
      <c r="B357" s="393" t="s">
        <v>1842</v>
      </c>
      <c r="C357" s="393" t="s">
        <v>747</v>
      </c>
      <c r="D357" s="394" t="s">
        <v>748</v>
      </c>
      <c r="E357" s="393">
        <v>5</v>
      </c>
      <c r="F357" s="395">
        <v>2</v>
      </c>
      <c r="G357" s="395">
        <v>1</v>
      </c>
      <c r="H357" s="395">
        <v>11</v>
      </c>
      <c r="I357" s="395">
        <v>0</v>
      </c>
      <c r="J357" s="396" t="s">
        <v>1843</v>
      </c>
      <c r="K357" s="435">
        <f>'Allegato 1.1 (CE) new'!O357</f>
        <v>88225</v>
      </c>
      <c r="L357" s="397">
        <f>'Allegato 1.1 (CE) new'!P357</f>
        <v>89989.5</v>
      </c>
      <c r="M357" s="397">
        <f>'Allegato 1.1 (CE) new'!Q357</f>
        <v>91789.29</v>
      </c>
    </row>
    <row r="358" spans="1:13" ht="25.5">
      <c r="A358" s="398" t="s">
        <v>350</v>
      </c>
      <c r="B358" s="398" t="s">
        <v>1844</v>
      </c>
      <c r="C358" s="398" t="s">
        <v>749</v>
      </c>
      <c r="D358" s="399" t="s">
        <v>750</v>
      </c>
      <c r="E358" s="398">
        <v>5</v>
      </c>
      <c r="F358" s="400">
        <v>2</v>
      </c>
      <c r="G358" s="400">
        <v>1</v>
      </c>
      <c r="H358" s="400">
        <v>11</v>
      </c>
      <c r="I358" s="400">
        <v>1</v>
      </c>
      <c r="J358" s="406" t="s">
        <v>1845</v>
      </c>
      <c r="K358" s="407">
        <f>'Allegato 1.1 (CE) new'!O358</f>
        <v>0</v>
      </c>
      <c r="L358" s="402">
        <f>'Allegato 1.1 (CE) new'!P358</f>
        <v>0</v>
      </c>
      <c r="M358" s="402">
        <f>'Allegato 1.1 (CE) new'!Q358</f>
        <v>0</v>
      </c>
    </row>
    <row r="359" spans="1:13" ht="25.5">
      <c r="A359" s="398"/>
      <c r="B359" s="398" t="s">
        <v>1846</v>
      </c>
      <c r="C359" s="398" t="s">
        <v>751</v>
      </c>
      <c r="D359" s="399" t="s">
        <v>752</v>
      </c>
      <c r="E359" s="398">
        <v>5</v>
      </c>
      <c r="F359" s="400">
        <v>2</v>
      </c>
      <c r="G359" s="400">
        <v>1</v>
      </c>
      <c r="H359" s="400">
        <v>11</v>
      </c>
      <c r="I359" s="400">
        <v>2</v>
      </c>
      <c r="J359" s="406" t="s">
        <v>1847</v>
      </c>
      <c r="K359" s="407">
        <f>'Allegato 1.1 (CE) new'!O359</f>
        <v>0</v>
      </c>
      <c r="L359" s="402">
        <f>'Allegato 1.1 (CE) new'!P359</f>
        <v>0</v>
      </c>
      <c r="M359" s="402">
        <f>'Allegato 1.1 (CE) new'!Q359</f>
        <v>0</v>
      </c>
    </row>
    <row r="360" spans="1:13">
      <c r="A360" s="398" t="s">
        <v>419</v>
      </c>
      <c r="B360" s="398" t="s">
        <v>1848</v>
      </c>
      <c r="C360" s="398" t="s">
        <v>753</v>
      </c>
      <c r="D360" s="399" t="s">
        <v>754</v>
      </c>
      <c r="E360" s="398">
        <v>5</v>
      </c>
      <c r="F360" s="400">
        <v>2</v>
      </c>
      <c r="G360" s="400">
        <v>1</v>
      </c>
      <c r="H360" s="400">
        <v>11</v>
      </c>
      <c r="I360" s="400">
        <v>3</v>
      </c>
      <c r="J360" s="406" t="s">
        <v>1849</v>
      </c>
      <c r="K360" s="407">
        <f>'Allegato 1.1 (CE) new'!O360</f>
        <v>85000</v>
      </c>
      <c r="L360" s="402">
        <f>'Allegato 1.1 (CE) new'!P360</f>
        <v>86700</v>
      </c>
      <c r="M360" s="402">
        <f>'Allegato 1.1 (CE) new'!Q360</f>
        <v>88434</v>
      </c>
    </row>
    <row r="361" spans="1:13">
      <c r="A361" s="398"/>
      <c r="B361" s="398" t="s">
        <v>1850</v>
      </c>
      <c r="C361" s="398" t="s">
        <v>755</v>
      </c>
      <c r="D361" s="399" t="s">
        <v>756</v>
      </c>
      <c r="E361" s="398">
        <v>5</v>
      </c>
      <c r="F361" s="400">
        <v>2</v>
      </c>
      <c r="G361" s="400">
        <v>1</v>
      </c>
      <c r="H361" s="400">
        <v>11</v>
      </c>
      <c r="I361" s="400">
        <v>4</v>
      </c>
      <c r="J361" s="406" t="s">
        <v>1851</v>
      </c>
      <c r="K361" s="407">
        <f>'Allegato 1.1 (CE) new'!O361</f>
        <v>3225</v>
      </c>
      <c r="L361" s="402">
        <f>'Allegato 1.1 (CE) new'!P361</f>
        <v>3289.5</v>
      </c>
      <c r="M361" s="402">
        <f>'Allegato 1.1 (CE) new'!Q361</f>
        <v>3355.29</v>
      </c>
    </row>
    <row r="362" spans="1:13">
      <c r="A362" s="393"/>
      <c r="B362" s="393" t="s">
        <v>1852</v>
      </c>
      <c r="C362" s="393" t="s">
        <v>757</v>
      </c>
      <c r="D362" s="394" t="s">
        <v>758</v>
      </c>
      <c r="E362" s="393">
        <v>5</v>
      </c>
      <c r="F362" s="395">
        <v>2</v>
      </c>
      <c r="G362" s="395">
        <v>1</v>
      </c>
      <c r="H362" s="395">
        <v>12</v>
      </c>
      <c r="I362" s="395">
        <v>0</v>
      </c>
      <c r="J362" s="396" t="s">
        <v>1853</v>
      </c>
      <c r="K362" s="435">
        <f>'Allegato 1.1 (CE) new'!O362</f>
        <v>1463266</v>
      </c>
      <c r="L362" s="397">
        <f>'Allegato 1.1 (CE) new'!P362</f>
        <v>1492531.32</v>
      </c>
      <c r="M362" s="397">
        <f>'Allegato 1.1 (CE) new'!Q362</f>
        <v>1522381.9464</v>
      </c>
    </row>
    <row r="363" spans="1:13" ht="25.5">
      <c r="A363" s="398" t="s">
        <v>350</v>
      </c>
      <c r="B363" s="398" t="s">
        <v>1854</v>
      </c>
      <c r="C363" s="398" t="s">
        <v>759</v>
      </c>
      <c r="D363" s="399" t="s">
        <v>760</v>
      </c>
      <c r="E363" s="398">
        <v>5</v>
      </c>
      <c r="F363" s="400">
        <v>2</v>
      </c>
      <c r="G363" s="400">
        <v>1</v>
      </c>
      <c r="H363" s="400">
        <v>12</v>
      </c>
      <c r="I363" s="400">
        <v>1</v>
      </c>
      <c r="J363" s="406" t="s">
        <v>1855</v>
      </c>
      <c r="K363" s="407">
        <f>'Allegato 1.1 (CE) new'!O363</f>
        <v>0</v>
      </c>
      <c r="L363" s="402">
        <f>'Allegato 1.1 (CE) new'!P363</f>
        <v>0</v>
      </c>
      <c r="M363" s="402">
        <f>'Allegato 1.1 (CE) new'!Q363</f>
        <v>0</v>
      </c>
    </row>
    <row r="364" spans="1:13">
      <c r="A364" s="398"/>
      <c r="B364" s="398" t="s">
        <v>1856</v>
      </c>
      <c r="C364" s="398" t="s">
        <v>761</v>
      </c>
      <c r="D364" s="399" t="s">
        <v>762</v>
      </c>
      <c r="E364" s="398">
        <v>5</v>
      </c>
      <c r="F364" s="400">
        <v>2</v>
      </c>
      <c r="G364" s="400">
        <v>1</v>
      </c>
      <c r="H364" s="400">
        <v>12</v>
      </c>
      <c r="I364" s="400">
        <v>2</v>
      </c>
      <c r="J364" s="406" t="s">
        <v>1857</v>
      </c>
      <c r="K364" s="407">
        <f>'Allegato 1.1 (CE) new'!O364</f>
        <v>0</v>
      </c>
      <c r="L364" s="402">
        <f>'Allegato 1.1 (CE) new'!P364</f>
        <v>0</v>
      </c>
      <c r="M364" s="402">
        <f>'Allegato 1.1 (CE) new'!Q364</f>
        <v>0</v>
      </c>
    </row>
    <row r="365" spans="1:13" ht="25.5">
      <c r="A365" s="398" t="s">
        <v>424</v>
      </c>
      <c r="B365" s="398" t="s">
        <v>1858</v>
      </c>
      <c r="C365" s="398" t="s">
        <v>763</v>
      </c>
      <c r="D365" s="399" t="s">
        <v>764</v>
      </c>
      <c r="E365" s="398">
        <v>5</v>
      </c>
      <c r="F365" s="400">
        <v>2</v>
      </c>
      <c r="G365" s="400">
        <v>1</v>
      </c>
      <c r="H365" s="400">
        <v>12</v>
      </c>
      <c r="I365" s="400">
        <v>3</v>
      </c>
      <c r="J365" s="406" t="s">
        <v>1859</v>
      </c>
      <c r="K365" s="407">
        <f>'Allegato 1.1 (CE) new'!O365</f>
        <v>0</v>
      </c>
      <c r="L365" s="402">
        <f>'Allegato 1.1 (CE) new'!P365</f>
        <v>0</v>
      </c>
      <c r="M365" s="402">
        <f>'Allegato 1.1 (CE) new'!Q365</f>
        <v>0</v>
      </c>
    </row>
    <row r="366" spans="1:13">
      <c r="A366" s="398"/>
      <c r="B366" s="398" t="s">
        <v>1860</v>
      </c>
      <c r="C366" s="398" t="s">
        <v>765</v>
      </c>
      <c r="D366" s="399" t="s">
        <v>1861</v>
      </c>
      <c r="E366" s="398">
        <v>5</v>
      </c>
      <c r="F366" s="400">
        <v>2</v>
      </c>
      <c r="G366" s="400">
        <v>1</v>
      </c>
      <c r="H366" s="400">
        <v>12</v>
      </c>
      <c r="I366" s="400">
        <v>4</v>
      </c>
      <c r="J366" s="406" t="s">
        <v>1862</v>
      </c>
      <c r="K366" s="407">
        <f>'Allegato 1.1 (CE) new'!O366</f>
        <v>0</v>
      </c>
      <c r="L366" s="402">
        <f>'Allegato 1.1 (CE) new'!P366</f>
        <v>0</v>
      </c>
      <c r="M366" s="402">
        <f>'Allegato 1.1 (CE) new'!Q366</f>
        <v>0</v>
      </c>
    </row>
    <row r="367" spans="1:13">
      <c r="A367" s="398"/>
      <c r="B367" s="398" t="s">
        <v>1863</v>
      </c>
      <c r="C367" s="398" t="s">
        <v>767</v>
      </c>
      <c r="D367" s="399" t="s">
        <v>768</v>
      </c>
      <c r="E367" s="398">
        <v>5</v>
      </c>
      <c r="F367" s="400">
        <v>2</v>
      </c>
      <c r="G367" s="400">
        <v>1</v>
      </c>
      <c r="H367" s="400">
        <v>12</v>
      </c>
      <c r="I367" s="400">
        <v>5</v>
      </c>
      <c r="J367" s="406" t="s">
        <v>1864</v>
      </c>
      <c r="K367" s="407">
        <f>'Allegato 1.1 (CE) new'!O367</f>
        <v>0</v>
      </c>
      <c r="L367" s="402">
        <f>'Allegato 1.1 (CE) new'!P367</f>
        <v>0</v>
      </c>
      <c r="M367" s="402">
        <f>'Allegato 1.1 (CE) new'!Q367</f>
        <v>0</v>
      </c>
    </row>
    <row r="368" spans="1:13" ht="25.5">
      <c r="A368" s="398" t="s">
        <v>350</v>
      </c>
      <c r="B368" s="398" t="s">
        <v>1854</v>
      </c>
      <c r="C368" s="398" t="s">
        <v>759</v>
      </c>
      <c r="D368" s="399" t="s">
        <v>760</v>
      </c>
      <c r="E368" s="398">
        <v>5</v>
      </c>
      <c r="F368" s="400">
        <v>2</v>
      </c>
      <c r="G368" s="400">
        <v>1</v>
      </c>
      <c r="H368" s="400">
        <v>12</v>
      </c>
      <c r="I368" s="400">
        <v>6</v>
      </c>
      <c r="J368" s="406" t="s">
        <v>1865</v>
      </c>
      <c r="K368" s="407">
        <f>'Allegato 1.1 (CE) new'!O368</f>
        <v>0</v>
      </c>
      <c r="L368" s="402">
        <f>'Allegato 1.1 (CE) new'!P368</f>
        <v>0</v>
      </c>
      <c r="M368" s="402">
        <f>'Allegato 1.1 (CE) new'!Q368</f>
        <v>0</v>
      </c>
    </row>
    <row r="369" spans="1:13">
      <c r="A369" s="398"/>
      <c r="B369" s="398" t="s">
        <v>1856</v>
      </c>
      <c r="C369" s="398" t="s">
        <v>761</v>
      </c>
      <c r="D369" s="399" t="s">
        <v>762</v>
      </c>
      <c r="E369" s="398">
        <v>5</v>
      </c>
      <c r="F369" s="400">
        <v>2</v>
      </c>
      <c r="G369" s="400">
        <v>1</v>
      </c>
      <c r="H369" s="400">
        <v>12</v>
      </c>
      <c r="I369" s="400">
        <v>7</v>
      </c>
      <c r="J369" s="406" t="s">
        <v>1866</v>
      </c>
      <c r="K369" s="407">
        <f>'Allegato 1.1 (CE) new'!O369</f>
        <v>0</v>
      </c>
      <c r="L369" s="402">
        <f>'Allegato 1.1 (CE) new'!P369</f>
        <v>0</v>
      </c>
      <c r="M369" s="402">
        <f>'Allegato 1.1 (CE) new'!Q369</f>
        <v>0</v>
      </c>
    </row>
    <row r="370" spans="1:13" ht="25.5">
      <c r="A370" s="398" t="s">
        <v>424</v>
      </c>
      <c r="B370" s="398" t="s">
        <v>1858</v>
      </c>
      <c r="C370" s="398" t="s">
        <v>763</v>
      </c>
      <c r="D370" s="399" t="s">
        <v>764</v>
      </c>
      <c r="E370" s="398">
        <v>5</v>
      </c>
      <c r="F370" s="400">
        <v>2</v>
      </c>
      <c r="G370" s="400">
        <v>1</v>
      </c>
      <c r="H370" s="400">
        <v>12</v>
      </c>
      <c r="I370" s="400">
        <v>8</v>
      </c>
      <c r="J370" s="406" t="s">
        <v>1867</v>
      </c>
      <c r="K370" s="407">
        <f>'Allegato 1.1 (CE) new'!O370</f>
        <v>0</v>
      </c>
      <c r="L370" s="402">
        <f>'Allegato 1.1 (CE) new'!P370</f>
        <v>0</v>
      </c>
      <c r="M370" s="402">
        <f>'Allegato 1.1 (CE) new'!Q370</f>
        <v>0</v>
      </c>
    </row>
    <row r="371" spans="1:13">
      <c r="A371" s="398"/>
      <c r="B371" s="398" t="s">
        <v>1860</v>
      </c>
      <c r="C371" s="398" t="s">
        <v>765</v>
      </c>
      <c r="D371" s="399" t="s">
        <v>1861</v>
      </c>
      <c r="E371" s="398">
        <v>5</v>
      </c>
      <c r="F371" s="400">
        <v>2</v>
      </c>
      <c r="G371" s="400">
        <v>1</v>
      </c>
      <c r="H371" s="400">
        <v>12</v>
      </c>
      <c r="I371" s="400">
        <v>9</v>
      </c>
      <c r="J371" s="406" t="s">
        <v>1868</v>
      </c>
      <c r="K371" s="407">
        <f>'Allegato 1.1 (CE) new'!O371</f>
        <v>0</v>
      </c>
      <c r="L371" s="402">
        <f>'Allegato 1.1 (CE) new'!P371</f>
        <v>0</v>
      </c>
      <c r="M371" s="402">
        <f>'Allegato 1.1 (CE) new'!Q371</f>
        <v>0</v>
      </c>
    </row>
    <row r="372" spans="1:13">
      <c r="A372" s="398"/>
      <c r="B372" s="398" t="s">
        <v>1863</v>
      </c>
      <c r="C372" s="398" t="s">
        <v>767</v>
      </c>
      <c r="D372" s="399" t="s">
        <v>768</v>
      </c>
      <c r="E372" s="398">
        <v>5</v>
      </c>
      <c r="F372" s="400">
        <v>2</v>
      </c>
      <c r="G372" s="400">
        <v>1</v>
      </c>
      <c r="H372" s="400">
        <v>12</v>
      </c>
      <c r="I372" s="400">
        <v>10</v>
      </c>
      <c r="J372" s="406" t="s">
        <v>1869</v>
      </c>
      <c r="K372" s="407">
        <f>'Allegato 1.1 (CE) new'!O372</f>
        <v>0</v>
      </c>
      <c r="L372" s="402">
        <f>'Allegato 1.1 (CE) new'!P372</f>
        <v>0</v>
      </c>
      <c r="M372" s="402">
        <f>'Allegato 1.1 (CE) new'!Q372</f>
        <v>0</v>
      </c>
    </row>
    <row r="373" spans="1:13" ht="25.5">
      <c r="A373" s="398" t="s">
        <v>350</v>
      </c>
      <c r="B373" s="398" t="s">
        <v>1854</v>
      </c>
      <c r="C373" s="398" t="s">
        <v>759</v>
      </c>
      <c r="D373" s="399" t="s">
        <v>760</v>
      </c>
      <c r="E373" s="398">
        <v>5</v>
      </c>
      <c r="F373" s="400">
        <v>2</v>
      </c>
      <c r="G373" s="400">
        <v>1</v>
      </c>
      <c r="H373" s="400">
        <v>12</v>
      </c>
      <c r="I373" s="400">
        <v>11</v>
      </c>
      <c r="J373" s="406" t="s">
        <v>1870</v>
      </c>
      <c r="K373" s="407">
        <f>'Allegato 1.1 (CE) new'!O373</f>
        <v>0</v>
      </c>
      <c r="L373" s="402">
        <f>'Allegato 1.1 (CE) new'!P373</f>
        <v>0</v>
      </c>
      <c r="M373" s="402">
        <f>'Allegato 1.1 (CE) new'!Q373</f>
        <v>0</v>
      </c>
    </row>
    <row r="374" spans="1:13">
      <c r="A374" s="398"/>
      <c r="B374" s="398" t="s">
        <v>1856</v>
      </c>
      <c r="C374" s="398" t="s">
        <v>761</v>
      </c>
      <c r="D374" s="399" t="s">
        <v>762</v>
      </c>
      <c r="E374" s="398">
        <v>5</v>
      </c>
      <c r="F374" s="400">
        <v>2</v>
      </c>
      <c r="G374" s="400">
        <v>1</v>
      </c>
      <c r="H374" s="400">
        <v>12</v>
      </c>
      <c r="I374" s="400">
        <v>12</v>
      </c>
      <c r="J374" s="406" t="s">
        <v>1871</v>
      </c>
      <c r="K374" s="407">
        <f>'Allegato 1.1 (CE) new'!O374</f>
        <v>0</v>
      </c>
      <c r="L374" s="402">
        <f>'Allegato 1.1 (CE) new'!P374</f>
        <v>0</v>
      </c>
      <c r="M374" s="402">
        <f>'Allegato 1.1 (CE) new'!Q374</f>
        <v>0</v>
      </c>
    </row>
    <row r="375" spans="1:13" ht="25.5">
      <c r="A375" s="398" t="s">
        <v>424</v>
      </c>
      <c r="B375" s="398" t="s">
        <v>1858</v>
      </c>
      <c r="C375" s="398" t="s">
        <v>763</v>
      </c>
      <c r="D375" s="399" t="s">
        <v>764</v>
      </c>
      <c r="E375" s="398">
        <v>5</v>
      </c>
      <c r="F375" s="400">
        <v>2</v>
      </c>
      <c r="G375" s="400">
        <v>1</v>
      </c>
      <c r="H375" s="400">
        <v>12</v>
      </c>
      <c r="I375" s="400">
        <v>13</v>
      </c>
      <c r="J375" s="406" t="s">
        <v>1872</v>
      </c>
      <c r="K375" s="407">
        <f>'Allegato 1.1 (CE) new'!O375</f>
        <v>0</v>
      </c>
      <c r="L375" s="402">
        <f>'Allegato 1.1 (CE) new'!P375</f>
        <v>0</v>
      </c>
      <c r="M375" s="402">
        <f>'Allegato 1.1 (CE) new'!Q375</f>
        <v>0</v>
      </c>
    </row>
    <row r="376" spans="1:13">
      <c r="A376" s="398"/>
      <c r="B376" s="398" t="s">
        <v>1860</v>
      </c>
      <c r="C376" s="398" t="s">
        <v>765</v>
      </c>
      <c r="D376" s="399" t="s">
        <v>1861</v>
      </c>
      <c r="E376" s="398">
        <v>5</v>
      </c>
      <c r="F376" s="400">
        <v>2</v>
      </c>
      <c r="G376" s="400">
        <v>1</v>
      </c>
      <c r="H376" s="400">
        <v>12</v>
      </c>
      <c r="I376" s="400">
        <v>14</v>
      </c>
      <c r="J376" s="406" t="s">
        <v>1873</v>
      </c>
      <c r="K376" s="407">
        <f>'Allegato 1.1 (CE) new'!O376</f>
        <v>0</v>
      </c>
      <c r="L376" s="402">
        <f>'Allegato 1.1 (CE) new'!P376</f>
        <v>0</v>
      </c>
      <c r="M376" s="402">
        <f>'Allegato 1.1 (CE) new'!Q376</f>
        <v>0</v>
      </c>
    </row>
    <row r="377" spans="1:13">
      <c r="A377" s="398"/>
      <c r="B377" s="398" t="s">
        <v>1863</v>
      </c>
      <c r="C377" s="398" t="s">
        <v>767</v>
      </c>
      <c r="D377" s="399" t="s">
        <v>768</v>
      </c>
      <c r="E377" s="398">
        <v>5</v>
      </c>
      <c r="F377" s="400">
        <v>2</v>
      </c>
      <c r="G377" s="400">
        <v>1</v>
      </c>
      <c r="H377" s="400">
        <v>12</v>
      </c>
      <c r="I377" s="400">
        <v>15</v>
      </c>
      <c r="J377" s="406" t="s">
        <v>1874</v>
      </c>
      <c r="K377" s="407">
        <f>'Allegato 1.1 (CE) new'!O377</f>
        <v>0</v>
      </c>
      <c r="L377" s="402">
        <f>'Allegato 1.1 (CE) new'!P377</f>
        <v>0</v>
      </c>
      <c r="M377" s="402">
        <f>'Allegato 1.1 (CE) new'!Q377</f>
        <v>0</v>
      </c>
    </row>
    <row r="378" spans="1:13" ht="25.5">
      <c r="A378" s="398" t="s">
        <v>350</v>
      </c>
      <c r="B378" s="398" t="s">
        <v>1854</v>
      </c>
      <c r="C378" s="398" t="s">
        <v>759</v>
      </c>
      <c r="D378" s="399" t="s">
        <v>760</v>
      </c>
      <c r="E378" s="398">
        <v>5</v>
      </c>
      <c r="F378" s="400">
        <v>2</v>
      </c>
      <c r="G378" s="400">
        <v>1</v>
      </c>
      <c r="H378" s="400">
        <v>12</v>
      </c>
      <c r="I378" s="400">
        <v>16</v>
      </c>
      <c r="J378" s="406" t="s">
        <v>1875</v>
      </c>
      <c r="K378" s="407">
        <f>'Allegato 1.1 (CE) new'!O378</f>
        <v>0</v>
      </c>
      <c r="L378" s="402">
        <f>'Allegato 1.1 (CE) new'!P378</f>
        <v>0</v>
      </c>
      <c r="M378" s="402">
        <f>'Allegato 1.1 (CE) new'!Q378</f>
        <v>0</v>
      </c>
    </row>
    <row r="379" spans="1:13">
      <c r="A379" s="398"/>
      <c r="B379" s="398" t="s">
        <v>1856</v>
      </c>
      <c r="C379" s="398" t="s">
        <v>761</v>
      </c>
      <c r="D379" s="399" t="s">
        <v>762</v>
      </c>
      <c r="E379" s="398">
        <v>5</v>
      </c>
      <c r="F379" s="400">
        <v>2</v>
      </c>
      <c r="G379" s="400">
        <v>1</v>
      </c>
      <c r="H379" s="400">
        <v>12</v>
      </c>
      <c r="I379" s="400">
        <v>17</v>
      </c>
      <c r="J379" s="406" t="s">
        <v>1876</v>
      </c>
      <c r="K379" s="407">
        <f>'Allegato 1.1 (CE) new'!O379</f>
        <v>0</v>
      </c>
      <c r="L379" s="402">
        <f>'Allegato 1.1 (CE) new'!P379</f>
        <v>0</v>
      </c>
      <c r="M379" s="402">
        <f>'Allegato 1.1 (CE) new'!Q379</f>
        <v>0</v>
      </c>
    </row>
    <row r="380" spans="1:13" ht="25.5">
      <c r="A380" s="398" t="s">
        <v>424</v>
      </c>
      <c r="B380" s="398" t="s">
        <v>1858</v>
      </c>
      <c r="C380" s="398" t="s">
        <v>763</v>
      </c>
      <c r="D380" s="399" t="s">
        <v>764</v>
      </c>
      <c r="E380" s="398">
        <v>5</v>
      </c>
      <c r="F380" s="400">
        <v>2</v>
      </c>
      <c r="G380" s="400">
        <v>1</v>
      </c>
      <c r="H380" s="400">
        <v>12</v>
      </c>
      <c r="I380" s="400">
        <v>18</v>
      </c>
      <c r="J380" s="406" t="s">
        <v>1877</v>
      </c>
      <c r="K380" s="407">
        <f>'Allegato 1.1 (CE) new'!O380</f>
        <v>0</v>
      </c>
      <c r="L380" s="402">
        <f>'Allegato 1.1 (CE) new'!P380</f>
        <v>0</v>
      </c>
      <c r="M380" s="402">
        <f>'Allegato 1.1 (CE) new'!Q380</f>
        <v>0</v>
      </c>
    </row>
    <row r="381" spans="1:13">
      <c r="A381" s="398"/>
      <c r="B381" s="398" t="s">
        <v>1860</v>
      </c>
      <c r="C381" s="398" t="s">
        <v>765</v>
      </c>
      <c r="D381" s="399" t="s">
        <v>1861</v>
      </c>
      <c r="E381" s="398">
        <v>5</v>
      </c>
      <c r="F381" s="400">
        <v>2</v>
      </c>
      <c r="G381" s="400">
        <v>1</v>
      </c>
      <c r="H381" s="400">
        <v>12</v>
      </c>
      <c r="I381" s="400">
        <v>19</v>
      </c>
      <c r="J381" s="406" t="s">
        <v>1878</v>
      </c>
      <c r="K381" s="407">
        <f>'Allegato 1.1 (CE) new'!O381</f>
        <v>0</v>
      </c>
      <c r="L381" s="402">
        <f>'Allegato 1.1 (CE) new'!P381</f>
        <v>0</v>
      </c>
      <c r="M381" s="402">
        <f>'Allegato 1.1 (CE) new'!Q381</f>
        <v>0</v>
      </c>
    </row>
    <row r="382" spans="1:13">
      <c r="A382" s="398"/>
      <c r="B382" s="398" t="s">
        <v>1863</v>
      </c>
      <c r="C382" s="398" t="s">
        <v>767</v>
      </c>
      <c r="D382" s="399" t="s">
        <v>768</v>
      </c>
      <c r="E382" s="398">
        <v>5</v>
      </c>
      <c r="F382" s="400">
        <v>2</v>
      </c>
      <c r="G382" s="400">
        <v>1</v>
      </c>
      <c r="H382" s="400">
        <v>12</v>
      </c>
      <c r="I382" s="400">
        <v>20</v>
      </c>
      <c r="J382" s="406" t="s">
        <v>1879</v>
      </c>
      <c r="K382" s="407">
        <f>'Allegato 1.1 (CE) new'!O382</f>
        <v>0</v>
      </c>
      <c r="L382" s="402">
        <f>'Allegato 1.1 (CE) new'!P382</f>
        <v>0</v>
      </c>
      <c r="M382" s="402">
        <f>'Allegato 1.1 (CE) new'!Q382</f>
        <v>0</v>
      </c>
    </row>
    <row r="383" spans="1:13" ht="25.5">
      <c r="A383" s="398" t="s">
        <v>350</v>
      </c>
      <c r="B383" s="398" t="s">
        <v>1854</v>
      </c>
      <c r="C383" s="398" t="s">
        <v>759</v>
      </c>
      <c r="D383" s="399" t="s">
        <v>760</v>
      </c>
      <c r="E383" s="398">
        <v>5</v>
      </c>
      <c r="F383" s="400">
        <v>2</v>
      </c>
      <c r="G383" s="400">
        <v>1</v>
      </c>
      <c r="H383" s="400">
        <v>12</v>
      </c>
      <c r="I383" s="400">
        <v>21</v>
      </c>
      <c r="J383" s="406" t="s">
        <v>1880</v>
      </c>
      <c r="K383" s="407">
        <f>'Allegato 1.1 (CE) new'!O383</f>
        <v>0</v>
      </c>
      <c r="L383" s="402">
        <f>'Allegato 1.1 (CE) new'!P383</f>
        <v>0</v>
      </c>
      <c r="M383" s="402">
        <f>'Allegato 1.1 (CE) new'!Q383</f>
        <v>0</v>
      </c>
    </row>
    <row r="384" spans="1:13" ht="25.5">
      <c r="A384" s="398"/>
      <c r="B384" s="398" t="s">
        <v>1856</v>
      </c>
      <c r="C384" s="398" t="s">
        <v>761</v>
      </c>
      <c r="D384" s="399" t="s">
        <v>762</v>
      </c>
      <c r="E384" s="398">
        <v>5</v>
      </c>
      <c r="F384" s="400">
        <v>2</v>
      </c>
      <c r="G384" s="400">
        <v>1</v>
      </c>
      <c r="H384" s="400">
        <v>12</v>
      </c>
      <c r="I384" s="400">
        <v>22</v>
      </c>
      <c r="J384" s="406" t="s">
        <v>1881</v>
      </c>
      <c r="K384" s="407">
        <f>'Allegato 1.1 (CE) new'!O384</f>
        <v>0</v>
      </c>
      <c r="L384" s="402">
        <f>'Allegato 1.1 (CE) new'!P384</f>
        <v>0</v>
      </c>
      <c r="M384" s="402">
        <f>'Allegato 1.1 (CE) new'!Q384</f>
        <v>0</v>
      </c>
    </row>
    <row r="385" spans="1:13" ht="25.5">
      <c r="A385" s="398" t="s">
        <v>424</v>
      </c>
      <c r="B385" s="398" t="s">
        <v>1858</v>
      </c>
      <c r="C385" s="398" t="s">
        <v>763</v>
      </c>
      <c r="D385" s="399" t="s">
        <v>764</v>
      </c>
      <c r="E385" s="398">
        <v>5</v>
      </c>
      <c r="F385" s="400">
        <v>2</v>
      </c>
      <c r="G385" s="400">
        <v>1</v>
      </c>
      <c r="H385" s="400">
        <v>12</v>
      </c>
      <c r="I385" s="400">
        <v>23</v>
      </c>
      <c r="J385" s="406" t="s">
        <v>1882</v>
      </c>
      <c r="K385" s="407">
        <f>'Allegato 1.1 (CE) new'!O385</f>
        <v>0</v>
      </c>
      <c r="L385" s="402">
        <f>'Allegato 1.1 (CE) new'!P385</f>
        <v>0</v>
      </c>
      <c r="M385" s="402">
        <f>'Allegato 1.1 (CE) new'!Q385</f>
        <v>0</v>
      </c>
    </row>
    <row r="386" spans="1:13">
      <c r="A386" s="398"/>
      <c r="B386" s="398" t="s">
        <v>1860</v>
      </c>
      <c r="C386" s="398" t="s">
        <v>765</v>
      </c>
      <c r="D386" s="399" t="s">
        <v>1861</v>
      </c>
      <c r="E386" s="398">
        <v>5</v>
      </c>
      <c r="F386" s="400">
        <v>2</v>
      </c>
      <c r="G386" s="400">
        <v>1</v>
      </c>
      <c r="H386" s="400">
        <v>12</v>
      </c>
      <c r="I386" s="400">
        <v>24</v>
      </c>
      <c r="J386" s="406" t="s">
        <v>1883</v>
      </c>
      <c r="K386" s="407">
        <f>'Allegato 1.1 (CE) new'!O386</f>
        <v>1463266</v>
      </c>
      <c r="L386" s="402">
        <f>'Allegato 1.1 (CE) new'!P386</f>
        <v>1492531.32</v>
      </c>
      <c r="M386" s="402">
        <f>'Allegato 1.1 (CE) new'!Q386</f>
        <v>1522381.9464</v>
      </c>
    </row>
    <row r="387" spans="1:13">
      <c r="A387" s="398"/>
      <c r="B387" s="398" t="s">
        <v>1863</v>
      </c>
      <c r="C387" s="398" t="s">
        <v>767</v>
      </c>
      <c r="D387" s="399" t="s">
        <v>768</v>
      </c>
      <c r="E387" s="398">
        <v>5</v>
      </c>
      <c r="F387" s="400">
        <v>2</v>
      </c>
      <c r="G387" s="400">
        <v>1</v>
      </c>
      <c r="H387" s="400">
        <v>12</v>
      </c>
      <c r="I387" s="400">
        <v>25</v>
      </c>
      <c r="J387" s="406" t="s">
        <v>1884</v>
      </c>
      <c r="K387" s="407">
        <f>'Allegato 1.1 (CE) new'!O387</f>
        <v>0</v>
      </c>
      <c r="L387" s="402">
        <f>'Allegato 1.1 (CE) new'!P387</f>
        <v>0</v>
      </c>
      <c r="M387" s="402">
        <f>'Allegato 1.1 (CE) new'!Q387</f>
        <v>0</v>
      </c>
    </row>
    <row r="388" spans="1:13">
      <c r="A388" s="393"/>
      <c r="B388" s="393" t="s">
        <v>1885</v>
      </c>
      <c r="C388" s="393" t="s">
        <v>769</v>
      </c>
      <c r="D388" s="394" t="s">
        <v>770</v>
      </c>
      <c r="E388" s="393">
        <v>5</v>
      </c>
      <c r="F388" s="395">
        <v>2</v>
      </c>
      <c r="G388" s="395">
        <v>1</v>
      </c>
      <c r="H388" s="395">
        <v>13</v>
      </c>
      <c r="I388" s="395">
        <v>0</v>
      </c>
      <c r="J388" s="396" t="s">
        <v>1886</v>
      </c>
      <c r="K388" s="435">
        <f>'Allegato 1.1 (CE) new'!O388</f>
        <v>173836</v>
      </c>
      <c r="L388" s="397">
        <f>'Allegato 1.1 (CE) new'!P388</f>
        <v>177312.72000000003</v>
      </c>
      <c r="M388" s="397">
        <f>'Allegato 1.1 (CE) new'!Q388</f>
        <v>180858.97440000001</v>
      </c>
    </row>
    <row r="389" spans="1:13" ht="25.5">
      <c r="A389" s="398"/>
      <c r="B389" s="398" t="s">
        <v>1887</v>
      </c>
      <c r="C389" s="398" t="s">
        <v>771</v>
      </c>
      <c r="D389" s="399" t="s">
        <v>772</v>
      </c>
      <c r="E389" s="398">
        <v>5</v>
      </c>
      <c r="F389" s="400">
        <v>2</v>
      </c>
      <c r="G389" s="400">
        <v>1</v>
      </c>
      <c r="H389" s="400">
        <v>13</v>
      </c>
      <c r="I389" s="400">
        <v>1</v>
      </c>
      <c r="J389" s="406" t="s">
        <v>1888</v>
      </c>
      <c r="K389" s="407">
        <f>'Allegato 1.1 (CE) new'!O389</f>
        <v>0</v>
      </c>
      <c r="L389" s="402">
        <f>'Allegato 1.1 (CE) new'!P389</f>
        <v>0</v>
      </c>
      <c r="M389" s="402">
        <f>'Allegato 1.1 (CE) new'!Q389</f>
        <v>0</v>
      </c>
    </row>
    <row r="390" spans="1:13" ht="25.5">
      <c r="A390" s="398"/>
      <c r="B390" s="398" t="s">
        <v>1889</v>
      </c>
      <c r="C390" s="398" t="s">
        <v>773</v>
      </c>
      <c r="D390" s="399" t="s">
        <v>774</v>
      </c>
      <c r="E390" s="398">
        <v>5</v>
      </c>
      <c r="F390" s="400">
        <v>2</v>
      </c>
      <c r="G390" s="400">
        <v>1</v>
      </c>
      <c r="H390" s="400">
        <v>13</v>
      </c>
      <c r="I390" s="400">
        <v>2</v>
      </c>
      <c r="J390" s="406" t="s">
        <v>1890</v>
      </c>
      <c r="K390" s="407">
        <f>'Allegato 1.1 (CE) new'!O390</f>
        <v>152182</v>
      </c>
      <c r="L390" s="402">
        <f>'Allegato 1.1 (CE) new'!P390</f>
        <v>155225.64000000001</v>
      </c>
      <c r="M390" s="402">
        <f>'Allegato 1.1 (CE) new'!Q390</f>
        <v>158330.15280000001</v>
      </c>
    </row>
    <row r="391" spans="1:13" ht="25.5">
      <c r="A391" s="398"/>
      <c r="B391" s="398" t="s">
        <v>1889</v>
      </c>
      <c r="C391" s="398" t="s">
        <v>773</v>
      </c>
      <c r="D391" s="399" t="s">
        <v>774</v>
      </c>
      <c r="E391" s="398">
        <v>5</v>
      </c>
      <c r="F391" s="400">
        <v>2</v>
      </c>
      <c r="G391" s="400">
        <v>1</v>
      </c>
      <c r="H391" s="400">
        <v>13</v>
      </c>
      <c r="I391" s="400">
        <v>3</v>
      </c>
      <c r="J391" s="406" t="s">
        <v>1891</v>
      </c>
      <c r="K391" s="407">
        <f>'Allegato 1.1 (CE) new'!O391</f>
        <v>0</v>
      </c>
      <c r="L391" s="402">
        <f>'Allegato 1.1 (CE) new'!P391</f>
        <v>0</v>
      </c>
      <c r="M391" s="402">
        <f>'Allegato 1.1 (CE) new'!Q391</f>
        <v>0</v>
      </c>
    </row>
    <row r="392" spans="1:13" ht="25.5">
      <c r="A392" s="398"/>
      <c r="B392" s="398" t="s">
        <v>1892</v>
      </c>
      <c r="C392" s="398" t="s">
        <v>775</v>
      </c>
      <c r="D392" s="399" t="s">
        <v>776</v>
      </c>
      <c r="E392" s="398">
        <v>5</v>
      </c>
      <c r="F392" s="400">
        <v>2</v>
      </c>
      <c r="G392" s="400">
        <v>1</v>
      </c>
      <c r="H392" s="400">
        <v>13</v>
      </c>
      <c r="I392" s="400">
        <v>4</v>
      </c>
      <c r="J392" s="406" t="s">
        <v>1893</v>
      </c>
      <c r="K392" s="407">
        <f>'Allegato 1.1 (CE) new'!O392</f>
        <v>0</v>
      </c>
      <c r="L392" s="402">
        <f>'Allegato 1.1 (CE) new'!P392</f>
        <v>0</v>
      </c>
      <c r="M392" s="402">
        <f>'Allegato 1.1 (CE) new'!Q392</f>
        <v>0</v>
      </c>
    </row>
    <row r="393" spans="1:13" s="355" customFormat="1" ht="25.5">
      <c r="A393" s="436"/>
      <c r="B393" s="436" t="s">
        <v>1894</v>
      </c>
      <c r="C393" s="436" t="s">
        <v>781</v>
      </c>
      <c r="D393" s="405" t="s">
        <v>782</v>
      </c>
      <c r="E393" s="436">
        <v>5</v>
      </c>
      <c r="F393" s="437">
        <v>2</v>
      </c>
      <c r="G393" s="437">
        <v>1</v>
      </c>
      <c r="H393" s="437">
        <v>13</v>
      </c>
      <c r="I393" s="437">
        <v>5</v>
      </c>
      <c r="J393" s="401" t="s">
        <v>1895</v>
      </c>
      <c r="K393" s="402">
        <f>'Allegato 1.1 (CE) new'!O393</f>
        <v>0</v>
      </c>
      <c r="L393" s="402">
        <f>'Allegato 1.1 (CE) new'!P393</f>
        <v>0</v>
      </c>
      <c r="M393" s="402">
        <f>'Allegato 1.1 (CE) new'!Q393</f>
        <v>0</v>
      </c>
    </row>
    <row r="394" spans="1:13" ht="25.5">
      <c r="A394" s="398"/>
      <c r="B394" s="398" t="s">
        <v>1896</v>
      </c>
      <c r="C394" s="398" t="s">
        <v>777</v>
      </c>
      <c r="D394" s="399" t="s">
        <v>778</v>
      </c>
      <c r="E394" s="398">
        <v>5</v>
      </c>
      <c r="F394" s="400">
        <v>2</v>
      </c>
      <c r="G394" s="400">
        <v>1</v>
      </c>
      <c r="H394" s="400">
        <v>13</v>
      </c>
      <c r="I394" s="400">
        <v>6</v>
      </c>
      <c r="J394" s="406" t="s">
        <v>1897</v>
      </c>
      <c r="K394" s="407">
        <f>'Allegato 1.1 (CE) new'!O394</f>
        <v>0</v>
      </c>
      <c r="L394" s="402">
        <f>'Allegato 1.1 (CE) new'!P394</f>
        <v>0</v>
      </c>
      <c r="M394" s="402">
        <f>'Allegato 1.1 (CE) new'!Q394</f>
        <v>0</v>
      </c>
    </row>
    <row r="395" spans="1:13" ht="38.25">
      <c r="A395" s="398" t="s">
        <v>350</v>
      </c>
      <c r="B395" s="398" t="s">
        <v>1898</v>
      </c>
      <c r="C395" s="398" t="s">
        <v>779</v>
      </c>
      <c r="D395" s="399" t="s">
        <v>780</v>
      </c>
      <c r="E395" s="398">
        <v>5</v>
      </c>
      <c r="F395" s="400">
        <v>2</v>
      </c>
      <c r="G395" s="400">
        <v>1</v>
      </c>
      <c r="H395" s="400">
        <v>13</v>
      </c>
      <c r="I395" s="400">
        <v>7</v>
      </c>
      <c r="J395" s="406" t="s">
        <v>1899</v>
      </c>
      <c r="K395" s="407">
        <f>'Allegato 1.1 (CE) new'!O395</f>
        <v>0</v>
      </c>
      <c r="L395" s="402">
        <f>'Allegato 1.1 (CE) new'!P395</f>
        <v>0</v>
      </c>
      <c r="M395" s="402">
        <f>'Allegato 1.1 (CE) new'!Q395</f>
        <v>0</v>
      </c>
    </row>
    <row r="396" spans="1:13" ht="25.5">
      <c r="A396" s="398"/>
      <c r="B396" s="398" t="s">
        <v>1894</v>
      </c>
      <c r="C396" s="398" t="s">
        <v>781</v>
      </c>
      <c r="D396" s="399" t="s">
        <v>782</v>
      </c>
      <c r="E396" s="398">
        <v>5</v>
      </c>
      <c r="F396" s="400">
        <v>2</v>
      </c>
      <c r="G396" s="400">
        <v>1</v>
      </c>
      <c r="H396" s="400">
        <v>13</v>
      </c>
      <c r="I396" s="400">
        <v>8</v>
      </c>
      <c r="J396" s="406" t="s">
        <v>1900</v>
      </c>
      <c r="K396" s="407">
        <f>'Allegato 1.1 (CE) new'!O396</f>
        <v>21654</v>
      </c>
      <c r="L396" s="402">
        <f>'Allegato 1.1 (CE) new'!P396</f>
        <v>22087.08</v>
      </c>
      <c r="M396" s="402">
        <f>'Allegato 1.1 (CE) new'!Q396</f>
        <v>22528.821600000003</v>
      </c>
    </row>
    <row r="397" spans="1:13" ht="25.5">
      <c r="A397" s="398" t="s">
        <v>350</v>
      </c>
      <c r="B397" s="398" t="s">
        <v>1901</v>
      </c>
      <c r="C397" s="398" t="s">
        <v>783</v>
      </c>
      <c r="D397" s="399" t="s">
        <v>784</v>
      </c>
      <c r="E397" s="398">
        <v>5</v>
      </c>
      <c r="F397" s="400">
        <v>2</v>
      </c>
      <c r="G397" s="400">
        <v>1</v>
      </c>
      <c r="H397" s="400">
        <v>13</v>
      </c>
      <c r="I397" s="400">
        <v>9</v>
      </c>
      <c r="J397" s="406" t="s">
        <v>1902</v>
      </c>
      <c r="K397" s="407">
        <f>'Allegato 1.1 (CE) new'!O397</f>
        <v>0</v>
      </c>
      <c r="L397" s="402">
        <f>'Allegato 1.1 (CE) new'!P397</f>
        <v>0</v>
      </c>
      <c r="M397" s="402">
        <f>'Allegato 1.1 (CE) new'!Q397</f>
        <v>0</v>
      </c>
    </row>
    <row r="398" spans="1:13" s="355" customFormat="1" ht="25.5">
      <c r="A398" s="436"/>
      <c r="B398" s="436" t="s">
        <v>1894</v>
      </c>
      <c r="C398" s="436" t="s">
        <v>781</v>
      </c>
      <c r="D398" s="405" t="s">
        <v>782</v>
      </c>
      <c r="E398" s="436">
        <v>5</v>
      </c>
      <c r="F398" s="437">
        <v>2</v>
      </c>
      <c r="G398" s="437">
        <v>1</v>
      </c>
      <c r="H398" s="437">
        <v>13</v>
      </c>
      <c r="I398" s="437">
        <v>10</v>
      </c>
      <c r="J398" s="401" t="s">
        <v>1903</v>
      </c>
      <c r="K398" s="402">
        <f>'Allegato 1.1 (CE) new'!O398</f>
        <v>0</v>
      </c>
      <c r="L398" s="402">
        <f>'Allegato 1.1 (CE) new'!P398</f>
        <v>0</v>
      </c>
      <c r="M398" s="402">
        <f>'Allegato 1.1 (CE) new'!Q398</f>
        <v>0</v>
      </c>
    </row>
    <row r="399" spans="1:13">
      <c r="A399" s="393"/>
      <c r="B399" s="393" t="s">
        <v>1904</v>
      </c>
      <c r="C399" s="393" t="s">
        <v>785</v>
      </c>
      <c r="D399" s="394" t="s">
        <v>786</v>
      </c>
      <c r="E399" s="393">
        <v>5</v>
      </c>
      <c r="F399" s="395">
        <v>2</v>
      </c>
      <c r="G399" s="395">
        <v>1</v>
      </c>
      <c r="H399" s="395">
        <v>14</v>
      </c>
      <c r="I399" s="395">
        <v>0</v>
      </c>
      <c r="J399" s="396" t="s">
        <v>1905</v>
      </c>
      <c r="K399" s="397">
        <f>'Allegato 1.1 (CE) new'!O399</f>
        <v>172308</v>
      </c>
      <c r="L399" s="397">
        <f>'Allegato 1.1 (CE) new'!P399</f>
        <v>175754.16</v>
      </c>
      <c r="M399" s="397">
        <f>'Allegato 1.1 (CE) new'!Q399</f>
        <v>179269.2432</v>
      </c>
    </row>
    <row r="400" spans="1:13">
      <c r="A400" s="398"/>
      <c r="B400" s="398" t="s">
        <v>1906</v>
      </c>
      <c r="C400" s="398" t="s">
        <v>787</v>
      </c>
      <c r="D400" s="399" t="s">
        <v>1907</v>
      </c>
      <c r="E400" s="398">
        <v>5</v>
      </c>
      <c r="F400" s="400">
        <v>2</v>
      </c>
      <c r="G400" s="400">
        <v>1</v>
      </c>
      <c r="H400" s="400">
        <v>14</v>
      </c>
      <c r="I400" s="400">
        <v>1</v>
      </c>
      <c r="J400" s="406" t="s">
        <v>1908</v>
      </c>
      <c r="K400" s="407">
        <f>'Allegato 1.1 (CE) new'!O400</f>
        <v>533</v>
      </c>
      <c r="L400" s="402">
        <f>'Allegato 1.1 (CE) new'!P400</f>
        <v>543.66</v>
      </c>
      <c r="M400" s="402">
        <f>'Allegato 1.1 (CE) new'!Q400</f>
        <v>554.53319999999997</v>
      </c>
    </row>
    <row r="401" spans="1:13">
      <c r="A401" s="398"/>
      <c r="B401" s="398" t="s">
        <v>1909</v>
      </c>
      <c r="C401" s="398" t="s">
        <v>789</v>
      </c>
      <c r="D401" s="399" t="s">
        <v>1910</v>
      </c>
      <c r="E401" s="398">
        <v>5</v>
      </c>
      <c r="F401" s="400">
        <v>2</v>
      </c>
      <c r="G401" s="400">
        <v>1</v>
      </c>
      <c r="H401" s="400">
        <v>14</v>
      </c>
      <c r="I401" s="400">
        <v>2</v>
      </c>
      <c r="J401" s="406" t="s">
        <v>1911</v>
      </c>
      <c r="K401" s="407">
        <f>'Allegato 1.1 (CE) new'!O401</f>
        <v>0</v>
      </c>
      <c r="L401" s="402">
        <f>'Allegato 1.1 (CE) new'!P401</f>
        <v>0</v>
      </c>
      <c r="M401" s="402">
        <f>'Allegato 1.1 (CE) new'!Q401</f>
        <v>0</v>
      </c>
    </row>
    <row r="402" spans="1:13">
      <c r="A402" s="398"/>
      <c r="B402" s="398" t="s">
        <v>1912</v>
      </c>
      <c r="C402" s="398" t="s">
        <v>795</v>
      </c>
      <c r="D402" s="399" t="s">
        <v>796</v>
      </c>
      <c r="E402" s="398">
        <v>5</v>
      </c>
      <c r="F402" s="400">
        <v>2</v>
      </c>
      <c r="G402" s="400">
        <v>1</v>
      </c>
      <c r="H402" s="400">
        <v>14</v>
      </c>
      <c r="I402" s="400">
        <v>3</v>
      </c>
      <c r="J402" s="406" t="s">
        <v>1913</v>
      </c>
      <c r="K402" s="407">
        <f>'Allegato 1.1 (CE) new'!O402</f>
        <v>0</v>
      </c>
      <c r="L402" s="402">
        <f>'Allegato 1.1 (CE) new'!P402</f>
        <v>0</v>
      </c>
      <c r="M402" s="402">
        <f>'Allegato 1.1 (CE) new'!Q402</f>
        <v>0</v>
      </c>
    </row>
    <row r="403" spans="1:13">
      <c r="A403" s="398"/>
      <c r="B403" s="398" t="s">
        <v>1914</v>
      </c>
      <c r="C403" s="398" t="s">
        <v>791</v>
      </c>
      <c r="D403" s="399" t="s">
        <v>792</v>
      </c>
      <c r="E403" s="398">
        <v>5</v>
      </c>
      <c r="F403" s="400">
        <v>2</v>
      </c>
      <c r="G403" s="400">
        <v>1</v>
      </c>
      <c r="H403" s="400">
        <v>14</v>
      </c>
      <c r="I403" s="400">
        <v>4</v>
      </c>
      <c r="J403" s="406" t="s">
        <v>1915</v>
      </c>
      <c r="K403" s="407">
        <f>'Allegato 1.1 (CE) new'!O403</f>
        <v>0</v>
      </c>
      <c r="L403" s="402">
        <f>'Allegato 1.1 (CE) new'!P403</f>
        <v>0</v>
      </c>
      <c r="M403" s="402">
        <f>'Allegato 1.1 (CE) new'!Q403</f>
        <v>0</v>
      </c>
    </row>
    <row r="404" spans="1:13">
      <c r="A404" s="398"/>
      <c r="B404" s="398" t="s">
        <v>1916</v>
      </c>
      <c r="C404" s="398" t="s">
        <v>793</v>
      </c>
      <c r="D404" s="399" t="s">
        <v>794</v>
      </c>
      <c r="E404" s="398">
        <v>5</v>
      </c>
      <c r="F404" s="400">
        <v>2</v>
      </c>
      <c r="G404" s="400">
        <v>1</v>
      </c>
      <c r="H404" s="400">
        <v>14</v>
      </c>
      <c r="I404" s="400">
        <v>5</v>
      </c>
      <c r="J404" s="406" t="s">
        <v>1917</v>
      </c>
      <c r="K404" s="407">
        <f>'Allegato 1.1 (CE) new'!O404</f>
        <v>0</v>
      </c>
      <c r="L404" s="402">
        <f>'Allegato 1.1 (CE) new'!P404</f>
        <v>0</v>
      </c>
      <c r="M404" s="402">
        <f>'Allegato 1.1 (CE) new'!Q404</f>
        <v>0</v>
      </c>
    </row>
    <row r="405" spans="1:13">
      <c r="A405" s="398"/>
      <c r="B405" s="398" t="s">
        <v>1912</v>
      </c>
      <c r="C405" s="398" t="s">
        <v>795</v>
      </c>
      <c r="D405" s="399" t="s">
        <v>796</v>
      </c>
      <c r="E405" s="398">
        <v>5</v>
      </c>
      <c r="F405" s="400">
        <v>2</v>
      </c>
      <c r="G405" s="400">
        <v>1</v>
      </c>
      <c r="H405" s="400">
        <v>14</v>
      </c>
      <c r="I405" s="400">
        <v>6</v>
      </c>
      <c r="J405" s="406" t="s">
        <v>1918</v>
      </c>
      <c r="K405" s="407">
        <f>'Allegato 1.1 (CE) new'!O405</f>
        <v>171775</v>
      </c>
      <c r="L405" s="402">
        <f>'Allegato 1.1 (CE) new'!P405</f>
        <v>175210.5</v>
      </c>
      <c r="M405" s="402">
        <f>'Allegato 1.1 (CE) new'!Q405</f>
        <v>178714.71</v>
      </c>
    </row>
    <row r="406" spans="1:13" ht="25.5">
      <c r="A406" s="398" t="s">
        <v>350</v>
      </c>
      <c r="B406" s="398" t="s">
        <v>1919</v>
      </c>
      <c r="C406" s="398" t="s">
        <v>797</v>
      </c>
      <c r="D406" s="399" t="s">
        <v>798</v>
      </c>
      <c r="E406" s="398">
        <v>5</v>
      </c>
      <c r="F406" s="400">
        <v>2</v>
      </c>
      <c r="G406" s="400">
        <v>1</v>
      </c>
      <c r="H406" s="400">
        <v>14</v>
      </c>
      <c r="I406" s="400">
        <v>7</v>
      </c>
      <c r="J406" s="406" t="s">
        <v>1920</v>
      </c>
      <c r="K406" s="407">
        <f>'Allegato 1.1 (CE) new'!O406</f>
        <v>0</v>
      </c>
      <c r="L406" s="402">
        <f>'Allegato 1.1 (CE) new'!P406</f>
        <v>0</v>
      </c>
      <c r="M406" s="402">
        <f>'Allegato 1.1 (CE) new'!Q406</f>
        <v>0</v>
      </c>
    </row>
    <row r="407" spans="1:13" ht="25.5">
      <c r="A407" s="393"/>
      <c r="B407" s="393" t="s">
        <v>1921</v>
      </c>
      <c r="C407" s="393" t="s">
        <v>799</v>
      </c>
      <c r="D407" s="394" t="s">
        <v>800</v>
      </c>
      <c r="E407" s="393">
        <v>5</v>
      </c>
      <c r="F407" s="395">
        <v>2</v>
      </c>
      <c r="G407" s="395">
        <v>1</v>
      </c>
      <c r="H407" s="395">
        <v>15</v>
      </c>
      <c r="I407" s="395">
        <v>0</v>
      </c>
      <c r="J407" s="396" t="s">
        <v>1922</v>
      </c>
      <c r="K407" s="397">
        <f>'Allegato 1.1 (CE) new'!O407</f>
        <v>197259</v>
      </c>
      <c r="L407" s="397">
        <f>'Allegato 1.1 (CE) new'!P407</f>
        <v>201204.18</v>
      </c>
      <c r="M407" s="397">
        <f>'Allegato 1.1 (CE) new'!Q407</f>
        <v>205228.26360000001</v>
      </c>
    </row>
    <row r="408" spans="1:13" ht="25.5">
      <c r="A408" s="398" t="s">
        <v>350</v>
      </c>
      <c r="B408" s="398" t="s">
        <v>1923</v>
      </c>
      <c r="C408" s="398" t="s">
        <v>801</v>
      </c>
      <c r="D408" s="399" t="s">
        <v>802</v>
      </c>
      <c r="E408" s="398">
        <v>5</v>
      </c>
      <c r="F408" s="400">
        <v>2</v>
      </c>
      <c r="G408" s="400">
        <v>1</v>
      </c>
      <c r="H408" s="400">
        <v>15</v>
      </c>
      <c r="I408" s="400">
        <v>1</v>
      </c>
      <c r="J408" s="406" t="s">
        <v>1924</v>
      </c>
      <c r="K408" s="407">
        <f>'Allegato 1.1 (CE) new'!O408</f>
        <v>0</v>
      </c>
      <c r="L408" s="402">
        <f>'Allegato 1.1 (CE) new'!P408</f>
        <v>0</v>
      </c>
      <c r="M408" s="402">
        <f>'Allegato 1.1 (CE) new'!Q408</f>
        <v>0</v>
      </c>
    </row>
    <row r="409" spans="1:13">
      <c r="A409" s="398"/>
      <c r="B409" s="398" t="s">
        <v>1925</v>
      </c>
      <c r="C409" s="398" t="s">
        <v>803</v>
      </c>
      <c r="D409" s="399" t="s">
        <v>804</v>
      </c>
      <c r="E409" s="398">
        <v>5</v>
      </c>
      <c r="F409" s="400">
        <v>2</v>
      </c>
      <c r="G409" s="400">
        <v>1</v>
      </c>
      <c r="H409" s="400">
        <v>15</v>
      </c>
      <c r="I409" s="400">
        <v>2</v>
      </c>
      <c r="J409" s="406" t="s">
        <v>1926</v>
      </c>
      <c r="K409" s="407">
        <f>'Allegato 1.1 (CE) new'!O409</f>
        <v>968</v>
      </c>
      <c r="L409" s="402">
        <f>'Allegato 1.1 (CE) new'!P409</f>
        <v>987.36</v>
      </c>
      <c r="M409" s="402">
        <f>'Allegato 1.1 (CE) new'!Q409</f>
        <v>1007.1072</v>
      </c>
    </row>
    <row r="410" spans="1:13" s="355" customFormat="1" ht="25.5">
      <c r="A410" s="420"/>
      <c r="B410" s="420" t="s">
        <v>1927</v>
      </c>
      <c r="C410" s="420" t="s">
        <v>807</v>
      </c>
      <c r="D410" s="405" t="s">
        <v>808</v>
      </c>
      <c r="E410" s="420">
        <v>5</v>
      </c>
      <c r="F410" s="421">
        <v>2</v>
      </c>
      <c r="G410" s="421">
        <v>1</v>
      </c>
      <c r="H410" s="421">
        <v>15</v>
      </c>
      <c r="I410" s="421">
        <v>3</v>
      </c>
      <c r="J410" s="415" t="s">
        <v>1928</v>
      </c>
      <c r="K410" s="416">
        <f>'Allegato 1.1 (CE) new'!O410</f>
        <v>0</v>
      </c>
      <c r="L410" s="402">
        <f>'Allegato 1.1 (CE) new'!P410</f>
        <v>0</v>
      </c>
      <c r="M410" s="402">
        <f>'Allegato 1.1 (CE) new'!Q410</f>
        <v>0</v>
      </c>
    </row>
    <row r="411" spans="1:13" s="355" customFormat="1">
      <c r="A411" s="420"/>
      <c r="B411" s="420" t="s">
        <v>1929</v>
      </c>
      <c r="C411" s="420" t="s">
        <v>809</v>
      </c>
      <c r="D411" s="405" t="s">
        <v>810</v>
      </c>
      <c r="E411" s="420">
        <v>5</v>
      </c>
      <c r="F411" s="421">
        <v>2</v>
      </c>
      <c r="G411" s="421">
        <v>1</v>
      </c>
      <c r="H411" s="421">
        <v>15</v>
      </c>
      <c r="I411" s="421">
        <v>4</v>
      </c>
      <c r="J411" s="415" t="s">
        <v>1930</v>
      </c>
      <c r="K411" s="416">
        <f>'Allegato 1.1 (CE) new'!O411</f>
        <v>0</v>
      </c>
      <c r="L411" s="402">
        <f>'Allegato 1.1 (CE) new'!P411</f>
        <v>0</v>
      </c>
      <c r="M411" s="402">
        <f>'Allegato 1.1 (CE) new'!Q411</f>
        <v>0</v>
      </c>
    </row>
    <row r="412" spans="1:13" s="355" customFormat="1">
      <c r="A412" s="420"/>
      <c r="B412" s="420" t="s">
        <v>1931</v>
      </c>
      <c r="C412" s="420" t="s">
        <v>811</v>
      </c>
      <c r="D412" s="405" t="s">
        <v>812</v>
      </c>
      <c r="E412" s="420">
        <v>5</v>
      </c>
      <c r="F412" s="421">
        <v>2</v>
      </c>
      <c r="G412" s="421">
        <v>1</v>
      </c>
      <c r="H412" s="421">
        <v>15</v>
      </c>
      <c r="I412" s="421">
        <v>5</v>
      </c>
      <c r="J412" s="415" t="s">
        <v>1932</v>
      </c>
      <c r="K412" s="416">
        <f>'Allegato 1.1 (CE) new'!O412</f>
        <v>109583</v>
      </c>
      <c r="L412" s="402">
        <f>'Allegato 1.1 (CE) new'!P412</f>
        <v>111774.66</v>
      </c>
      <c r="M412" s="402">
        <f>'Allegato 1.1 (CE) new'!Q412</f>
        <v>114010.1532</v>
      </c>
    </row>
    <row r="413" spans="1:13" s="355" customFormat="1">
      <c r="A413" s="420"/>
      <c r="B413" s="420" t="s">
        <v>1933</v>
      </c>
      <c r="C413" s="420" t="s">
        <v>813</v>
      </c>
      <c r="D413" s="405" t="s">
        <v>814</v>
      </c>
      <c r="E413" s="420">
        <v>5</v>
      </c>
      <c r="F413" s="421">
        <v>2</v>
      </c>
      <c r="G413" s="421">
        <v>1</v>
      </c>
      <c r="H413" s="421">
        <v>15</v>
      </c>
      <c r="I413" s="421">
        <v>6</v>
      </c>
      <c r="J413" s="415" t="s">
        <v>1934</v>
      </c>
      <c r="K413" s="416">
        <f>'Allegato 1.1 (CE) new'!O413</f>
        <v>0</v>
      </c>
      <c r="L413" s="402">
        <f>'Allegato 1.1 (CE) new'!P413</f>
        <v>0</v>
      </c>
      <c r="M413" s="402">
        <f>'Allegato 1.1 (CE) new'!Q413</f>
        <v>0</v>
      </c>
    </row>
    <row r="414" spans="1:13" s="355" customFormat="1">
      <c r="A414" s="420"/>
      <c r="B414" s="420" t="s">
        <v>1935</v>
      </c>
      <c r="C414" s="420" t="s">
        <v>815</v>
      </c>
      <c r="D414" s="405" t="s">
        <v>816</v>
      </c>
      <c r="E414" s="420">
        <v>5</v>
      </c>
      <c r="F414" s="421">
        <v>2</v>
      </c>
      <c r="G414" s="421">
        <v>1</v>
      </c>
      <c r="H414" s="421">
        <v>15</v>
      </c>
      <c r="I414" s="421">
        <v>7</v>
      </c>
      <c r="J414" s="415" t="s">
        <v>1936</v>
      </c>
      <c r="K414" s="416">
        <f>'Allegato 1.1 (CE) new'!O414</f>
        <v>0</v>
      </c>
      <c r="L414" s="402">
        <f>'Allegato 1.1 (CE) new'!P414</f>
        <v>0</v>
      </c>
      <c r="M414" s="402">
        <f>'Allegato 1.1 (CE) new'!Q414</f>
        <v>0</v>
      </c>
    </row>
    <row r="415" spans="1:13" s="355" customFormat="1">
      <c r="A415" s="420"/>
      <c r="B415" s="420" t="s">
        <v>1937</v>
      </c>
      <c r="C415" s="420" t="s">
        <v>817</v>
      </c>
      <c r="D415" s="405" t="s">
        <v>818</v>
      </c>
      <c r="E415" s="420">
        <v>5</v>
      </c>
      <c r="F415" s="421">
        <v>2</v>
      </c>
      <c r="G415" s="421">
        <v>1</v>
      </c>
      <c r="H415" s="421">
        <v>15</v>
      </c>
      <c r="I415" s="421">
        <v>8</v>
      </c>
      <c r="J415" s="415" t="s">
        <v>1938</v>
      </c>
      <c r="K415" s="416">
        <f>'Allegato 1.1 (CE) new'!O415</f>
        <v>16708</v>
      </c>
      <c r="L415" s="402">
        <f>'Allegato 1.1 (CE) new'!P415</f>
        <v>17042.16</v>
      </c>
      <c r="M415" s="402">
        <f>'Allegato 1.1 (CE) new'!Q415</f>
        <v>17383.003199999999</v>
      </c>
    </row>
    <row r="416" spans="1:13" s="355" customFormat="1">
      <c r="A416" s="420"/>
      <c r="B416" s="420" t="s">
        <v>1937</v>
      </c>
      <c r="C416" s="420" t="s">
        <v>817</v>
      </c>
      <c r="D416" s="405" t="s">
        <v>818</v>
      </c>
      <c r="E416" s="420">
        <v>5</v>
      </c>
      <c r="F416" s="421">
        <v>2</v>
      </c>
      <c r="G416" s="421">
        <v>1</v>
      </c>
      <c r="H416" s="421">
        <v>15</v>
      </c>
      <c r="I416" s="421">
        <v>9</v>
      </c>
      <c r="J416" s="415" t="s">
        <v>1939</v>
      </c>
      <c r="K416" s="416">
        <f>'Allegato 1.1 (CE) new'!O416</f>
        <v>70000</v>
      </c>
      <c r="L416" s="402">
        <f>'Allegato 1.1 (CE) new'!P416</f>
        <v>71400</v>
      </c>
      <c r="M416" s="402">
        <f>'Allegato 1.1 (CE) new'!Q416</f>
        <v>72828</v>
      </c>
    </row>
    <row r="417" spans="1:13" s="355" customFormat="1" ht="25.5">
      <c r="A417" s="420" t="s">
        <v>350</v>
      </c>
      <c r="B417" s="420" t="s">
        <v>1940</v>
      </c>
      <c r="C417" s="420" t="s">
        <v>821</v>
      </c>
      <c r="D417" s="405" t="s">
        <v>822</v>
      </c>
      <c r="E417" s="420">
        <v>5</v>
      </c>
      <c r="F417" s="421">
        <v>2</v>
      </c>
      <c r="G417" s="421">
        <v>1</v>
      </c>
      <c r="H417" s="421">
        <v>15</v>
      </c>
      <c r="I417" s="421">
        <v>10</v>
      </c>
      <c r="J417" s="415" t="s">
        <v>1941</v>
      </c>
      <c r="K417" s="416">
        <f>'Allegato 1.1 (CE) new'!O417</f>
        <v>0</v>
      </c>
      <c r="L417" s="402">
        <f>'Allegato 1.1 (CE) new'!P417</f>
        <v>0</v>
      </c>
      <c r="M417" s="402">
        <f>'Allegato 1.1 (CE) new'!Q417</f>
        <v>0</v>
      </c>
    </row>
    <row r="418" spans="1:13" s="355" customFormat="1" ht="25.5">
      <c r="A418" s="420"/>
      <c r="B418" s="420" t="s">
        <v>1942</v>
      </c>
      <c r="C418" s="420" t="s">
        <v>823</v>
      </c>
      <c r="D418" s="405" t="s">
        <v>824</v>
      </c>
      <c r="E418" s="420">
        <v>5</v>
      </c>
      <c r="F418" s="421">
        <v>2</v>
      </c>
      <c r="G418" s="421">
        <v>1</v>
      </c>
      <c r="H418" s="421">
        <v>15</v>
      </c>
      <c r="I418" s="421">
        <v>11</v>
      </c>
      <c r="J418" s="415" t="s">
        <v>1943</v>
      </c>
      <c r="K418" s="416">
        <f>'Allegato 1.1 (CE) new'!O418</f>
        <v>0</v>
      </c>
      <c r="L418" s="402">
        <f>'Allegato 1.1 (CE) new'!P418</f>
        <v>0</v>
      </c>
      <c r="M418" s="402">
        <f>'Allegato 1.1 (CE) new'!Q418</f>
        <v>0</v>
      </c>
    </row>
    <row r="419" spans="1:13" s="355" customFormat="1" ht="25.5">
      <c r="A419" s="420" t="s">
        <v>424</v>
      </c>
      <c r="B419" s="420" t="s">
        <v>1944</v>
      </c>
      <c r="C419" s="420" t="s">
        <v>825</v>
      </c>
      <c r="D419" s="405" t="s">
        <v>826</v>
      </c>
      <c r="E419" s="420">
        <v>5</v>
      </c>
      <c r="F419" s="421">
        <v>2</v>
      </c>
      <c r="G419" s="421">
        <v>1</v>
      </c>
      <c r="H419" s="421">
        <v>15</v>
      </c>
      <c r="I419" s="421">
        <v>12</v>
      </c>
      <c r="J419" s="415" t="s">
        <v>1945</v>
      </c>
      <c r="K419" s="416">
        <f>'Allegato 1.1 (CE) new'!O419</f>
        <v>0</v>
      </c>
      <c r="L419" s="402">
        <f>'Allegato 1.1 (CE) new'!P419</f>
        <v>0</v>
      </c>
      <c r="M419" s="402">
        <f>'Allegato 1.1 (CE) new'!Q419</f>
        <v>0</v>
      </c>
    </row>
    <row r="420" spans="1:13">
      <c r="A420" s="393"/>
      <c r="B420" s="393" t="s">
        <v>1946</v>
      </c>
      <c r="C420" s="393" t="s">
        <v>827</v>
      </c>
      <c r="D420" s="394" t="s">
        <v>828</v>
      </c>
      <c r="E420" s="393">
        <v>5</v>
      </c>
      <c r="F420" s="395">
        <v>2</v>
      </c>
      <c r="G420" s="395">
        <v>1</v>
      </c>
      <c r="H420" s="395">
        <v>16</v>
      </c>
      <c r="I420" s="395">
        <v>0</v>
      </c>
      <c r="J420" s="396" t="s">
        <v>246</v>
      </c>
      <c r="K420" s="397">
        <f>'Allegato 1.1 (CE) new'!O420</f>
        <v>599031</v>
      </c>
      <c r="L420" s="397">
        <f>'Allegato 1.1 (CE) new'!P420</f>
        <v>611011.62</v>
      </c>
      <c r="M420" s="397">
        <f>'Allegato 1.1 (CE) new'!Q420</f>
        <v>623231.85240000009</v>
      </c>
    </row>
    <row r="421" spans="1:13" ht="25.5">
      <c r="A421" s="398" t="s">
        <v>350</v>
      </c>
      <c r="B421" s="398" t="s">
        <v>1947</v>
      </c>
      <c r="C421" s="398" t="s">
        <v>829</v>
      </c>
      <c r="D421" s="399" t="s">
        <v>830</v>
      </c>
      <c r="E421" s="398">
        <v>5</v>
      </c>
      <c r="F421" s="400">
        <v>2</v>
      </c>
      <c r="G421" s="400">
        <v>1</v>
      </c>
      <c r="H421" s="400">
        <v>16</v>
      </c>
      <c r="I421" s="400">
        <v>1</v>
      </c>
      <c r="J421" s="406" t="s">
        <v>1948</v>
      </c>
      <c r="K421" s="407">
        <f>'Allegato 1.1 (CE) new'!O421</f>
        <v>0</v>
      </c>
      <c r="L421" s="402">
        <f>'Allegato 1.1 (CE) new'!P421</f>
        <v>0</v>
      </c>
      <c r="M421" s="402">
        <f>'Allegato 1.1 (CE) new'!Q421</f>
        <v>0</v>
      </c>
    </row>
    <row r="422" spans="1:13" ht="25.5">
      <c r="A422" s="398" t="s">
        <v>350</v>
      </c>
      <c r="B422" s="398" t="s">
        <v>1947</v>
      </c>
      <c r="C422" s="398" t="s">
        <v>829</v>
      </c>
      <c r="D422" s="399" t="s">
        <v>830</v>
      </c>
      <c r="E422" s="398">
        <v>5</v>
      </c>
      <c r="F422" s="400">
        <v>2</v>
      </c>
      <c r="G422" s="400">
        <v>1</v>
      </c>
      <c r="H422" s="400">
        <v>16</v>
      </c>
      <c r="I422" s="400">
        <v>2</v>
      </c>
      <c r="J422" s="406" t="s">
        <v>1949</v>
      </c>
      <c r="K422" s="407">
        <f>'Allegato 1.1 (CE) new'!O422</f>
        <v>48316</v>
      </c>
      <c r="L422" s="402">
        <f>'Allegato 1.1 (CE) new'!P422</f>
        <v>49282.32</v>
      </c>
      <c r="M422" s="402">
        <f>'Allegato 1.1 (CE) new'!Q422</f>
        <v>50267.966399999998</v>
      </c>
    </row>
    <row r="423" spans="1:13" ht="25.5">
      <c r="A423" s="398"/>
      <c r="B423" s="398" t="s">
        <v>1950</v>
      </c>
      <c r="C423" s="398" t="s">
        <v>831</v>
      </c>
      <c r="D423" s="399" t="s">
        <v>832</v>
      </c>
      <c r="E423" s="398">
        <v>5</v>
      </c>
      <c r="F423" s="400">
        <v>2</v>
      </c>
      <c r="G423" s="400">
        <v>1</v>
      </c>
      <c r="H423" s="400">
        <v>16</v>
      </c>
      <c r="I423" s="400">
        <v>3</v>
      </c>
      <c r="J423" s="406" t="s">
        <v>1951</v>
      </c>
      <c r="K423" s="407">
        <f>'Allegato 1.1 (CE) new'!O423</f>
        <v>0</v>
      </c>
      <c r="L423" s="402">
        <f>'Allegato 1.1 (CE) new'!P423</f>
        <v>0</v>
      </c>
      <c r="M423" s="402">
        <f>'Allegato 1.1 (CE) new'!Q423</f>
        <v>0</v>
      </c>
    </row>
    <row r="424" spans="1:13" ht="25.5">
      <c r="A424" s="398"/>
      <c r="B424" s="398" t="s">
        <v>1952</v>
      </c>
      <c r="C424" s="398" t="s">
        <v>833</v>
      </c>
      <c r="D424" s="399" t="s">
        <v>834</v>
      </c>
      <c r="E424" s="398">
        <v>5</v>
      </c>
      <c r="F424" s="400">
        <v>2</v>
      </c>
      <c r="G424" s="400">
        <v>1</v>
      </c>
      <c r="H424" s="400">
        <v>16</v>
      </c>
      <c r="I424" s="400">
        <v>4</v>
      </c>
      <c r="J424" s="406" t="s">
        <v>1953</v>
      </c>
      <c r="K424" s="407">
        <f>'Allegato 1.1 (CE) new'!O424</f>
        <v>0</v>
      </c>
      <c r="L424" s="402">
        <f>'Allegato 1.1 (CE) new'!P424</f>
        <v>0</v>
      </c>
      <c r="M424" s="402">
        <f>'Allegato 1.1 (CE) new'!Q424</f>
        <v>0</v>
      </c>
    </row>
    <row r="425" spans="1:13" ht="25.5">
      <c r="A425" s="398"/>
      <c r="B425" s="398" t="s">
        <v>1952</v>
      </c>
      <c r="C425" s="398" t="s">
        <v>833</v>
      </c>
      <c r="D425" s="399" t="s">
        <v>834</v>
      </c>
      <c r="E425" s="398">
        <v>5</v>
      </c>
      <c r="F425" s="400">
        <v>2</v>
      </c>
      <c r="G425" s="400">
        <v>1</v>
      </c>
      <c r="H425" s="400">
        <v>16</v>
      </c>
      <c r="I425" s="400">
        <v>5</v>
      </c>
      <c r="J425" s="406" t="s">
        <v>1954</v>
      </c>
      <c r="K425" s="407">
        <f>'Allegato 1.1 (CE) new'!O425</f>
        <v>0</v>
      </c>
      <c r="L425" s="402">
        <f>'Allegato 1.1 (CE) new'!P425</f>
        <v>0</v>
      </c>
      <c r="M425" s="402">
        <f>'Allegato 1.1 (CE) new'!Q425</f>
        <v>0</v>
      </c>
    </row>
    <row r="426" spans="1:13">
      <c r="A426" s="398"/>
      <c r="B426" s="398" t="s">
        <v>1955</v>
      </c>
      <c r="C426" s="398" t="s">
        <v>835</v>
      </c>
      <c r="D426" s="399" t="s">
        <v>836</v>
      </c>
      <c r="E426" s="398">
        <v>5</v>
      </c>
      <c r="F426" s="400">
        <v>2</v>
      </c>
      <c r="G426" s="400">
        <v>1</v>
      </c>
      <c r="H426" s="400">
        <v>16</v>
      </c>
      <c r="I426" s="400">
        <v>6</v>
      </c>
      <c r="J426" s="406" t="s">
        <v>1956</v>
      </c>
      <c r="K426" s="407">
        <f>'Allegato 1.1 (CE) new'!O426</f>
        <v>550715</v>
      </c>
      <c r="L426" s="402">
        <f>'Allegato 1.1 (CE) new'!P426</f>
        <v>561729.30000000005</v>
      </c>
      <c r="M426" s="402">
        <f>'Allegato 1.1 (CE) new'!Q426</f>
        <v>572963.88600000006</v>
      </c>
    </row>
    <row r="427" spans="1:13">
      <c r="A427" s="398"/>
      <c r="B427" s="398" t="s">
        <v>1957</v>
      </c>
      <c r="C427" s="398" t="s">
        <v>837</v>
      </c>
      <c r="D427" s="399" t="s">
        <v>838</v>
      </c>
      <c r="E427" s="398">
        <v>5</v>
      </c>
      <c r="F427" s="400">
        <v>2</v>
      </c>
      <c r="G427" s="400">
        <v>1</v>
      </c>
      <c r="H427" s="400">
        <v>16</v>
      </c>
      <c r="I427" s="400">
        <v>7</v>
      </c>
      <c r="J427" s="406" t="s">
        <v>1958</v>
      </c>
      <c r="K427" s="407">
        <f>'Allegato 1.1 (CE) new'!O427</f>
        <v>0</v>
      </c>
      <c r="L427" s="402">
        <f>'Allegato 1.1 (CE) new'!P427</f>
        <v>0</v>
      </c>
      <c r="M427" s="402">
        <f>'Allegato 1.1 (CE) new'!Q427</f>
        <v>0</v>
      </c>
    </row>
    <row r="428" spans="1:13">
      <c r="A428" s="393" t="s">
        <v>419</v>
      </c>
      <c r="B428" s="393" t="s">
        <v>1959</v>
      </c>
      <c r="C428" s="393" t="s">
        <v>839</v>
      </c>
      <c r="D428" s="394" t="s">
        <v>840</v>
      </c>
      <c r="E428" s="393">
        <v>5</v>
      </c>
      <c r="F428" s="395">
        <v>2</v>
      </c>
      <c r="G428" s="395">
        <v>1</v>
      </c>
      <c r="H428" s="395">
        <v>17</v>
      </c>
      <c r="I428" s="395">
        <v>0</v>
      </c>
      <c r="J428" s="396" t="s">
        <v>1960</v>
      </c>
      <c r="K428" s="397">
        <f>'Allegato 1.1 (CE) new'!O428</f>
        <v>0</v>
      </c>
      <c r="L428" s="397">
        <f>'Allegato 1.1 (CE) new'!P428</f>
        <v>0</v>
      </c>
      <c r="M428" s="397">
        <f>'Allegato 1.1 (CE) new'!Q428</f>
        <v>0</v>
      </c>
    </row>
    <row r="429" spans="1:13">
      <c r="A429" s="398" t="s">
        <v>419</v>
      </c>
      <c r="B429" s="398" t="s">
        <v>1959</v>
      </c>
      <c r="C429" s="398" t="s">
        <v>839</v>
      </c>
      <c r="D429" s="399" t="s">
        <v>840</v>
      </c>
      <c r="E429" s="398">
        <v>5</v>
      </c>
      <c r="F429" s="400">
        <v>2</v>
      </c>
      <c r="G429" s="400">
        <v>1</v>
      </c>
      <c r="H429" s="400">
        <v>17</v>
      </c>
      <c r="I429" s="400">
        <v>1</v>
      </c>
      <c r="J429" s="406" t="s">
        <v>1960</v>
      </c>
      <c r="K429" s="407">
        <f>'Allegato 1.1 (CE) new'!O429</f>
        <v>0</v>
      </c>
      <c r="L429" s="402">
        <f>'Allegato 1.1 (CE) new'!P429</f>
        <v>0</v>
      </c>
      <c r="M429" s="402">
        <f>'Allegato 1.1 (CE) new'!Q429</f>
        <v>0</v>
      </c>
    </row>
    <row r="430" spans="1:13">
      <c r="A430" s="389"/>
      <c r="B430" s="389" t="s">
        <v>1961</v>
      </c>
      <c r="C430" s="389" t="s">
        <v>841</v>
      </c>
      <c r="D430" s="388" t="s">
        <v>1962</v>
      </c>
      <c r="E430" s="389">
        <v>5</v>
      </c>
      <c r="F430" s="390">
        <v>2</v>
      </c>
      <c r="G430" s="390">
        <v>2</v>
      </c>
      <c r="H430" s="390">
        <v>0</v>
      </c>
      <c r="I430" s="390">
        <v>0</v>
      </c>
      <c r="J430" s="391" t="s">
        <v>1963</v>
      </c>
      <c r="K430" s="392">
        <f>'Allegato 1.1 (CE) new'!O430</f>
        <v>12100766</v>
      </c>
      <c r="L430" s="392">
        <f>'Allegato 1.1 (CE) new'!P430</f>
        <v>12342781.320000002</v>
      </c>
      <c r="M430" s="392">
        <f>'Allegato 1.1 (CE) new'!Q430</f>
        <v>12589636.946399998</v>
      </c>
    </row>
    <row r="431" spans="1:13">
      <c r="A431" s="393"/>
      <c r="B431" s="393" t="s">
        <v>1964</v>
      </c>
      <c r="C431" s="393" t="s">
        <v>843</v>
      </c>
      <c r="D431" s="394" t="s">
        <v>844</v>
      </c>
      <c r="E431" s="393">
        <v>5</v>
      </c>
      <c r="F431" s="395">
        <v>2</v>
      </c>
      <c r="G431" s="395">
        <v>2</v>
      </c>
      <c r="H431" s="395">
        <v>1</v>
      </c>
      <c r="I431" s="395">
        <v>0</v>
      </c>
      <c r="J431" s="396" t="s">
        <v>1965</v>
      </c>
      <c r="K431" s="397">
        <f>'Allegato 1.1 (CE) new'!O431</f>
        <v>11892851</v>
      </c>
      <c r="L431" s="397">
        <f>'Allegato 1.1 (CE) new'!P431</f>
        <v>12130708.020000001</v>
      </c>
      <c r="M431" s="397">
        <f>'Allegato 1.1 (CE) new'!Q431</f>
        <v>12373322.180399999</v>
      </c>
    </row>
    <row r="432" spans="1:13">
      <c r="A432" s="398"/>
      <c r="B432" s="398" t="s">
        <v>1966</v>
      </c>
      <c r="C432" s="398" t="s">
        <v>845</v>
      </c>
      <c r="D432" s="399" t="s">
        <v>846</v>
      </c>
      <c r="E432" s="398">
        <v>5</v>
      </c>
      <c r="F432" s="400">
        <v>2</v>
      </c>
      <c r="G432" s="400">
        <v>2</v>
      </c>
      <c r="H432" s="400">
        <v>1</v>
      </c>
      <c r="I432" s="400">
        <v>1</v>
      </c>
      <c r="J432" s="406" t="s">
        <v>1967</v>
      </c>
      <c r="K432" s="407">
        <f>'Allegato 1.1 (CE) new'!O432</f>
        <v>712007</v>
      </c>
      <c r="L432" s="402">
        <f>'Allegato 1.1 (CE) new'!P432</f>
        <v>726247.14</v>
      </c>
      <c r="M432" s="402">
        <f>'Allegato 1.1 (CE) new'!Q432</f>
        <v>740772.08279999997</v>
      </c>
    </row>
    <row r="433" spans="1:13">
      <c r="A433" s="398"/>
      <c r="B433" s="398" t="s">
        <v>1968</v>
      </c>
      <c r="C433" s="398" t="s">
        <v>847</v>
      </c>
      <c r="D433" s="399" t="s">
        <v>848</v>
      </c>
      <c r="E433" s="398">
        <v>5</v>
      </c>
      <c r="F433" s="400">
        <v>2</v>
      </c>
      <c r="G433" s="400">
        <v>2</v>
      </c>
      <c r="H433" s="400">
        <v>1</v>
      </c>
      <c r="I433" s="400">
        <v>2</v>
      </c>
      <c r="J433" s="406" t="s">
        <v>1969</v>
      </c>
      <c r="K433" s="407">
        <f>'Allegato 1.1 (CE) new'!O433</f>
        <v>2687854</v>
      </c>
      <c r="L433" s="402">
        <f>'Allegato 1.1 (CE) new'!P433</f>
        <v>2741611.08</v>
      </c>
      <c r="M433" s="402">
        <f>'Allegato 1.1 (CE) new'!Q433</f>
        <v>2796443.3015999999</v>
      </c>
    </row>
    <row r="434" spans="1:13">
      <c r="A434" s="398"/>
      <c r="B434" s="398" t="s">
        <v>1970</v>
      </c>
      <c r="C434" s="398" t="s">
        <v>849</v>
      </c>
      <c r="D434" s="399" t="s">
        <v>850</v>
      </c>
      <c r="E434" s="398">
        <v>5</v>
      </c>
      <c r="F434" s="400">
        <v>2</v>
      </c>
      <c r="G434" s="400">
        <v>2</v>
      </c>
      <c r="H434" s="400">
        <v>1</v>
      </c>
      <c r="I434" s="400">
        <v>3</v>
      </c>
      <c r="J434" s="406" t="s">
        <v>1971</v>
      </c>
      <c r="K434" s="407">
        <f>'Allegato 1.1 (CE) new'!O434</f>
        <v>1401100</v>
      </c>
      <c r="L434" s="402">
        <f>'Allegato 1.1 (CE) new'!P434</f>
        <v>1429122</v>
      </c>
      <c r="M434" s="402">
        <f>'Allegato 1.1 (CE) new'!Q434</f>
        <v>1457704.44</v>
      </c>
    </row>
    <row r="435" spans="1:13">
      <c r="A435" s="398"/>
      <c r="B435" s="398" t="s">
        <v>1970</v>
      </c>
      <c r="C435" s="398" t="s">
        <v>849</v>
      </c>
      <c r="D435" s="399" t="s">
        <v>850</v>
      </c>
      <c r="E435" s="398">
        <v>5</v>
      </c>
      <c r="F435" s="400">
        <v>2</v>
      </c>
      <c r="G435" s="400">
        <v>2</v>
      </c>
      <c r="H435" s="400">
        <v>1</v>
      </c>
      <c r="I435" s="400">
        <v>4</v>
      </c>
      <c r="J435" s="406" t="s">
        <v>1972</v>
      </c>
      <c r="K435" s="407">
        <f>'Allegato 1.1 (CE) new'!O435</f>
        <v>0</v>
      </c>
      <c r="L435" s="402">
        <f>'Allegato 1.1 (CE) new'!P435</f>
        <v>0</v>
      </c>
      <c r="M435" s="402">
        <f>'Allegato 1.1 (CE) new'!Q435</f>
        <v>0</v>
      </c>
    </row>
    <row r="436" spans="1:13">
      <c r="A436" s="398"/>
      <c r="B436" s="398" t="s">
        <v>1973</v>
      </c>
      <c r="C436" s="398" t="s">
        <v>851</v>
      </c>
      <c r="D436" s="399" t="s">
        <v>852</v>
      </c>
      <c r="E436" s="398">
        <v>5</v>
      </c>
      <c r="F436" s="400">
        <v>2</v>
      </c>
      <c r="G436" s="400">
        <v>2</v>
      </c>
      <c r="H436" s="400">
        <v>1</v>
      </c>
      <c r="I436" s="400">
        <v>5</v>
      </c>
      <c r="J436" s="406" t="s">
        <v>1974</v>
      </c>
      <c r="K436" s="407">
        <f>'Allegato 1.1 (CE) new'!O436</f>
        <v>329600</v>
      </c>
      <c r="L436" s="402">
        <f>'Allegato 1.1 (CE) new'!P436</f>
        <v>336192</v>
      </c>
      <c r="M436" s="402">
        <f>'Allegato 1.1 (CE) new'!Q436</f>
        <v>342915.84000000003</v>
      </c>
    </row>
    <row r="437" spans="1:13">
      <c r="A437" s="398"/>
      <c r="B437" s="398" t="s">
        <v>1975</v>
      </c>
      <c r="C437" s="398" t="s">
        <v>853</v>
      </c>
      <c r="D437" s="399" t="s">
        <v>854</v>
      </c>
      <c r="E437" s="398">
        <v>5</v>
      </c>
      <c r="F437" s="400">
        <v>2</v>
      </c>
      <c r="G437" s="400">
        <v>2</v>
      </c>
      <c r="H437" s="400">
        <v>1</v>
      </c>
      <c r="I437" s="400">
        <v>6</v>
      </c>
      <c r="J437" s="406" t="s">
        <v>1976</v>
      </c>
      <c r="K437" s="407">
        <f>'Allegato 1.1 (CE) new'!O437</f>
        <v>307815</v>
      </c>
      <c r="L437" s="402">
        <f>'Allegato 1.1 (CE) new'!P437</f>
        <v>313971.3</v>
      </c>
      <c r="M437" s="402">
        <f>'Allegato 1.1 (CE) new'!Q437</f>
        <v>320250.72599999997</v>
      </c>
    </row>
    <row r="438" spans="1:13">
      <c r="A438" s="398"/>
      <c r="B438" s="398" t="s">
        <v>1977</v>
      </c>
      <c r="C438" s="398" t="s">
        <v>855</v>
      </c>
      <c r="D438" s="399" t="s">
        <v>856</v>
      </c>
      <c r="E438" s="398">
        <v>5</v>
      </c>
      <c r="F438" s="400">
        <v>2</v>
      </c>
      <c r="G438" s="400">
        <v>2</v>
      </c>
      <c r="H438" s="400">
        <v>1</v>
      </c>
      <c r="I438" s="400">
        <v>7</v>
      </c>
      <c r="J438" s="406" t="s">
        <v>1978</v>
      </c>
      <c r="K438" s="407">
        <f>'Allegato 1.1 (CE) new'!O438</f>
        <v>104516</v>
      </c>
      <c r="L438" s="402">
        <f>'Allegato 1.1 (CE) new'!P438</f>
        <v>106606.32</v>
      </c>
      <c r="M438" s="402">
        <f>'Allegato 1.1 (CE) new'!Q438</f>
        <v>108738.4464</v>
      </c>
    </row>
    <row r="439" spans="1:13">
      <c r="A439" s="398"/>
      <c r="B439" s="398" t="s">
        <v>1979</v>
      </c>
      <c r="C439" s="398" t="s">
        <v>857</v>
      </c>
      <c r="D439" s="399" t="s">
        <v>858</v>
      </c>
      <c r="E439" s="398">
        <v>5</v>
      </c>
      <c r="F439" s="400">
        <v>2</v>
      </c>
      <c r="G439" s="400">
        <v>2</v>
      </c>
      <c r="H439" s="400">
        <v>1</v>
      </c>
      <c r="I439" s="400">
        <v>8</v>
      </c>
      <c r="J439" s="406" t="s">
        <v>1980</v>
      </c>
      <c r="K439" s="407">
        <f>'Allegato 1.1 (CE) new'!O439</f>
        <v>154874</v>
      </c>
      <c r="L439" s="402">
        <f>'Allegato 1.1 (CE) new'!P439</f>
        <v>157971.48000000001</v>
      </c>
      <c r="M439" s="402">
        <f>'Allegato 1.1 (CE) new'!Q439</f>
        <v>161130.90960000001</v>
      </c>
    </row>
    <row r="440" spans="1:13">
      <c r="A440" s="398"/>
      <c r="B440" s="398" t="s">
        <v>1981</v>
      </c>
      <c r="C440" s="398" t="s">
        <v>859</v>
      </c>
      <c r="D440" s="399" t="s">
        <v>860</v>
      </c>
      <c r="E440" s="398">
        <v>5</v>
      </c>
      <c r="F440" s="400">
        <v>2</v>
      </c>
      <c r="G440" s="400">
        <v>2</v>
      </c>
      <c r="H440" s="400">
        <v>1</v>
      </c>
      <c r="I440" s="400">
        <v>9</v>
      </c>
      <c r="J440" s="406" t="s">
        <v>1982</v>
      </c>
      <c r="K440" s="407">
        <f>'Allegato 1.1 (CE) new'!O440</f>
        <v>680000</v>
      </c>
      <c r="L440" s="402">
        <f>'Allegato 1.1 (CE) new'!P440</f>
        <v>693600</v>
      </c>
      <c r="M440" s="402">
        <f>'Allegato 1.1 (CE) new'!Q440</f>
        <v>707472</v>
      </c>
    </row>
    <row r="441" spans="1:13">
      <c r="A441" s="398"/>
      <c r="B441" s="398" t="s">
        <v>1983</v>
      </c>
      <c r="C441" s="398" t="s">
        <v>861</v>
      </c>
      <c r="D441" s="399" t="s">
        <v>862</v>
      </c>
      <c r="E441" s="398">
        <v>5</v>
      </c>
      <c r="F441" s="400">
        <v>2</v>
      </c>
      <c r="G441" s="400">
        <v>2</v>
      </c>
      <c r="H441" s="400">
        <v>1</v>
      </c>
      <c r="I441" s="400">
        <v>10</v>
      </c>
      <c r="J441" s="406" t="s">
        <v>1984</v>
      </c>
      <c r="K441" s="407">
        <f>'Allegato 1.1 (CE) new'!O441</f>
        <v>900000</v>
      </c>
      <c r="L441" s="402">
        <f>'Allegato 1.1 (CE) new'!P441</f>
        <v>918000</v>
      </c>
      <c r="M441" s="402">
        <f>'Allegato 1.1 (CE) new'!Q441</f>
        <v>936360</v>
      </c>
    </row>
    <row r="442" spans="1:13">
      <c r="A442" s="420"/>
      <c r="B442" s="420" t="s">
        <v>1985</v>
      </c>
      <c r="C442" s="420" t="s">
        <v>863</v>
      </c>
      <c r="D442" s="405" t="s">
        <v>864</v>
      </c>
      <c r="E442" s="420">
        <v>5</v>
      </c>
      <c r="F442" s="421">
        <v>2</v>
      </c>
      <c r="G442" s="421">
        <v>2</v>
      </c>
      <c r="H442" s="421">
        <v>1</v>
      </c>
      <c r="I442" s="421">
        <v>11</v>
      </c>
      <c r="J442" s="406" t="s">
        <v>1986</v>
      </c>
      <c r="K442" s="407">
        <f>'Allegato 1.1 (CE) new'!O442</f>
        <v>323636</v>
      </c>
      <c r="L442" s="402">
        <f>'Allegato 1.1 (CE) new'!P442</f>
        <v>330108.71999999997</v>
      </c>
      <c r="M442" s="402">
        <f>'Allegato 1.1 (CE) new'!Q442</f>
        <v>336710.89439999999</v>
      </c>
    </row>
    <row r="443" spans="1:13" s="355" customFormat="1">
      <c r="A443" s="420"/>
      <c r="B443" s="420" t="s">
        <v>1987</v>
      </c>
      <c r="C443" s="420" t="s">
        <v>867</v>
      </c>
      <c r="D443" s="405" t="s">
        <v>868</v>
      </c>
      <c r="E443" s="420">
        <v>5</v>
      </c>
      <c r="F443" s="421">
        <v>2</v>
      </c>
      <c r="G443" s="421">
        <v>2</v>
      </c>
      <c r="H443" s="421">
        <v>1</v>
      </c>
      <c r="I443" s="421">
        <v>12</v>
      </c>
      <c r="J443" s="415" t="s">
        <v>1988</v>
      </c>
      <c r="K443" s="416">
        <f>'Allegato 1.1 (CE) new'!O443</f>
        <v>2250000</v>
      </c>
      <c r="L443" s="402">
        <f>'Allegato 1.1 (CE) new'!P443</f>
        <v>2295000</v>
      </c>
      <c r="M443" s="402">
        <f>'Allegato 1.1 (CE) new'!Q443</f>
        <v>2340900</v>
      </c>
    </row>
    <row r="444" spans="1:13" s="355" customFormat="1">
      <c r="A444" s="420"/>
      <c r="B444" s="420" t="s">
        <v>1989</v>
      </c>
      <c r="C444" s="420" t="s">
        <v>869</v>
      </c>
      <c r="D444" s="405" t="s">
        <v>870</v>
      </c>
      <c r="E444" s="420">
        <v>5</v>
      </c>
      <c r="F444" s="421">
        <v>2</v>
      </c>
      <c r="G444" s="421">
        <v>2</v>
      </c>
      <c r="H444" s="421">
        <v>1</v>
      </c>
      <c r="I444" s="421">
        <v>13</v>
      </c>
      <c r="J444" s="415" t="s">
        <v>1990</v>
      </c>
      <c r="K444" s="416">
        <f>'Allegato 1.1 (CE) new'!O444</f>
        <v>275000</v>
      </c>
      <c r="L444" s="402">
        <f>'Allegato 1.1 (CE) new'!P444</f>
        <v>280500</v>
      </c>
      <c r="M444" s="402">
        <f>'Allegato 1.1 (CE) new'!Q444</f>
        <v>286110</v>
      </c>
    </row>
    <row r="445" spans="1:13" s="355" customFormat="1" ht="25.5">
      <c r="A445" s="420" t="s">
        <v>350</v>
      </c>
      <c r="B445" s="420" t="s">
        <v>1991</v>
      </c>
      <c r="C445" s="420" t="s">
        <v>873</v>
      </c>
      <c r="D445" s="405" t="s">
        <v>874</v>
      </c>
      <c r="E445" s="420">
        <v>5</v>
      </c>
      <c r="F445" s="421">
        <v>2</v>
      </c>
      <c r="G445" s="421">
        <v>2</v>
      </c>
      <c r="H445" s="421">
        <v>1</v>
      </c>
      <c r="I445" s="421">
        <v>14</v>
      </c>
      <c r="J445" s="415" t="s">
        <v>1992</v>
      </c>
      <c r="K445" s="416">
        <f>'Allegato 1.1 (CE) new'!O445</f>
        <v>0</v>
      </c>
      <c r="L445" s="402">
        <f>'Allegato 1.1 (CE) new'!P445</f>
        <v>0</v>
      </c>
      <c r="M445" s="402">
        <f>'Allegato 1.1 (CE) new'!Q445</f>
        <v>0</v>
      </c>
    </row>
    <row r="446" spans="1:13" s="355" customFormat="1">
      <c r="A446" s="420"/>
      <c r="B446" s="420" t="s">
        <v>1993</v>
      </c>
      <c r="C446" s="420" t="s">
        <v>875</v>
      </c>
      <c r="D446" s="405" t="s">
        <v>876</v>
      </c>
      <c r="E446" s="420">
        <v>5</v>
      </c>
      <c r="F446" s="421">
        <v>2</v>
      </c>
      <c r="G446" s="421">
        <v>2</v>
      </c>
      <c r="H446" s="421">
        <v>1</v>
      </c>
      <c r="I446" s="421">
        <v>15</v>
      </c>
      <c r="J446" s="415" t="s">
        <v>1994</v>
      </c>
      <c r="K446" s="416">
        <f>'Allegato 1.1 (CE) new'!O446</f>
        <v>0</v>
      </c>
      <c r="L446" s="402">
        <f>'Allegato 1.1 (CE) new'!P446</f>
        <v>0</v>
      </c>
      <c r="M446" s="402">
        <f>'Allegato 1.1 (CE) new'!Q446</f>
        <v>0</v>
      </c>
    </row>
    <row r="447" spans="1:13" s="355" customFormat="1">
      <c r="A447" s="420"/>
      <c r="B447" s="420" t="s">
        <v>1995</v>
      </c>
      <c r="C447" s="420" t="s">
        <v>877</v>
      </c>
      <c r="D447" s="405" t="s">
        <v>878</v>
      </c>
      <c r="E447" s="420">
        <v>5</v>
      </c>
      <c r="F447" s="421">
        <v>2</v>
      </c>
      <c r="G447" s="421">
        <v>2</v>
      </c>
      <c r="H447" s="421">
        <v>1</v>
      </c>
      <c r="I447" s="421">
        <v>16</v>
      </c>
      <c r="J447" s="415" t="s">
        <v>1996</v>
      </c>
      <c r="K447" s="416">
        <f>'Allegato 1.1 (CE) new'!O447</f>
        <v>1766449</v>
      </c>
      <c r="L447" s="402">
        <f>'Allegato 1.1 (CE) new'!P447</f>
        <v>1801777.98</v>
      </c>
      <c r="M447" s="402">
        <f>'Allegato 1.1 (CE) new'!Q447</f>
        <v>1837813.5396</v>
      </c>
    </row>
    <row r="448" spans="1:13" ht="25.5">
      <c r="A448" s="393"/>
      <c r="B448" s="393" t="s">
        <v>1997</v>
      </c>
      <c r="C448" s="393" t="s">
        <v>879</v>
      </c>
      <c r="D448" s="394" t="s">
        <v>880</v>
      </c>
      <c r="E448" s="393">
        <v>5</v>
      </c>
      <c r="F448" s="395">
        <v>2</v>
      </c>
      <c r="G448" s="395">
        <v>2</v>
      </c>
      <c r="H448" s="395">
        <v>2</v>
      </c>
      <c r="I448" s="395">
        <v>0</v>
      </c>
      <c r="J448" s="396" t="s">
        <v>1998</v>
      </c>
      <c r="K448" s="397">
        <f>'Allegato 1.1 (CE) new'!O448</f>
        <v>140520</v>
      </c>
      <c r="L448" s="397">
        <f>'Allegato 1.1 (CE) new'!P448</f>
        <v>143330.4</v>
      </c>
      <c r="M448" s="397">
        <f>'Allegato 1.1 (CE) new'!Q448</f>
        <v>146197.008</v>
      </c>
    </row>
    <row r="449" spans="1:13">
      <c r="A449" s="398" t="s">
        <v>350</v>
      </c>
      <c r="B449" s="398" t="s">
        <v>1999</v>
      </c>
      <c r="C449" s="398" t="s">
        <v>881</v>
      </c>
      <c r="D449" s="399" t="s">
        <v>882</v>
      </c>
      <c r="E449" s="398">
        <v>5</v>
      </c>
      <c r="F449" s="400">
        <v>2</v>
      </c>
      <c r="G449" s="400">
        <v>2</v>
      </c>
      <c r="H449" s="400">
        <v>2</v>
      </c>
      <c r="I449" s="400">
        <v>1</v>
      </c>
      <c r="J449" s="406" t="s">
        <v>2000</v>
      </c>
      <c r="K449" s="407">
        <f>'Allegato 1.1 (CE) new'!O449</f>
        <v>0</v>
      </c>
      <c r="L449" s="402">
        <f>'Allegato 1.1 (CE) new'!P449</f>
        <v>0</v>
      </c>
      <c r="M449" s="402">
        <f>'Allegato 1.1 (CE) new'!Q449</f>
        <v>0</v>
      </c>
    </row>
    <row r="450" spans="1:13">
      <c r="A450" s="398"/>
      <c r="B450" s="398" t="s">
        <v>2001</v>
      </c>
      <c r="C450" s="398" t="s">
        <v>883</v>
      </c>
      <c r="D450" s="399" t="s">
        <v>884</v>
      </c>
      <c r="E450" s="398">
        <v>5</v>
      </c>
      <c r="F450" s="400">
        <v>2</v>
      </c>
      <c r="G450" s="400">
        <v>2</v>
      </c>
      <c r="H450" s="400">
        <v>2</v>
      </c>
      <c r="I450" s="400">
        <v>2</v>
      </c>
      <c r="J450" s="406" t="s">
        <v>2002</v>
      </c>
      <c r="K450" s="407">
        <f>'Allegato 1.1 (CE) new'!O450</f>
        <v>0</v>
      </c>
      <c r="L450" s="402">
        <f>'Allegato 1.1 (CE) new'!P450</f>
        <v>0</v>
      </c>
      <c r="M450" s="402">
        <f>'Allegato 1.1 (CE) new'!Q450</f>
        <v>0</v>
      </c>
    </row>
    <row r="451" spans="1:13" s="355" customFormat="1">
      <c r="A451" s="420"/>
      <c r="B451" s="420" t="s">
        <v>2003</v>
      </c>
      <c r="C451" s="420" t="s">
        <v>887</v>
      </c>
      <c r="D451" s="405" t="s">
        <v>888</v>
      </c>
      <c r="E451" s="420">
        <v>5</v>
      </c>
      <c r="F451" s="421">
        <v>2</v>
      </c>
      <c r="G451" s="421">
        <v>2</v>
      </c>
      <c r="H451" s="421">
        <v>2</v>
      </c>
      <c r="I451" s="421">
        <v>3</v>
      </c>
      <c r="J451" s="415" t="s">
        <v>2004</v>
      </c>
      <c r="K451" s="416">
        <f>'Allegato 1.1 (CE) new'!O451</f>
        <v>0</v>
      </c>
      <c r="L451" s="402">
        <f>'Allegato 1.1 (CE) new'!P451</f>
        <v>0</v>
      </c>
      <c r="M451" s="402">
        <f>'Allegato 1.1 (CE) new'!Q451</f>
        <v>0</v>
      </c>
    </row>
    <row r="452" spans="1:13" s="355" customFormat="1">
      <c r="A452" s="420"/>
      <c r="B452" s="420" t="s">
        <v>2005</v>
      </c>
      <c r="C452" s="420" t="s">
        <v>889</v>
      </c>
      <c r="D452" s="405" t="s">
        <v>890</v>
      </c>
      <c r="E452" s="420">
        <v>5</v>
      </c>
      <c r="F452" s="421">
        <v>2</v>
      </c>
      <c r="G452" s="421">
        <v>2</v>
      </c>
      <c r="H452" s="421">
        <v>2</v>
      </c>
      <c r="I452" s="421">
        <v>4</v>
      </c>
      <c r="J452" s="415" t="s">
        <v>2006</v>
      </c>
      <c r="K452" s="416">
        <f>'Allegato 1.1 (CE) new'!O452</f>
        <v>2520</v>
      </c>
      <c r="L452" s="402">
        <f>'Allegato 1.1 (CE) new'!P452</f>
        <v>2570.4</v>
      </c>
      <c r="M452" s="402">
        <f>'Allegato 1.1 (CE) new'!Q452</f>
        <v>2621.808</v>
      </c>
    </row>
    <row r="453" spans="1:13" s="355" customFormat="1">
      <c r="A453" s="420"/>
      <c r="B453" s="420" t="s">
        <v>2007</v>
      </c>
      <c r="C453" s="420" t="s">
        <v>891</v>
      </c>
      <c r="D453" s="405" t="s">
        <v>892</v>
      </c>
      <c r="E453" s="420">
        <v>5</v>
      </c>
      <c r="F453" s="421">
        <v>2</v>
      </c>
      <c r="G453" s="421">
        <v>2</v>
      </c>
      <c r="H453" s="421">
        <v>2</v>
      </c>
      <c r="I453" s="421">
        <v>5</v>
      </c>
      <c r="J453" s="415" t="s">
        <v>2008</v>
      </c>
      <c r="K453" s="416">
        <f>'Allegato 1.1 (CE) new'!O453</f>
        <v>0</v>
      </c>
      <c r="L453" s="402">
        <f>'Allegato 1.1 (CE) new'!P453</f>
        <v>0</v>
      </c>
      <c r="M453" s="402">
        <f>'Allegato 1.1 (CE) new'!Q453</f>
        <v>0</v>
      </c>
    </row>
    <row r="454" spans="1:13" s="355" customFormat="1">
      <c r="A454" s="420"/>
      <c r="B454" s="420" t="s">
        <v>2009</v>
      </c>
      <c r="C454" s="420" t="s">
        <v>893</v>
      </c>
      <c r="D454" s="405" t="s">
        <v>894</v>
      </c>
      <c r="E454" s="420">
        <v>5</v>
      </c>
      <c r="F454" s="421">
        <v>2</v>
      </c>
      <c r="G454" s="421">
        <v>2</v>
      </c>
      <c r="H454" s="421">
        <v>2</v>
      </c>
      <c r="I454" s="421">
        <v>6</v>
      </c>
      <c r="J454" s="415" t="s">
        <v>2010</v>
      </c>
      <c r="K454" s="416">
        <f>'Allegato 1.1 (CE) new'!O454</f>
        <v>138000</v>
      </c>
      <c r="L454" s="402">
        <f>'Allegato 1.1 (CE) new'!P454</f>
        <v>140760</v>
      </c>
      <c r="M454" s="402">
        <f>'Allegato 1.1 (CE) new'!Q454</f>
        <v>143575.20000000001</v>
      </c>
    </row>
    <row r="455" spans="1:13" s="355" customFormat="1">
      <c r="A455" s="420"/>
      <c r="B455" s="420" t="s">
        <v>2011</v>
      </c>
      <c r="C455" s="420" t="s">
        <v>895</v>
      </c>
      <c r="D455" s="405" t="s">
        <v>896</v>
      </c>
      <c r="E455" s="420">
        <v>5</v>
      </c>
      <c r="F455" s="421">
        <v>2</v>
      </c>
      <c r="G455" s="421">
        <v>2</v>
      </c>
      <c r="H455" s="421">
        <v>2</v>
      </c>
      <c r="I455" s="421">
        <v>7</v>
      </c>
      <c r="J455" s="415" t="s">
        <v>2012</v>
      </c>
      <c r="K455" s="416">
        <f>'Allegato 1.1 (CE) new'!O455</f>
        <v>0</v>
      </c>
      <c r="L455" s="402">
        <f>'Allegato 1.1 (CE) new'!P455</f>
        <v>0</v>
      </c>
      <c r="M455" s="402">
        <f>'Allegato 1.1 (CE) new'!Q455</f>
        <v>0</v>
      </c>
    </row>
    <row r="456" spans="1:13" s="355" customFormat="1" ht="25.5">
      <c r="A456" s="420" t="s">
        <v>350</v>
      </c>
      <c r="B456" s="420" t="s">
        <v>2013</v>
      </c>
      <c r="C456" s="420" t="s">
        <v>899</v>
      </c>
      <c r="D456" s="405" t="s">
        <v>900</v>
      </c>
      <c r="E456" s="420">
        <v>5</v>
      </c>
      <c r="F456" s="421">
        <v>2</v>
      </c>
      <c r="G456" s="421">
        <v>2</v>
      </c>
      <c r="H456" s="421">
        <v>2</v>
      </c>
      <c r="I456" s="421">
        <v>8</v>
      </c>
      <c r="J456" s="415" t="s">
        <v>2014</v>
      </c>
      <c r="K456" s="416">
        <f>'Allegato 1.1 (CE) new'!O456</f>
        <v>0</v>
      </c>
      <c r="L456" s="402">
        <f>'Allegato 1.1 (CE) new'!P456</f>
        <v>0</v>
      </c>
      <c r="M456" s="402">
        <f>'Allegato 1.1 (CE) new'!Q456</f>
        <v>0</v>
      </c>
    </row>
    <row r="457" spans="1:13" s="355" customFormat="1" ht="25.5">
      <c r="A457" s="420"/>
      <c r="B457" s="420" t="s">
        <v>2015</v>
      </c>
      <c r="C457" s="420" t="s">
        <v>901</v>
      </c>
      <c r="D457" s="405" t="s">
        <v>902</v>
      </c>
      <c r="E457" s="420">
        <v>5</v>
      </c>
      <c r="F457" s="421">
        <v>2</v>
      </c>
      <c r="G457" s="421">
        <v>2</v>
      </c>
      <c r="H457" s="421">
        <v>2</v>
      </c>
      <c r="I457" s="421">
        <v>9</v>
      </c>
      <c r="J457" s="415" t="s">
        <v>2016</v>
      </c>
      <c r="K457" s="416">
        <f>'Allegato 1.1 (CE) new'!O457</f>
        <v>0</v>
      </c>
      <c r="L457" s="402">
        <f>'Allegato 1.1 (CE) new'!P457</f>
        <v>0</v>
      </c>
      <c r="M457" s="402">
        <f>'Allegato 1.1 (CE) new'!Q457</f>
        <v>0</v>
      </c>
    </row>
    <row r="458" spans="1:13" s="355" customFormat="1" ht="25.5">
      <c r="A458" s="420" t="s">
        <v>424</v>
      </c>
      <c r="B458" s="420" t="s">
        <v>2017</v>
      </c>
      <c r="C458" s="420" t="s">
        <v>903</v>
      </c>
      <c r="D458" s="405" t="s">
        <v>904</v>
      </c>
      <c r="E458" s="420">
        <v>5</v>
      </c>
      <c r="F458" s="421">
        <v>2</v>
      </c>
      <c r="G458" s="421">
        <v>2</v>
      </c>
      <c r="H458" s="421">
        <v>2</v>
      </c>
      <c r="I458" s="421">
        <v>10</v>
      </c>
      <c r="J458" s="415" t="s">
        <v>2018</v>
      </c>
      <c r="K458" s="416">
        <f>'Allegato 1.1 (CE) new'!O458</f>
        <v>0</v>
      </c>
      <c r="L458" s="402">
        <f>'Allegato 1.1 (CE) new'!P458</f>
        <v>0</v>
      </c>
      <c r="M458" s="402">
        <f>'Allegato 1.1 (CE) new'!Q458</f>
        <v>0</v>
      </c>
    </row>
    <row r="459" spans="1:13">
      <c r="A459" s="393"/>
      <c r="B459" s="393" t="s">
        <v>2019</v>
      </c>
      <c r="C459" s="393" t="s">
        <v>905</v>
      </c>
      <c r="D459" s="394" t="s">
        <v>906</v>
      </c>
      <c r="E459" s="393">
        <v>5</v>
      </c>
      <c r="F459" s="395">
        <v>2</v>
      </c>
      <c r="G459" s="395">
        <v>2</v>
      </c>
      <c r="H459" s="395">
        <v>3</v>
      </c>
      <c r="I459" s="395">
        <v>0</v>
      </c>
      <c r="J459" s="396" t="s">
        <v>2020</v>
      </c>
      <c r="K459" s="397">
        <f>'Allegato 1.1 (CE) new'!O459</f>
        <v>67395</v>
      </c>
      <c r="L459" s="397">
        <f>'Allegato 1.1 (CE) new'!P459</f>
        <v>68742.899999999994</v>
      </c>
      <c r="M459" s="397">
        <f>'Allegato 1.1 (CE) new'!Q459</f>
        <v>70117.758000000002</v>
      </c>
    </row>
    <row r="460" spans="1:13">
      <c r="A460" s="398"/>
      <c r="B460" s="398" t="s">
        <v>2021</v>
      </c>
      <c r="C460" s="398" t="s">
        <v>907</v>
      </c>
      <c r="D460" s="399" t="s">
        <v>908</v>
      </c>
      <c r="E460" s="398">
        <v>5</v>
      </c>
      <c r="F460" s="400">
        <v>2</v>
      </c>
      <c r="G460" s="400">
        <v>2</v>
      </c>
      <c r="H460" s="400">
        <v>3</v>
      </c>
      <c r="I460" s="400">
        <v>1</v>
      </c>
      <c r="J460" s="406" t="s">
        <v>2022</v>
      </c>
      <c r="K460" s="407">
        <f>'Allegato 1.1 (CE) new'!O460</f>
        <v>160</v>
      </c>
      <c r="L460" s="402">
        <f>'Allegato 1.1 (CE) new'!P460</f>
        <v>163.19999999999999</v>
      </c>
      <c r="M460" s="402">
        <f>'Allegato 1.1 (CE) new'!Q460</f>
        <v>166.464</v>
      </c>
    </row>
    <row r="461" spans="1:13">
      <c r="A461" s="398"/>
      <c r="B461" s="398" t="s">
        <v>2023</v>
      </c>
      <c r="C461" s="398" t="s">
        <v>909</v>
      </c>
      <c r="D461" s="399" t="s">
        <v>910</v>
      </c>
      <c r="E461" s="398">
        <v>5</v>
      </c>
      <c r="F461" s="400">
        <v>2</v>
      </c>
      <c r="G461" s="400">
        <v>2</v>
      </c>
      <c r="H461" s="400">
        <v>3</v>
      </c>
      <c r="I461" s="400">
        <v>2</v>
      </c>
      <c r="J461" s="406" t="s">
        <v>2024</v>
      </c>
      <c r="K461" s="407">
        <f>'Allegato 1.1 (CE) new'!O461</f>
        <v>67235</v>
      </c>
      <c r="L461" s="402">
        <f>'Allegato 1.1 (CE) new'!P461</f>
        <v>68579.7</v>
      </c>
      <c r="M461" s="402">
        <f>'Allegato 1.1 (CE) new'!Q461</f>
        <v>69951.293999999994</v>
      </c>
    </row>
    <row r="462" spans="1:13">
      <c r="A462" s="383"/>
      <c r="B462" s="383" t="s">
        <v>2025</v>
      </c>
      <c r="C462" s="383" t="s">
        <v>911</v>
      </c>
      <c r="D462" s="382" t="s">
        <v>2026</v>
      </c>
      <c r="E462" s="383">
        <v>5</v>
      </c>
      <c r="F462" s="384">
        <v>3</v>
      </c>
      <c r="G462" s="384">
        <v>0</v>
      </c>
      <c r="H462" s="384">
        <v>0</v>
      </c>
      <c r="I462" s="384">
        <v>0</v>
      </c>
      <c r="J462" s="385" t="s">
        <v>2027</v>
      </c>
      <c r="K462" s="386">
        <f>'Allegato 1.1 (CE) new'!O462</f>
        <v>1126312</v>
      </c>
      <c r="L462" s="386">
        <f>'Allegato 1.1 (CE) new'!P462</f>
        <v>1148838.2400000002</v>
      </c>
      <c r="M462" s="386">
        <f>'Allegato 1.1 (CE) new'!Q462</f>
        <v>1171815.0048000002</v>
      </c>
    </row>
    <row r="463" spans="1:13" ht="25.5">
      <c r="A463" s="389"/>
      <c r="B463" s="389" t="s">
        <v>2028</v>
      </c>
      <c r="C463" s="389" t="s">
        <v>913</v>
      </c>
      <c r="D463" s="388" t="s">
        <v>2029</v>
      </c>
      <c r="E463" s="389">
        <v>5</v>
      </c>
      <c r="F463" s="390">
        <v>3</v>
      </c>
      <c r="G463" s="390">
        <v>1</v>
      </c>
      <c r="H463" s="390">
        <v>0</v>
      </c>
      <c r="I463" s="390">
        <v>0</v>
      </c>
      <c r="J463" s="391" t="s">
        <v>2030</v>
      </c>
      <c r="K463" s="392">
        <f>'Allegato 1.1 (CE) new'!O463</f>
        <v>135912</v>
      </c>
      <c r="L463" s="392">
        <f>'Allegato 1.1 (CE) new'!P463</f>
        <v>138630.24</v>
      </c>
      <c r="M463" s="392">
        <f>'Allegato 1.1 (CE) new'!Q463</f>
        <v>141402.84479999999</v>
      </c>
    </row>
    <row r="464" spans="1:13">
      <c r="A464" s="393"/>
      <c r="B464" s="393" t="s">
        <v>2028</v>
      </c>
      <c r="C464" s="393" t="s">
        <v>913</v>
      </c>
      <c r="D464" s="394" t="s">
        <v>914</v>
      </c>
      <c r="E464" s="393">
        <v>5</v>
      </c>
      <c r="F464" s="395">
        <v>3</v>
      </c>
      <c r="G464" s="395">
        <v>1</v>
      </c>
      <c r="H464" s="395">
        <v>1</v>
      </c>
      <c r="I464" s="395">
        <v>0</v>
      </c>
      <c r="J464" s="396" t="s">
        <v>2031</v>
      </c>
      <c r="K464" s="397">
        <f>'Allegato 1.1 (CE) new'!O464</f>
        <v>135912</v>
      </c>
      <c r="L464" s="397">
        <f>'Allegato 1.1 (CE) new'!P464</f>
        <v>138630.24</v>
      </c>
      <c r="M464" s="397">
        <f>'Allegato 1.1 (CE) new'!Q464</f>
        <v>141402.84479999999</v>
      </c>
    </row>
    <row r="465" spans="1:13">
      <c r="A465" s="398"/>
      <c r="B465" s="398" t="s">
        <v>2028</v>
      </c>
      <c r="C465" s="398" t="s">
        <v>913</v>
      </c>
      <c r="D465" s="399" t="s">
        <v>914</v>
      </c>
      <c r="E465" s="398">
        <v>5</v>
      </c>
      <c r="F465" s="400">
        <v>3</v>
      </c>
      <c r="G465" s="400">
        <v>1</v>
      </c>
      <c r="H465" s="400">
        <v>1</v>
      </c>
      <c r="I465" s="400">
        <v>1</v>
      </c>
      <c r="J465" s="406" t="s">
        <v>2031</v>
      </c>
      <c r="K465" s="407">
        <f>'Allegato 1.1 (CE) new'!O465</f>
        <v>135912</v>
      </c>
      <c r="L465" s="402">
        <f>'Allegato 1.1 (CE) new'!P465</f>
        <v>138630.24</v>
      </c>
      <c r="M465" s="402">
        <f>'Allegato 1.1 (CE) new'!Q465</f>
        <v>141402.84479999999</v>
      </c>
    </row>
    <row r="466" spans="1:13">
      <c r="A466" s="389"/>
      <c r="B466" s="389" t="s">
        <v>2032</v>
      </c>
      <c r="C466" s="389" t="s">
        <v>915</v>
      </c>
      <c r="D466" s="388" t="s">
        <v>2033</v>
      </c>
      <c r="E466" s="389">
        <v>5</v>
      </c>
      <c r="F466" s="390">
        <v>3</v>
      </c>
      <c r="G466" s="390">
        <v>2</v>
      </c>
      <c r="H466" s="390">
        <v>0</v>
      </c>
      <c r="I466" s="390">
        <v>0</v>
      </c>
      <c r="J466" s="391" t="s">
        <v>2034</v>
      </c>
      <c r="K466" s="392">
        <f>'Allegato 1.1 (CE) new'!O466</f>
        <v>75657</v>
      </c>
      <c r="L466" s="392">
        <f>'Allegato 1.1 (CE) new'!P466</f>
        <v>77170.14</v>
      </c>
      <c r="M466" s="392">
        <f>'Allegato 1.1 (CE) new'!Q466</f>
        <v>78713.542799999996</v>
      </c>
    </row>
    <row r="467" spans="1:13">
      <c r="A467" s="393"/>
      <c r="B467" s="393" t="s">
        <v>2032</v>
      </c>
      <c r="C467" s="393" t="s">
        <v>915</v>
      </c>
      <c r="D467" s="394" t="s">
        <v>916</v>
      </c>
      <c r="E467" s="393">
        <v>5</v>
      </c>
      <c r="F467" s="395">
        <v>3</v>
      </c>
      <c r="G467" s="395">
        <v>2</v>
      </c>
      <c r="H467" s="395">
        <v>1</v>
      </c>
      <c r="I467" s="395">
        <v>0</v>
      </c>
      <c r="J467" s="396" t="s">
        <v>2035</v>
      </c>
      <c r="K467" s="397">
        <f>'Allegato 1.1 (CE) new'!O467</f>
        <v>75657</v>
      </c>
      <c r="L467" s="397">
        <f>'Allegato 1.1 (CE) new'!P467</f>
        <v>77170.14</v>
      </c>
      <c r="M467" s="397">
        <f>'Allegato 1.1 (CE) new'!Q467</f>
        <v>78713.542799999996</v>
      </c>
    </row>
    <row r="468" spans="1:13">
      <c r="A468" s="398"/>
      <c r="B468" s="398" t="s">
        <v>2032</v>
      </c>
      <c r="C468" s="398" t="s">
        <v>915</v>
      </c>
      <c r="D468" s="399" t="s">
        <v>916</v>
      </c>
      <c r="E468" s="398">
        <v>5</v>
      </c>
      <c r="F468" s="400">
        <v>3</v>
      </c>
      <c r="G468" s="400">
        <v>2</v>
      </c>
      <c r="H468" s="400">
        <v>1</v>
      </c>
      <c r="I468" s="400">
        <v>1</v>
      </c>
      <c r="J468" s="406" t="s">
        <v>2035</v>
      </c>
      <c r="K468" s="407">
        <f>'Allegato 1.1 (CE) new'!O468</f>
        <v>75657</v>
      </c>
      <c r="L468" s="402">
        <f>'Allegato 1.1 (CE) new'!P468</f>
        <v>77170.14</v>
      </c>
      <c r="M468" s="402">
        <f>'Allegato 1.1 (CE) new'!Q468</f>
        <v>78713.542799999996</v>
      </c>
    </row>
    <row r="469" spans="1:13" ht="25.5">
      <c r="A469" s="389"/>
      <c r="B469" s="389" t="s">
        <v>2036</v>
      </c>
      <c r="C469" s="389" t="s">
        <v>917</v>
      </c>
      <c r="D469" s="388" t="s">
        <v>2037</v>
      </c>
      <c r="E469" s="389">
        <v>5</v>
      </c>
      <c r="F469" s="390">
        <v>3</v>
      </c>
      <c r="G469" s="390">
        <v>3</v>
      </c>
      <c r="H469" s="390">
        <v>0</v>
      </c>
      <c r="I469" s="390">
        <v>0</v>
      </c>
      <c r="J469" s="391" t="s">
        <v>2038</v>
      </c>
      <c r="K469" s="392">
        <f>'Allegato 1.1 (CE) new'!O469</f>
        <v>749240</v>
      </c>
      <c r="L469" s="392">
        <f>'Allegato 1.1 (CE) new'!P469</f>
        <v>764224.8</v>
      </c>
      <c r="M469" s="392">
        <f>'Allegato 1.1 (CE) new'!Q469</f>
        <v>779509.29600000009</v>
      </c>
    </row>
    <row r="470" spans="1:13">
      <c r="A470" s="393"/>
      <c r="B470" s="393" t="s">
        <v>2036</v>
      </c>
      <c r="C470" s="393" t="s">
        <v>917</v>
      </c>
      <c r="D470" s="394" t="s">
        <v>918</v>
      </c>
      <c r="E470" s="393">
        <v>5</v>
      </c>
      <c r="F470" s="395">
        <v>3</v>
      </c>
      <c r="G470" s="395">
        <v>3</v>
      </c>
      <c r="H470" s="395">
        <v>1</v>
      </c>
      <c r="I470" s="395">
        <v>0</v>
      </c>
      <c r="J470" s="396" t="s">
        <v>2039</v>
      </c>
      <c r="K470" s="397">
        <f>'Allegato 1.1 (CE) new'!O470</f>
        <v>749240</v>
      </c>
      <c r="L470" s="397">
        <f>'Allegato 1.1 (CE) new'!P470</f>
        <v>764224.8</v>
      </c>
      <c r="M470" s="397">
        <f>'Allegato 1.1 (CE) new'!Q470</f>
        <v>779509.29600000009</v>
      </c>
    </row>
    <row r="471" spans="1:13">
      <c r="A471" s="398"/>
      <c r="B471" s="398" t="s">
        <v>2036</v>
      </c>
      <c r="C471" s="398" t="s">
        <v>917</v>
      </c>
      <c r="D471" s="399" t="s">
        <v>918</v>
      </c>
      <c r="E471" s="398">
        <v>5</v>
      </c>
      <c r="F471" s="400">
        <v>3</v>
      </c>
      <c r="G471" s="400">
        <v>3</v>
      </c>
      <c r="H471" s="400">
        <v>1</v>
      </c>
      <c r="I471" s="400">
        <v>1</v>
      </c>
      <c r="J471" s="406" t="s">
        <v>2039</v>
      </c>
      <c r="K471" s="407">
        <f>'Allegato 1.1 (CE) new'!O471</f>
        <v>749240</v>
      </c>
      <c r="L471" s="402">
        <f>'Allegato 1.1 (CE) new'!P471</f>
        <v>764224.8</v>
      </c>
      <c r="M471" s="402">
        <f>'Allegato 1.1 (CE) new'!Q471</f>
        <v>779509.29600000009</v>
      </c>
    </row>
    <row r="472" spans="1:13">
      <c r="A472" s="389"/>
      <c r="B472" s="389" t="s">
        <v>2040</v>
      </c>
      <c r="C472" s="389" t="s">
        <v>919</v>
      </c>
      <c r="D472" s="388" t="s">
        <v>2041</v>
      </c>
      <c r="E472" s="389">
        <v>5</v>
      </c>
      <c r="F472" s="390">
        <v>3</v>
      </c>
      <c r="G472" s="390">
        <v>4</v>
      </c>
      <c r="H472" s="390">
        <v>0</v>
      </c>
      <c r="I472" s="390">
        <v>0</v>
      </c>
      <c r="J472" s="391" t="s">
        <v>2042</v>
      </c>
      <c r="K472" s="392">
        <f>'Allegato 1.1 (CE) new'!O472</f>
        <v>0</v>
      </c>
      <c r="L472" s="392">
        <f>'Allegato 1.1 (CE) new'!P472</f>
        <v>0</v>
      </c>
      <c r="M472" s="392">
        <f>'Allegato 1.1 (CE) new'!Q472</f>
        <v>0</v>
      </c>
    </row>
    <row r="473" spans="1:13">
      <c r="A473" s="393"/>
      <c r="B473" s="393" t="s">
        <v>2040</v>
      </c>
      <c r="C473" s="393" t="s">
        <v>919</v>
      </c>
      <c r="D473" s="394" t="s">
        <v>920</v>
      </c>
      <c r="E473" s="393">
        <v>5</v>
      </c>
      <c r="F473" s="395">
        <v>3</v>
      </c>
      <c r="G473" s="395">
        <v>4</v>
      </c>
      <c r="H473" s="395">
        <v>1</v>
      </c>
      <c r="I473" s="395">
        <v>0</v>
      </c>
      <c r="J473" s="396" t="s">
        <v>2043</v>
      </c>
      <c r="K473" s="397">
        <f>'Allegato 1.1 (CE) new'!O473</f>
        <v>0</v>
      </c>
      <c r="L473" s="397">
        <f>'Allegato 1.1 (CE) new'!P473</f>
        <v>0</v>
      </c>
      <c r="M473" s="397">
        <f>'Allegato 1.1 (CE) new'!Q473</f>
        <v>0</v>
      </c>
    </row>
    <row r="474" spans="1:13">
      <c r="A474" s="398"/>
      <c r="B474" s="398" t="s">
        <v>2040</v>
      </c>
      <c r="C474" s="398" t="s">
        <v>919</v>
      </c>
      <c r="D474" s="399" t="s">
        <v>920</v>
      </c>
      <c r="E474" s="398">
        <v>5</v>
      </c>
      <c r="F474" s="400">
        <v>3</v>
      </c>
      <c r="G474" s="400">
        <v>4</v>
      </c>
      <c r="H474" s="400">
        <v>1</v>
      </c>
      <c r="I474" s="400">
        <v>1</v>
      </c>
      <c r="J474" s="406" t="s">
        <v>2043</v>
      </c>
      <c r="K474" s="407">
        <f>'Allegato 1.1 (CE) new'!O474</f>
        <v>0</v>
      </c>
      <c r="L474" s="402">
        <f>'Allegato 1.1 (CE) new'!P474</f>
        <v>0</v>
      </c>
      <c r="M474" s="402">
        <f>'Allegato 1.1 (CE) new'!Q474</f>
        <v>0</v>
      </c>
    </row>
    <row r="475" spans="1:13">
      <c r="A475" s="389"/>
      <c r="B475" s="389" t="s">
        <v>2044</v>
      </c>
      <c r="C475" s="389" t="s">
        <v>921</v>
      </c>
      <c r="D475" s="388" t="s">
        <v>2045</v>
      </c>
      <c r="E475" s="389">
        <v>5</v>
      </c>
      <c r="F475" s="390">
        <v>3</v>
      </c>
      <c r="G475" s="390">
        <v>5</v>
      </c>
      <c r="H475" s="390">
        <v>0</v>
      </c>
      <c r="I475" s="390">
        <v>0</v>
      </c>
      <c r="J475" s="391" t="s">
        <v>2046</v>
      </c>
      <c r="K475" s="392">
        <f>'Allegato 1.1 (CE) new'!O475</f>
        <v>161347</v>
      </c>
      <c r="L475" s="392">
        <f>'Allegato 1.1 (CE) new'!P475</f>
        <v>164573.94</v>
      </c>
      <c r="M475" s="392">
        <f>'Allegato 1.1 (CE) new'!Q475</f>
        <v>167865.41880000001</v>
      </c>
    </row>
    <row r="476" spans="1:13">
      <c r="A476" s="393"/>
      <c r="B476" s="393" t="s">
        <v>2044</v>
      </c>
      <c r="C476" s="393" t="s">
        <v>921</v>
      </c>
      <c r="D476" s="394" t="s">
        <v>922</v>
      </c>
      <c r="E476" s="393">
        <v>5</v>
      </c>
      <c r="F476" s="395">
        <v>3</v>
      </c>
      <c r="G476" s="395">
        <v>5</v>
      </c>
      <c r="H476" s="395">
        <v>1</v>
      </c>
      <c r="I476" s="395">
        <v>0</v>
      </c>
      <c r="J476" s="396" t="s">
        <v>2047</v>
      </c>
      <c r="K476" s="397">
        <f>'Allegato 1.1 (CE) new'!O476</f>
        <v>161347</v>
      </c>
      <c r="L476" s="397">
        <f>'Allegato 1.1 (CE) new'!P476</f>
        <v>164573.94</v>
      </c>
      <c r="M476" s="397">
        <f>'Allegato 1.1 (CE) new'!Q476</f>
        <v>167865.41880000001</v>
      </c>
    </row>
    <row r="477" spans="1:13">
      <c r="A477" s="398"/>
      <c r="B477" s="398" t="s">
        <v>2044</v>
      </c>
      <c r="C477" s="398" t="s">
        <v>921</v>
      </c>
      <c r="D477" s="399" t="s">
        <v>922</v>
      </c>
      <c r="E477" s="398">
        <v>5</v>
      </c>
      <c r="F477" s="400">
        <v>3</v>
      </c>
      <c r="G477" s="400">
        <v>5</v>
      </c>
      <c r="H477" s="400">
        <v>1</v>
      </c>
      <c r="I477" s="400">
        <v>1</v>
      </c>
      <c r="J477" s="406" t="s">
        <v>2047</v>
      </c>
      <c r="K477" s="407">
        <f>'Allegato 1.1 (CE) new'!O477</f>
        <v>161347</v>
      </c>
      <c r="L477" s="402">
        <f>'Allegato 1.1 (CE) new'!P477</f>
        <v>164573.94</v>
      </c>
      <c r="M477" s="402">
        <f>'Allegato 1.1 (CE) new'!Q477</f>
        <v>167865.41880000001</v>
      </c>
    </row>
    <row r="478" spans="1:13">
      <c r="A478" s="389"/>
      <c r="B478" s="389" t="s">
        <v>2048</v>
      </c>
      <c r="C478" s="389" t="s">
        <v>923</v>
      </c>
      <c r="D478" s="388" t="s">
        <v>2049</v>
      </c>
      <c r="E478" s="389">
        <v>5</v>
      </c>
      <c r="F478" s="390">
        <v>3</v>
      </c>
      <c r="G478" s="390">
        <v>6</v>
      </c>
      <c r="H478" s="390">
        <v>0</v>
      </c>
      <c r="I478" s="390">
        <v>0</v>
      </c>
      <c r="J478" s="391" t="s">
        <v>2050</v>
      </c>
      <c r="K478" s="392">
        <f>'Allegato 1.1 (CE) new'!O478</f>
        <v>4156</v>
      </c>
      <c r="L478" s="392">
        <f>'Allegato 1.1 (CE) new'!P478</f>
        <v>4239.12</v>
      </c>
      <c r="M478" s="392">
        <f>'Allegato 1.1 (CE) new'!Q478</f>
        <v>4323.9023999999999</v>
      </c>
    </row>
    <row r="479" spans="1:13">
      <c r="A479" s="393"/>
      <c r="B479" s="393" t="s">
        <v>2048</v>
      </c>
      <c r="C479" s="393" t="s">
        <v>923</v>
      </c>
      <c r="D479" s="394" t="s">
        <v>924</v>
      </c>
      <c r="E479" s="393">
        <v>5</v>
      </c>
      <c r="F479" s="395">
        <v>3</v>
      </c>
      <c r="G479" s="395">
        <v>6</v>
      </c>
      <c r="H479" s="395">
        <v>1</v>
      </c>
      <c r="I479" s="395">
        <v>0</v>
      </c>
      <c r="J479" s="396" t="s">
        <v>2051</v>
      </c>
      <c r="K479" s="397">
        <f>'Allegato 1.1 (CE) new'!O479</f>
        <v>4156</v>
      </c>
      <c r="L479" s="397">
        <f>'Allegato 1.1 (CE) new'!P479</f>
        <v>4239.12</v>
      </c>
      <c r="M479" s="397">
        <f>'Allegato 1.1 (CE) new'!Q479</f>
        <v>4323.9023999999999</v>
      </c>
    </row>
    <row r="480" spans="1:13">
      <c r="A480" s="398"/>
      <c r="B480" s="398" t="s">
        <v>2048</v>
      </c>
      <c r="C480" s="398" t="s">
        <v>923</v>
      </c>
      <c r="D480" s="399" t="s">
        <v>924</v>
      </c>
      <c r="E480" s="398">
        <v>5</v>
      </c>
      <c r="F480" s="400">
        <v>3</v>
      </c>
      <c r="G480" s="400">
        <v>6</v>
      </c>
      <c r="H480" s="400">
        <v>1</v>
      </c>
      <c r="I480" s="400">
        <v>1</v>
      </c>
      <c r="J480" s="406" t="s">
        <v>2051</v>
      </c>
      <c r="K480" s="407">
        <f>'Allegato 1.1 (CE) new'!O480</f>
        <v>4156</v>
      </c>
      <c r="L480" s="402">
        <f>'Allegato 1.1 (CE) new'!P480</f>
        <v>4239.12</v>
      </c>
      <c r="M480" s="402">
        <f>'Allegato 1.1 (CE) new'!Q480</f>
        <v>4323.9023999999999</v>
      </c>
    </row>
    <row r="481" spans="1:13" ht="25.5">
      <c r="A481" s="389"/>
      <c r="B481" s="389" t="s">
        <v>2052</v>
      </c>
      <c r="C481" s="389" t="s">
        <v>925</v>
      </c>
      <c r="D481" s="388" t="s">
        <v>2053</v>
      </c>
      <c r="E481" s="389">
        <v>5</v>
      </c>
      <c r="F481" s="390">
        <v>3</v>
      </c>
      <c r="G481" s="390">
        <v>7</v>
      </c>
      <c r="H481" s="390">
        <v>0</v>
      </c>
      <c r="I481" s="390">
        <v>0</v>
      </c>
      <c r="J481" s="391" t="s">
        <v>2054</v>
      </c>
      <c r="K481" s="392">
        <f>'Allegato 1.1 (CE) new'!O481</f>
        <v>0</v>
      </c>
      <c r="L481" s="392">
        <f>'Allegato 1.1 (CE) new'!P481</f>
        <v>0</v>
      </c>
      <c r="M481" s="392">
        <f>'Allegato 1.1 (CE) new'!Q481</f>
        <v>0</v>
      </c>
    </row>
    <row r="482" spans="1:13">
      <c r="A482" s="393"/>
      <c r="B482" s="393" t="s">
        <v>2052</v>
      </c>
      <c r="C482" s="393" t="s">
        <v>925</v>
      </c>
      <c r="D482" s="394" t="s">
        <v>926</v>
      </c>
      <c r="E482" s="393">
        <v>5</v>
      </c>
      <c r="F482" s="395">
        <v>3</v>
      </c>
      <c r="G482" s="395">
        <v>7</v>
      </c>
      <c r="H482" s="395">
        <v>1</v>
      </c>
      <c r="I482" s="395">
        <v>0</v>
      </c>
      <c r="J482" s="396" t="s">
        <v>2055</v>
      </c>
      <c r="K482" s="397">
        <f>'Allegato 1.1 (CE) new'!O482</f>
        <v>0</v>
      </c>
      <c r="L482" s="397">
        <f>'Allegato 1.1 (CE) new'!P482</f>
        <v>0</v>
      </c>
      <c r="M482" s="397">
        <f>'Allegato 1.1 (CE) new'!Q482</f>
        <v>0</v>
      </c>
    </row>
    <row r="483" spans="1:13">
      <c r="A483" s="398" t="s">
        <v>350</v>
      </c>
      <c r="B483" s="398" t="s">
        <v>2052</v>
      </c>
      <c r="C483" s="398" t="s">
        <v>925</v>
      </c>
      <c r="D483" s="399" t="s">
        <v>926</v>
      </c>
      <c r="E483" s="398">
        <v>5</v>
      </c>
      <c r="F483" s="400">
        <v>3</v>
      </c>
      <c r="G483" s="400">
        <v>7</v>
      </c>
      <c r="H483" s="400">
        <v>1</v>
      </c>
      <c r="I483" s="400">
        <v>1</v>
      </c>
      <c r="J483" s="406" t="s">
        <v>2055</v>
      </c>
      <c r="K483" s="407">
        <f>'Allegato 1.1 (CE) new'!O483</f>
        <v>0</v>
      </c>
      <c r="L483" s="402">
        <f>'Allegato 1.1 (CE) new'!P483</f>
        <v>0</v>
      </c>
      <c r="M483" s="402">
        <f>'Allegato 1.1 (CE) new'!Q483</f>
        <v>0</v>
      </c>
    </row>
    <row r="484" spans="1:13">
      <c r="A484" s="383"/>
      <c r="B484" s="383" t="s">
        <v>2056</v>
      </c>
      <c r="C484" s="383" t="s">
        <v>927</v>
      </c>
      <c r="D484" s="382" t="s">
        <v>2057</v>
      </c>
      <c r="E484" s="383">
        <v>5</v>
      </c>
      <c r="F484" s="384">
        <v>4</v>
      </c>
      <c r="G484" s="384">
        <v>0</v>
      </c>
      <c r="H484" s="384">
        <v>0</v>
      </c>
      <c r="I484" s="384">
        <v>0</v>
      </c>
      <c r="J484" s="385" t="s">
        <v>2058</v>
      </c>
      <c r="K484" s="386">
        <f>'Allegato 1.1 (CE) new'!O484</f>
        <v>1890167</v>
      </c>
      <c r="L484" s="386">
        <f>'Allegato 1.1 (CE) new'!P484</f>
        <v>1927970.34</v>
      </c>
      <c r="M484" s="386">
        <f>'Allegato 1.1 (CE) new'!Q484</f>
        <v>1966529.7468000001</v>
      </c>
    </row>
    <row r="485" spans="1:13">
      <c r="A485" s="389"/>
      <c r="B485" s="389" t="s">
        <v>2059</v>
      </c>
      <c r="C485" s="389" t="s">
        <v>929</v>
      </c>
      <c r="D485" s="388" t="s">
        <v>2060</v>
      </c>
      <c r="E485" s="389">
        <v>5</v>
      </c>
      <c r="F485" s="390">
        <v>4</v>
      </c>
      <c r="G485" s="390">
        <v>1</v>
      </c>
      <c r="H485" s="390">
        <v>0</v>
      </c>
      <c r="I485" s="390">
        <v>0</v>
      </c>
      <c r="J485" s="391" t="s">
        <v>2061</v>
      </c>
      <c r="K485" s="392">
        <f>'Allegato 1.1 (CE) new'!O485</f>
        <v>65120</v>
      </c>
      <c r="L485" s="392">
        <f>'Allegato 1.1 (CE) new'!P485</f>
        <v>66422.399999999994</v>
      </c>
      <c r="M485" s="392">
        <f>'Allegato 1.1 (CE) new'!Q485</f>
        <v>67750.847999999998</v>
      </c>
    </row>
    <row r="486" spans="1:13">
      <c r="A486" s="393"/>
      <c r="B486" s="393" t="s">
        <v>2059</v>
      </c>
      <c r="C486" s="393" t="s">
        <v>929</v>
      </c>
      <c r="D486" s="394" t="s">
        <v>930</v>
      </c>
      <c r="E486" s="393">
        <v>5</v>
      </c>
      <c r="F486" s="395">
        <v>4</v>
      </c>
      <c r="G486" s="395">
        <v>1</v>
      </c>
      <c r="H486" s="395">
        <v>1</v>
      </c>
      <c r="I486" s="395">
        <v>0</v>
      </c>
      <c r="J486" s="396" t="s">
        <v>2062</v>
      </c>
      <c r="K486" s="397">
        <f>'Allegato 1.1 (CE) new'!O486</f>
        <v>65120</v>
      </c>
      <c r="L486" s="397">
        <f>'Allegato 1.1 (CE) new'!P486</f>
        <v>66422.399999999994</v>
      </c>
      <c r="M486" s="397">
        <f>'Allegato 1.1 (CE) new'!Q486</f>
        <v>67750.847999999998</v>
      </c>
    </row>
    <row r="487" spans="1:13">
      <c r="A487" s="398"/>
      <c r="B487" s="398" t="s">
        <v>2059</v>
      </c>
      <c r="C487" s="398" t="s">
        <v>929</v>
      </c>
      <c r="D487" s="399" t="s">
        <v>930</v>
      </c>
      <c r="E487" s="398">
        <v>5</v>
      </c>
      <c r="F487" s="400">
        <v>4</v>
      </c>
      <c r="G487" s="400">
        <v>1</v>
      </c>
      <c r="H487" s="400">
        <v>1</v>
      </c>
      <c r="I487" s="400">
        <v>1</v>
      </c>
      <c r="J487" s="406" t="s">
        <v>2062</v>
      </c>
      <c r="K487" s="407">
        <f>'Allegato 1.1 (CE) new'!O487</f>
        <v>65120</v>
      </c>
      <c r="L487" s="402">
        <f>'Allegato 1.1 (CE) new'!P487</f>
        <v>66422.399999999994</v>
      </c>
      <c r="M487" s="402">
        <f>'Allegato 1.1 (CE) new'!Q487</f>
        <v>67750.847999999998</v>
      </c>
    </row>
    <row r="488" spans="1:13">
      <c r="A488" s="389"/>
      <c r="B488" s="389" t="s">
        <v>2063</v>
      </c>
      <c r="C488" s="389" t="s">
        <v>931</v>
      </c>
      <c r="D488" s="388" t="s">
        <v>2064</v>
      </c>
      <c r="E488" s="389">
        <v>5</v>
      </c>
      <c r="F488" s="390">
        <v>4</v>
      </c>
      <c r="G488" s="390">
        <v>2</v>
      </c>
      <c r="H488" s="390">
        <v>0</v>
      </c>
      <c r="I488" s="390">
        <v>0</v>
      </c>
      <c r="J488" s="391" t="s">
        <v>2065</v>
      </c>
      <c r="K488" s="392">
        <f>'Allegato 1.1 (CE) new'!O488</f>
        <v>1825047</v>
      </c>
      <c r="L488" s="392">
        <f>'Allegato 1.1 (CE) new'!P488</f>
        <v>1861547.9400000002</v>
      </c>
      <c r="M488" s="392">
        <f>'Allegato 1.1 (CE) new'!Q488</f>
        <v>1898778.8988000001</v>
      </c>
    </row>
    <row r="489" spans="1:13">
      <c r="A489" s="393"/>
      <c r="B489" s="393" t="s">
        <v>2066</v>
      </c>
      <c r="C489" s="393" t="s">
        <v>933</v>
      </c>
      <c r="D489" s="394" t="s">
        <v>934</v>
      </c>
      <c r="E489" s="393">
        <v>5</v>
      </c>
      <c r="F489" s="395">
        <v>4</v>
      </c>
      <c r="G489" s="395">
        <v>2</v>
      </c>
      <c r="H489" s="395">
        <v>1</v>
      </c>
      <c r="I489" s="395">
        <v>0</v>
      </c>
      <c r="J489" s="396" t="s">
        <v>2067</v>
      </c>
      <c r="K489" s="397">
        <f>'Allegato 1.1 (CE) new'!O489</f>
        <v>1760755</v>
      </c>
      <c r="L489" s="397">
        <f>'Allegato 1.1 (CE) new'!P489</f>
        <v>1795970.1</v>
      </c>
      <c r="M489" s="397">
        <f>'Allegato 1.1 (CE) new'!Q489</f>
        <v>1831889.5020000001</v>
      </c>
    </row>
    <row r="490" spans="1:13">
      <c r="A490" s="398"/>
      <c r="B490" s="398" t="s">
        <v>2066</v>
      </c>
      <c r="C490" s="398" t="s">
        <v>933</v>
      </c>
      <c r="D490" s="399" t="s">
        <v>934</v>
      </c>
      <c r="E490" s="398">
        <v>5</v>
      </c>
      <c r="F490" s="400">
        <v>4</v>
      </c>
      <c r="G490" s="400">
        <v>2</v>
      </c>
      <c r="H490" s="400">
        <v>1</v>
      </c>
      <c r="I490" s="400">
        <v>1</v>
      </c>
      <c r="J490" s="406" t="s">
        <v>2067</v>
      </c>
      <c r="K490" s="407">
        <f>'Allegato 1.1 (CE) new'!O490</f>
        <v>1760755</v>
      </c>
      <c r="L490" s="402">
        <f>'Allegato 1.1 (CE) new'!P490</f>
        <v>1795970.1</v>
      </c>
      <c r="M490" s="402">
        <f>'Allegato 1.1 (CE) new'!Q490</f>
        <v>1831889.5020000001</v>
      </c>
    </row>
    <row r="491" spans="1:13">
      <c r="A491" s="393"/>
      <c r="B491" s="393" t="s">
        <v>2068</v>
      </c>
      <c r="C491" s="393" t="s">
        <v>935</v>
      </c>
      <c r="D491" s="394" t="s">
        <v>936</v>
      </c>
      <c r="E491" s="393">
        <v>5</v>
      </c>
      <c r="F491" s="395">
        <v>4</v>
      </c>
      <c r="G491" s="395">
        <v>2</v>
      </c>
      <c r="H491" s="395">
        <v>2</v>
      </c>
      <c r="I491" s="395">
        <v>0</v>
      </c>
      <c r="J491" s="396" t="s">
        <v>2069</v>
      </c>
      <c r="K491" s="397">
        <f>'Allegato 1.1 (CE) new'!O491</f>
        <v>64292</v>
      </c>
      <c r="L491" s="397">
        <f>'Allegato 1.1 (CE) new'!P491</f>
        <v>65577.84</v>
      </c>
      <c r="M491" s="397">
        <f>'Allegato 1.1 (CE) new'!Q491</f>
        <v>66889.396800000002</v>
      </c>
    </row>
    <row r="492" spans="1:13">
      <c r="A492" s="398"/>
      <c r="B492" s="398" t="s">
        <v>2068</v>
      </c>
      <c r="C492" s="398" t="s">
        <v>935</v>
      </c>
      <c r="D492" s="399" t="s">
        <v>936</v>
      </c>
      <c r="E492" s="398">
        <v>5</v>
      </c>
      <c r="F492" s="400">
        <v>4</v>
      </c>
      <c r="G492" s="400">
        <v>2</v>
      </c>
      <c r="H492" s="400">
        <v>2</v>
      </c>
      <c r="I492" s="400">
        <v>1</v>
      </c>
      <c r="J492" s="406" t="s">
        <v>2069</v>
      </c>
      <c r="K492" s="407">
        <f>'Allegato 1.1 (CE) new'!O492</f>
        <v>64292</v>
      </c>
      <c r="L492" s="402">
        <f>'Allegato 1.1 (CE) new'!P492</f>
        <v>65577.84</v>
      </c>
      <c r="M492" s="402">
        <f>'Allegato 1.1 (CE) new'!Q492</f>
        <v>66889.396800000002</v>
      </c>
    </row>
    <row r="493" spans="1:13">
      <c r="A493" s="389"/>
      <c r="B493" s="389" t="s">
        <v>2070</v>
      </c>
      <c r="C493" s="389" t="s">
        <v>937</v>
      </c>
      <c r="D493" s="388" t="s">
        <v>2071</v>
      </c>
      <c r="E493" s="389">
        <v>5</v>
      </c>
      <c r="F493" s="390">
        <v>4</v>
      </c>
      <c r="G493" s="390">
        <v>3</v>
      </c>
      <c r="H493" s="390">
        <v>0</v>
      </c>
      <c r="I493" s="390">
        <v>0</v>
      </c>
      <c r="J493" s="391" t="s">
        <v>2072</v>
      </c>
      <c r="K493" s="392">
        <f>'Allegato 1.1 (CE) new'!O493</f>
        <v>0</v>
      </c>
      <c r="L493" s="392">
        <f>'Allegato 1.1 (CE) new'!P493</f>
        <v>0</v>
      </c>
      <c r="M493" s="392">
        <f>'Allegato 1.1 (CE) new'!Q493</f>
        <v>0</v>
      </c>
    </row>
    <row r="494" spans="1:13">
      <c r="A494" s="393"/>
      <c r="B494" s="393" t="s">
        <v>2073</v>
      </c>
      <c r="C494" s="393" t="s">
        <v>939</v>
      </c>
      <c r="D494" s="394" t="s">
        <v>940</v>
      </c>
      <c r="E494" s="393">
        <v>5</v>
      </c>
      <c r="F494" s="395">
        <v>4</v>
      </c>
      <c r="G494" s="395">
        <v>3</v>
      </c>
      <c r="H494" s="395">
        <v>1</v>
      </c>
      <c r="I494" s="395">
        <v>0</v>
      </c>
      <c r="J494" s="396" t="s">
        <v>2074</v>
      </c>
      <c r="K494" s="397">
        <f>'Allegato 1.1 (CE) new'!O494</f>
        <v>0</v>
      </c>
      <c r="L494" s="397">
        <f>'Allegato 1.1 (CE) new'!P494</f>
        <v>0</v>
      </c>
      <c r="M494" s="397">
        <f>'Allegato 1.1 (CE) new'!Q494</f>
        <v>0</v>
      </c>
    </row>
    <row r="495" spans="1:13">
      <c r="A495" s="398"/>
      <c r="B495" s="398" t="s">
        <v>2073</v>
      </c>
      <c r="C495" s="398" t="s">
        <v>939</v>
      </c>
      <c r="D495" s="399" t="s">
        <v>940</v>
      </c>
      <c r="E495" s="398">
        <v>5</v>
      </c>
      <c r="F495" s="400">
        <v>4</v>
      </c>
      <c r="G495" s="400">
        <v>3</v>
      </c>
      <c r="H495" s="400">
        <v>1</v>
      </c>
      <c r="I495" s="400">
        <v>1</v>
      </c>
      <c r="J495" s="406" t="s">
        <v>2074</v>
      </c>
      <c r="K495" s="407">
        <f>'Allegato 1.1 (CE) new'!O495</f>
        <v>0</v>
      </c>
      <c r="L495" s="402">
        <f>'Allegato 1.1 (CE) new'!P495</f>
        <v>0</v>
      </c>
      <c r="M495" s="402">
        <f>'Allegato 1.1 (CE) new'!Q495</f>
        <v>0</v>
      </c>
    </row>
    <row r="496" spans="1:13">
      <c r="A496" s="393"/>
      <c r="B496" s="393" t="s">
        <v>2075</v>
      </c>
      <c r="C496" s="393" t="s">
        <v>941</v>
      </c>
      <c r="D496" s="394" t="s">
        <v>942</v>
      </c>
      <c r="E496" s="393">
        <v>5</v>
      </c>
      <c r="F496" s="395">
        <v>4</v>
      </c>
      <c r="G496" s="395">
        <v>3</v>
      </c>
      <c r="H496" s="395">
        <v>2</v>
      </c>
      <c r="I496" s="395">
        <v>0</v>
      </c>
      <c r="J496" s="396" t="s">
        <v>2076</v>
      </c>
      <c r="K496" s="397">
        <f>'Allegato 1.1 (CE) new'!O496</f>
        <v>0</v>
      </c>
      <c r="L496" s="397">
        <f>'Allegato 1.1 (CE) new'!P496</f>
        <v>0</v>
      </c>
      <c r="M496" s="397">
        <f>'Allegato 1.1 (CE) new'!Q496</f>
        <v>0</v>
      </c>
    </row>
    <row r="497" spans="1:13">
      <c r="A497" s="398"/>
      <c r="B497" s="398" t="s">
        <v>2075</v>
      </c>
      <c r="C497" s="398" t="s">
        <v>941</v>
      </c>
      <c r="D497" s="399" t="s">
        <v>942</v>
      </c>
      <c r="E497" s="398">
        <v>5</v>
      </c>
      <c r="F497" s="400">
        <v>4</v>
      </c>
      <c r="G497" s="400">
        <v>3</v>
      </c>
      <c r="H497" s="400">
        <v>2</v>
      </c>
      <c r="I497" s="400">
        <v>1</v>
      </c>
      <c r="J497" s="406" t="s">
        <v>2076</v>
      </c>
      <c r="K497" s="407">
        <f>'Allegato 1.1 (CE) new'!O497</f>
        <v>0</v>
      </c>
      <c r="L497" s="402">
        <f>'Allegato 1.1 (CE) new'!P497</f>
        <v>0</v>
      </c>
      <c r="M497" s="402">
        <f>'Allegato 1.1 (CE) new'!Q497</f>
        <v>0</v>
      </c>
    </row>
    <row r="498" spans="1:13" ht="25.5">
      <c r="A498" s="389"/>
      <c r="B498" s="389" t="s">
        <v>2077</v>
      </c>
      <c r="C498" s="389" t="s">
        <v>943</v>
      </c>
      <c r="D498" s="388" t="s">
        <v>2078</v>
      </c>
      <c r="E498" s="389">
        <v>5</v>
      </c>
      <c r="F498" s="390">
        <v>4</v>
      </c>
      <c r="G498" s="390">
        <v>4</v>
      </c>
      <c r="H498" s="390">
        <v>0</v>
      </c>
      <c r="I498" s="390">
        <v>0</v>
      </c>
      <c r="J498" s="391" t="s">
        <v>2079</v>
      </c>
      <c r="K498" s="392">
        <f>'Allegato 1.1 (CE) new'!O498</f>
        <v>0</v>
      </c>
      <c r="L498" s="392">
        <f>'Allegato 1.1 (CE) new'!P498</f>
        <v>0</v>
      </c>
      <c r="M498" s="392">
        <f>'Allegato 1.1 (CE) new'!Q498</f>
        <v>0</v>
      </c>
    </row>
    <row r="499" spans="1:13">
      <c r="A499" s="393"/>
      <c r="B499" s="393" t="s">
        <v>2077</v>
      </c>
      <c r="C499" s="393" t="s">
        <v>943</v>
      </c>
      <c r="D499" s="394" t="s">
        <v>944</v>
      </c>
      <c r="E499" s="393">
        <v>5</v>
      </c>
      <c r="F499" s="395">
        <v>4</v>
      </c>
      <c r="G499" s="395">
        <v>4</v>
      </c>
      <c r="H499" s="395">
        <v>1</v>
      </c>
      <c r="I499" s="395">
        <v>0</v>
      </c>
      <c r="J499" s="396" t="s">
        <v>2080</v>
      </c>
      <c r="K499" s="397">
        <f>'Allegato 1.1 (CE) new'!O499</f>
        <v>0</v>
      </c>
      <c r="L499" s="397">
        <f>'Allegato 1.1 (CE) new'!P499</f>
        <v>0</v>
      </c>
      <c r="M499" s="397">
        <f>'Allegato 1.1 (CE) new'!Q499</f>
        <v>0</v>
      </c>
    </row>
    <row r="500" spans="1:13">
      <c r="A500" s="398" t="s">
        <v>350</v>
      </c>
      <c r="B500" s="398" t="s">
        <v>2077</v>
      </c>
      <c r="C500" s="398" t="s">
        <v>943</v>
      </c>
      <c r="D500" s="399" t="s">
        <v>944</v>
      </c>
      <c r="E500" s="398">
        <v>5</v>
      </c>
      <c r="F500" s="400">
        <v>4</v>
      </c>
      <c r="G500" s="400">
        <v>4</v>
      </c>
      <c r="H500" s="400">
        <v>1</v>
      </c>
      <c r="I500" s="400">
        <v>1</v>
      </c>
      <c r="J500" s="406" t="s">
        <v>2080</v>
      </c>
      <c r="K500" s="407">
        <f>'Allegato 1.1 (CE) new'!O500</f>
        <v>0</v>
      </c>
      <c r="L500" s="402">
        <f>'Allegato 1.1 (CE) new'!P500</f>
        <v>0</v>
      </c>
      <c r="M500" s="402">
        <f>'Allegato 1.1 (CE) new'!Q500</f>
        <v>0</v>
      </c>
    </row>
    <row r="501" spans="1:13">
      <c r="A501" s="383"/>
      <c r="B501" s="383" t="s">
        <v>2081</v>
      </c>
      <c r="C501" s="383" t="s">
        <v>947</v>
      </c>
      <c r="D501" s="382" t="s">
        <v>2082</v>
      </c>
      <c r="E501" s="383">
        <v>5</v>
      </c>
      <c r="F501" s="384">
        <v>5</v>
      </c>
      <c r="G501" s="384">
        <v>0</v>
      </c>
      <c r="H501" s="384">
        <v>0</v>
      </c>
      <c r="I501" s="384">
        <v>0</v>
      </c>
      <c r="J501" s="385" t="s">
        <v>2083</v>
      </c>
      <c r="K501" s="386">
        <f>'Allegato 1.1 (CE) new'!O501</f>
        <v>60586623</v>
      </c>
      <c r="L501" s="386">
        <f>'Allegato 1.1 (CE) new'!P501</f>
        <v>61798355.460000001</v>
      </c>
      <c r="M501" s="386">
        <f>'Allegato 1.1 (CE) new'!Q501</f>
        <v>63034322.569199994</v>
      </c>
    </row>
    <row r="502" spans="1:13">
      <c r="A502" s="389"/>
      <c r="B502" s="389" t="s">
        <v>2084</v>
      </c>
      <c r="C502" s="389" t="s">
        <v>949</v>
      </c>
      <c r="D502" s="388" t="s">
        <v>2085</v>
      </c>
      <c r="E502" s="389">
        <v>5</v>
      </c>
      <c r="F502" s="390">
        <v>5</v>
      </c>
      <c r="G502" s="390">
        <v>1</v>
      </c>
      <c r="H502" s="390">
        <v>0</v>
      </c>
      <c r="I502" s="390">
        <v>0</v>
      </c>
      <c r="J502" s="391" t="s">
        <v>2086</v>
      </c>
      <c r="K502" s="392">
        <f>'Allegato 1.1 (CE) new'!O502</f>
        <v>34887339</v>
      </c>
      <c r="L502" s="392">
        <f>'Allegato 1.1 (CE) new'!P502</f>
        <v>35585085.780000001</v>
      </c>
      <c r="M502" s="392">
        <f>'Allegato 1.1 (CE) new'!Q502</f>
        <v>36296787.4956</v>
      </c>
    </row>
    <row r="503" spans="1:13">
      <c r="A503" s="393"/>
      <c r="B503" s="393" t="s">
        <v>2087</v>
      </c>
      <c r="C503" s="393" t="s">
        <v>951</v>
      </c>
      <c r="D503" s="394" t="s">
        <v>952</v>
      </c>
      <c r="E503" s="393">
        <v>5</v>
      </c>
      <c r="F503" s="395">
        <v>5</v>
      </c>
      <c r="G503" s="395">
        <v>1</v>
      </c>
      <c r="H503" s="395">
        <v>1</v>
      </c>
      <c r="I503" s="395">
        <v>0</v>
      </c>
      <c r="J503" s="396" t="s">
        <v>2088</v>
      </c>
      <c r="K503" s="397">
        <f>'Allegato 1.1 (CE) new'!O503</f>
        <v>31862389</v>
      </c>
      <c r="L503" s="397">
        <f>'Allegato 1.1 (CE) new'!P503</f>
        <v>32499636.780000001</v>
      </c>
      <c r="M503" s="397">
        <f>'Allegato 1.1 (CE) new'!Q503</f>
        <v>33149629.5156</v>
      </c>
    </row>
    <row r="504" spans="1:13">
      <c r="A504" s="398"/>
      <c r="B504" s="398" t="s">
        <v>2089</v>
      </c>
      <c r="C504" s="398" t="s">
        <v>953</v>
      </c>
      <c r="D504" s="399" t="s">
        <v>954</v>
      </c>
      <c r="E504" s="398">
        <v>5</v>
      </c>
      <c r="F504" s="400">
        <v>5</v>
      </c>
      <c r="G504" s="400">
        <v>1</v>
      </c>
      <c r="H504" s="400">
        <v>1</v>
      </c>
      <c r="I504" s="400">
        <v>1</v>
      </c>
      <c r="J504" s="406" t="s">
        <v>2090</v>
      </c>
      <c r="K504" s="407">
        <f>'Allegato 1.1 (CE) new'!O504</f>
        <v>30294710</v>
      </c>
      <c r="L504" s="402">
        <f>'Allegato 1.1 (CE) new'!P504</f>
        <v>30900604.199999999</v>
      </c>
      <c r="M504" s="402">
        <f>'Allegato 1.1 (CE) new'!Q504</f>
        <v>31518616.283999998</v>
      </c>
    </row>
    <row r="505" spans="1:13">
      <c r="A505" s="398"/>
      <c r="B505" s="398" t="s">
        <v>2091</v>
      </c>
      <c r="C505" s="398" t="s">
        <v>955</v>
      </c>
      <c r="D505" s="399" t="s">
        <v>956</v>
      </c>
      <c r="E505" s="398">
        <v>5</v>
      </c>
      <c r="F505" s="400">
        <v>5</v>
      </c>
      <c r="G505" s="400">
        <v>1</v>
      </c>
      <c r="H505" s="400">
        <v>1</v>
      </c>
      <c r="I505" s="400">
        <v>2</v>
      </c>
      <c r="J505" s="406" t="s">
        <v>2092</v>
      </c>
      <c r="K505" s="407">
        <f>'Allegato 1.1 (CE) new'!O505</f>
        <v>1567679</v>
      </c>
      <c r="L505" s="402">
        <f>'Allegato 1.1 (CE) new'!P505</f>
        <v>1599032.58</v>
      </c>
      <c r="M505" s="402">
        <f>'Allegato 1.1 (CE) new'!Q505</f>
        <v>1631013.2316000001</v>
      </c>
    </row>
    <row r="506" spans="1:13">
      <c r="A506" s="398"/>
      <c r="B506" s="398" t="s">
        <v>2093</v>
      </c>
      <c r="C506" s="398" t="s">
        <v>957</v>
      </c>
      <c r="D506" s="399" t="s">
        <v>958</v>
      </c>
      <c r="E506" s="398">
        <v>5</v>
      </c>
      <c r="F506" s="400">
        <v>5</v>
      </c>
      <c r="G506" s="400">
        <v>1</v>
      </c>
      <c r="H506" s="400">
        <v>1</v>
      </c>
      <c r="I506" s="400">
        <v>3</v>
      </c>
      <c r="J506" s="406" t="s">
        <v>2094</v>
      </c>
      <c r="K506" s="407">
        <f>'Allegato 1.1 (CE) new'!O506</f>
        <v>0</v>
      </c>
      <c r="L506" s="402">
        <f>'Allegato 1.1 (CE) new'!P506</f>
        <v>0</v>
      </c>
      <c r="M506" s="402">
        <f>'Allegato 1.1 (CE) new'!Q506</f>
        <v>0</v>
      </c>
    </row>
    <row r="507" spans="1:13">
      <c r="A507" s="398"/>
      <c r="B507" s="398" t="s">
        <v>2089</v>
      </c>
      <c r="C507" s="398" t="s">
        <v>953</v>
      </c>
      <c r="D507" s="399" t="s">
        <v>954</v>
      </c>
      <c r="E507" s="398">
        <v>5</v>
      </c>
      <c r="F507" s="400">
        <v>5</v>
      </c>
      <c r="G507" s="400">
        <v>1</v>
      </c>
      <c r="H507" s="400">
        <v>1</v>
      </c>
      <c r="I507" s="400">
        <v>4</v>
      </c>
      <c r="J507" s="406" t="s">
        <v>2095</v>
      </c>
      <c r="K507" s="407">
        <f>'Allegato 1.1 (CE) new'!O507</f>
        <v>0</v>
      </c>
      <c r="L507" s="402">
        <f>'Allegato 1.1 (CE) new'!P507</f>
        <v>0</v>
      </c>
      <c r="M507" s="402">
        <f>'Allegato 1.1 (CE) new'!Q507</f>
        <v>0</v>
      </c>
    </row>
    <row r="508" spans="1:13">
      <c r="A508" s="398"/>
      <c r="B508" s="398" t="s">
        <v>2091</v>
      </c>
      <c r="C508" s="398" t="s">
        <v>955</v>
      </c>
      <c r="D508" s="399" t="s">
        <v>956</v>
      </c>
      <c r="E508" s="398">
        <v>5</v>
      </c>
      <c r="F508" s="400">
        <v>5</v>
      </c>
      <c r="G508" s="400">
        <v>1</v>
      </c>
      <c r="H508" s="400">
        <v>1</v>
      </c>
      <c r="I508" s="400">
        <v>5</v>
      </c>
      <c r="J508" s="406" t="s">
        <v>2096</v>
      </c>
      <c r="K508" s="407">
        <f>'Allegato 1.1 (CE) new'!O508</f>
        <v>0</v>
      </c>
      <c r="L508" s="402">
        <f>'Allegato 1.1 (CE) new'!P508</f>
        <v>0</v>
      </c>
      <c r="M508" s="402">
        <f>'Allegato 1.1 (CE) new'!Q508</f>
        <v>0</v>
      </c>
    </row>
    <row r="509" spans="1:13">
      <c r="A509" s="398"/>
      <c r="B509" s="398" t="s">
        <v>2093</v>
      </c>
      <c r="C509" s="398" t="s">
        <v>957</v>
      </c>
      <c r="D509" s="399" t="s">
        <v>958</v>
      </c>
      <c r="E509" s="398">
        <v>5</v>
      </c>
      <c r="F509" s="400">
        <v>5</v>
      </c>
      <c r="G509" s="400">
        <v>1</v>
      </c>
      <c r="H509" s="400">
        <v>1</v>
      </c>
      <c r="I509" s="400">
        <v>6</v>
      </c>
      <c r="J509" s="406" t="s">
        <v>2097</v>
      </c>
      <c r="K509" s="407">
        <f>'Allegato 1.1 (CE) new'!O509</f>
        <v>0</v>
      </c>
      <c r="L509" s="402">
        <f>'Allegato 1.1 (CE) new'!P509</f>
        <v>0</v>
      </c>
      <c r="M509" s="402">
        <f>'Allegato 1.1 (CE) new'!Q509</f>
        <v>0</v>
      </c>
    </row>
    <row r="510" spans="1:13">
      <c r="A510" s="398"/>
      <c r="B510" s="398" t="s">
        <v>2089</v>
      </c>
      <c r="C510" s="398" t="s">
        <v>953</v>
      </c>
      <c r="D510" s="399" t="s">
        <v>954</v>
      </c>
      <c r="E510" s="398">
        <v>5</v>
      </c>
      <c r="F510" s="400">
        <v>5</v>
      </c>
      <c r="G510" s="400">
        <v>1</v>
      </c>
      <c r="H510" s="400">
        <v>1</v>
      </c>
      <c r="I510" s="400">
        <v>7</v>
      </c>
      <c r="J510" s="406" t="s">
        <v>2098</v>
      </c>
      <c r="K510" s="407">
        <f>'Allegato 1.1 (CE) new'!O510</f>
        <v>0</v>
      </c>
      <c r="L510" s="402">
        <f>'Allegato 1.1 (CE) new'!P510</f>
        <v>0</v>
      </c>
      <c r="M510" s="402">
        <f>'Allegato 1.1 (CE) new'!Q510</f>
        <v>0</v>
      </c>
    </row>
    <row r="511" spans="1:13">
      <c r="A511" s="398"/>
      <c r="B511" s="398" t="s">
        <v>2091</v>
      </c>
      <c r="C511" s="398" t="s">
        <v>955</v>
      </c>
      <c r="D511" s="399" t="s">
        <v>956</v>
      </c>
      <c r="E511" s="398">
        <v>5</v>
      </c>
      <c r="F511" s="400">
        <v>5</v>
      </c>
      <c r="G511" s="400">
        <v>1</v>
      </c>
      <c r="H511" s="400">
        <v>1</v>
      </c>
      <c r="I511" s="400">
        <v>8</v>
      </c>
      <c r="J511" s="406" t="s">
        <v>2099</v>
      </c>
      <c r="K511" s="407">
        <f>'Allegato 1.1 (CE) new'!O511</f>
        <v>0</v>
      </c>
      <c r="L511" s="402">
        <f>'Allegato 1.1 (CE) new'!P511</f>
        <v>0</v>
      </c>
      <c r="M511" s="402">
        <f>'Allegato 1.1 (CE) new'!Q511</f>
        <v>0</v>
      </c>
    </row>
    <row r="512" spans="1:13">
      <c r="A512" s="398"/>
      <c r="B512" s="398" t="s">
        <v>2093</v>
      </c>
      <c r="C512" s="398" t="s">
        <v>957</v>
      </c>
      <c r="D512" s="399" t="s">
        <v>958</v>
      </c>
      <c r="E512" s="398">
        <v>5</v>
      </c>
      <c r="F512" s="400">
        <v>5</v>
      </c>
      <c r="G512" s="400">
        <v>1</v>
      </c>
      <c r="H512" s="400">
        <v>1</v>
      </c>
      <c r="I512" s="400">
        <v>9</v>
      </c>
      <c r="J512" s="406" t="s">
        <v>2100</v>
      </c>
      <c r="K512" s="407">
        <f>'Allegato 1.1 (CE) new'!O512</f>
        <v>0</v>
      </c>
      <c r="L512" s="402">
        <f>'Allegato 1.1 (CE) new'!P512</f>
        <v>0</v>
      </c>
      <c r="M512" s="402">
        <f>'Allegato 1.1 (CE) new'!Q512</f>
        <v>0</v>
      </c>
    </row>
    <row r="513" spans="1:13">
      <c r="A513" s="398"/>
      <c r="B513" s="398" t="s">
        <v>2089</v>
      </c>
      <c r="C513" s="398" t="s">
        <v>953</v>
      </c>
      <c r="D513" s="399" t="s">
        <v>954</v>
      </c>
      <c r="E513" s="398">
        <v>5</v>
      </c>
      <c r="F513" s="400">
        <v>5</v>
      </c>
      <c r="G513" s="400">
        <v>1</v>
      </c>
      <c r="H513" s="400">
        <v>1</v>
      </c>
      <c r="I513" s="400">
        <v>10</v>
      </c>
      <c r="J513" s="406" t="s">
        <v>2101</v>
      </c>
      <c r="K513" s="407">
        <f>'Allegato 1.1 (CE) new'!O513</f>
        <v>0</v>
      </c>
      <c r="L513" s="402">
        <f>'Allegato 1.1 (CE) new'!P513</f>
        <v>0</v>
      </c>
      <c r="M513" s="402">
        <f>'Allegato 1.1 (CE) new'!Q513</f>
        <v>0</v>
      </c>
    </row>
    <row r="514" spans="1:13">
      <c r="A514" s="398"/>
      <c r="B514" s="398" t="s">
        <v>2091</v>
      </c>
      <c r="C514" s="398" t="s">
        <v>955</v>
      </c>
      <c r="D514" s="399" t="s">
        <v>956</v>
      </c>
      <c r="E514" s="398">
        <v>5</v>
      </c>
      <c r="F514" s="400">
        <v>5</v>
      </c>
      <c r="G514" s="400">
        <v>1</v>
      </c>
      <c r="H514" s="400">
        <v>1</v>
      </c>
      <c r="I514" s="400">
        <v>11</v>
      </c>
      <c r="J514" s="406" t="s">
        <v>2102</v>
      </c>
      <c r="K514" s="407">
        <f>'Allegato 1.1 (CE) new'!O514</f>
        <v>0</v>
      </c>
      <c r="L514" s="402">
        <f>'Allegato 1.1 (CE) new'!P514</f>
        <v>0</v>
      </c>
      <c r="M514" s="402">
        <f>'Allegato 1.1 (CE) new'!Q514</f>
        <v>0</v>
      </c>
    </row>
    <row r="515" spans="1:13">
      <c r="A515" s="398"/>
      <c r="B515" s="398" t="s">
        <v>2093</v>
      </c>
      <c r="C515" s="398" t="s">
        <v>957</v>
      </c>
      <c r="D515" s="399" t="s">
        <v>958</v>
      </c>
      <c r="E515" s="398">
        <v>5</v>
      </c>
      <c r="F515" s="400">
        <v>5</v>
      </c>
      <c r="G515" s="400">
        <v>1</v>
      </c>
      <c r="H515" s="400">
        <v>1</v>
      </c>
      <c r="I515" s="400">
        <v>12</v>
      </c>
      <c r="J515" s="406" t="s">
        <v>2103</v>
      </c>
      <c r="K515" s="407">
        <f>'Allegato 1.1 (CE) new'!O515</f>
        <v>0</v>
      </c>
      <c r="L515" s="402">
        <f>'Allegato 1.1 (CE) new'!P515</f>
        <v>0</v>
      </c>
      <c r="M515" s="402">
        <f>'Allegato 1.1 (CE) new'!Q515</f>
        <v>0</v>
      </c>
    </row>
    <row r="516" spans="1:13">
      <c r="A516" s="398"/>
      <c r="B516" s="398" t="s">
        <v>2089</v>
      </c>
      <c r="C516" s="398" t="s">
        <v>953</v>
      </c>
      <c r="D516" s="399" t="s">
        <v>954</v>
      </c>
      <c r="E516" s="398">
        <v>5</v>
      </c>
      <c r="F516" s="400">
        <v>5</v>
      </c>
      <c r="G516" s="400">
        <v>1</v>
      </c>
      <c r="H516" s="400">
        <v>1</v>
      </c>
      <c r="I516" s="400">
        <v>13</v>
      </c>
      <c r="J516" s="406" t="s">
        <v>2104</v>
      </c>
      <c r="K516" s="407">
        <f>'Allegato 1.1 (CE) new'!O516</f>
        <v>0</v>
      </c>
      <c r="L516" s="402">
        <f>'Allegato 1.1 (CE) new'!P516</f>
        <v>0</v>
      </c>
      <c r="M516" s="402">
        <f>'Allegato 1.1 (CE) new'!Q516</f>
        <v>0</v>
      </c>
    </row>
    <row r="517" spans="1:13">
      <c r="A517" s="398"/>
      <c r="B517" s="398" t="s">
        <v>2091</v>
      </c>
      <c r="C517" s="398" t="s">
        <v>955</v>
      </c>
      <c r="D517" s="399" t="s">
        <v>956</v>
      </c>
      <c r="E517" s="398">
        <v>5</v>
      </c>
      <c r="F517" s="400">
        <v>5</v>
      </c>
      <c r="G517" s="400">
        <v>1</v>
      </c>
      <c r="H517" s="400">
        <v>1</v>
      </c>
      <c r="I517" s="400">
        <v>14</v>
      </c>
      <c r="J517" s="406" t="s">
        <v>2105</v>
      </c>
      <c r="K517" s="407">
        <f>'Allegato 1.1 (CE) new'!O517</f>
        <v>0</v>
      </c>
      <c r="L517" s="402">
        <f>'Allegato 1.1 (CE) new'!P517</f>
        <v>0</v>
      </c>
      <c r="M517" s="402">
        <f>'Allegato 1.1 (CE) new'!Q517</f>
        <v>0</v>
      </c>
    </row>
    <row r="518" spans="1:13">
      <c r="A518" s="398"/>
      <c r="B518" s="398" t="s">
        <v>2093</v>
      </c>
      <c r="C518" s="398" t="s">
        <v>957</v>
      </c>
      <c r="D518" s="399" t="s">
        <v>958</v>
      </c>
      <c r="E518" s="398">
        <v>5</v>
      </c>
      <c r="F518" s="400">
        <v>5</v>
      </c>
      <c r="G518" s="400">
        <v>1</v>
      </c>
      <c r="H518" s="400">
        <v>1</v>
      </c>
      <c r="I518" s="400">
        <v>15</v>
      </c>
      <c r="J518" s="406" t="s">
        <v>2106</v>
      </c>
      <c r="K518" s="407">
        <f>'Allegato 1.1 (CE) new'!O518</f>
        <v>0</v>
      </c>
      <c r="L518" s="402">
        <f>'Allegato 1.1 (CE) new'!P518</f>
        <v>0</v>
      </c>
      <c r="M518" s="402">
        <f>'Allegato 1.1 (CE) new'!Q518</f>
        <v>0</v>
      </c>
    </row>
    <row r="519" spans="1:13">
      <c r="A519" s="398"/>
      <c r="B519" s="398" t="s">
        <v>2089</v>
      </c>
      <c r="C519" s="398" t="s">
        <v>953</v>
      </c>
      <c r="D519" s="399" t="s">
        <v>954</v>
      </c>
      <c r="E519" s="398">
        <v>5</v>
      </c>
      <c r="F519" s="400">
        <v>5</v>
      </c>
      <c r="G519" s="400">
        <v>1</v>
      </c>
      <c r="H519" s="400">
        <v>1</v>
      </c>
      <c r="I519" s="400">
        <v>16</v>
      </c>
      <c r="J519" s="406" t="s">
        <v>2107</v>
      </c>
      <c r="K519" s="407">
        <f>'Allegato 1.1 (CE) new'!O519</f>
        <v>0</v>
      </c>
      <c r="L519" s="402">
        <f>'Allegato 1.1 (CE) new'!P519</f>
        <v>0</v>
      </c>
      <c r="M519" s="402">
        <f>'Allegato 1.1 (CE) new'!Q519</f>
        <v>0</v>
      </c>
    </row>
    <row r="520" spans="1:13">
      <c r="A520" s="398"/>
      <c r="B520" s="398" t="s">
        <v>2091</v>
      </c>
      <c r="C520" s="398" t="s">
        <v>955</v>
      </c>
      <c r="D520" s="399" t="s">
        <v>956</v>
      </c>
      <c r="E520" s="398">
        <v>5</v>
      </c>
      <c r="F520" s="400">
        <v>5</v>
      </c>
      <c r="G520" s="400">
        <v>1</v>
      </c>
      <c r="H520" s="400">
        <v>1</v>
      </c>
      <c r="I520" s="400">
        <v>17</v>
      </c>
      <c r="J520" s="406" t="s">
        <v>2108</v>
      </c>
      <c r="K520" s="407">
        <f>'Allegato 1.1 (CE) new'!O520</f>
        <v>0</v>
      </c>
      <c r="L520" s="402">
        <f>'Allegato 1.1 (CE) new'!P520</f>
        <v>0</v>
      </c>
      <c r="M520" s="402">
        <f>'Allegato 1.1 (CE) new'!Q520</f>
        <v>0</v>
      </c>
    </row>
    <row r="521" spans="1:13">
      <c r="A521" s="398"/>
      <c r="B521" s="398" t="s">
        <v>2093</v>
      </c>
      <c r="C521" s="398" t="s">
        <v>957</v>
      </c>
      <c r="D521" s="399" t="s">
        <v>958</v>
      </c>
      <c r="E521" s="398">
        <v>5</v>
      </c>
      <c r="F521" s="400">
        <v>5</v>
      </c>
      <c r="G521" s="400">
        <v>1</v>
      </c>
      <c r="H521" s="400">
        <v>1</v>
      </c>
      <c r="I521" s="400">
        <v>18</v>
      </c>
      <c r="J521" s="406" t="s">
        <v>2109</v>
      </c>
      <c r="K521" s="407">
        <f>'Allegato 1.1 (CE) new'!O521</f>
        <v>0</v>
      </c>
      <c r="L521" s="402">
        <f>'Allegato 1.1 (CE) new'!P521</f>
        <v>0</v>
      </c>
      <c r="M521" s="402">
        <f>'Allegato 1.1 (CE) new'!Q521</f>
        <v>0</v>
      </c>
    </row>
    <row r="522" spans="1:13">
      <c r="A522" s="398"/>
      <c r="B522" s="398" t="s">
        <v>2089</v>
      </c>
      <c r="C522" s="398" t="s">
        <v>953</v>
      </c>
      <c r="D522" s="399" t="s">
        <v>954</v>
      </c>
      <c r="E522" s="398">
        <v>5</v>
      </c>
      <c r="F522" s="400">
        <v>5</v>
      </c>
      <c r="G522" s="400">
        <v>1</v>
      </c>
      <c r="H522" s="400">
        <v>1</v>
      </c>
      <c r="I522" s="400">
        <v>19</v>
      </c>
      <c r="J522" s="406" t="s">
        <v>2110</v>
      </c>
      <c r="K522" s="407">
        <f>'Allegato 1.1 (CE) new'!O522</f>
        <v>0</v>
      </c>
      <c r="L522" s="402">
        <f>'Allegato 1.1 (CE) new'!P522</f>
        <v>0</v>
      </c>
      <c r="M522" s="402">
        <f>'Allegato 1.1 (CE) new'!Q522</f>
        <v>0</v>
      </c>
    </row>
    <row r="523" spans="1:13">
      <c r="A523" s="398"/>
      <c r="B523" s="398" t="s">
        <v>2091</v>
      </c>
      <c r="C523" s="398" t="s">
        <v>955</v>
      </c>
      <c r="D523" s="399" t="s">
        <v>956</v>
      </c>
      <c r="E523" s="398">
        <v>5</v>
      </c>
      <c r="F523" s="400">
        <v>5</v>
      </c>
      <c r="G523" s="400">
        <v>1</v>
      </c>
      <c r="H523" s="400">
        <v>1</v>
      </c>
      <c r="I523" s="400">
        <v>20</v>
      </c>
      <c r="J523" s="406" t="s">
        <v>2111</v>
      </c>
      <c r="K523" s="407">
        <f>'Allegato 1.1 (CE) new'!O523</f>
        <v>0</v>
      </c>
      <c r="L523" s="402">
        <f>'Allegato 1.1 (CE) new'!P523</f>
        <v>0</v>
      </c>
      <c r="M523" s="402">
        <f>'Allegato 1.1 (CE) new'!Q523</f>
        <v>0</v>
      </c>
    </row>
    <row r="524" spans="1:13">
      <c r="A524" s="398"/>
      <c r="B524" s="398" t="s">
        <v>2093</v>
      </c>
      <c r="C524" s="398" t="s">
        <v>957</v>
      </c>
      <c r="D524" s="399" t="s">
        <v>958</v>
      </c>
      <c r="E524" s="398">
        <v>5</v>
      </c>
      <c r="F524" s="400">
        <v>5</v>
      </c>
      <c r="G524" s="400">
        <v>1</v>
      </c>
      <c r="H524" s="400">
        <v>1</v>
      </c>
      <c r="I524" s="400">
        <v>21</v>
      </c>
      <c r="J524" s="406" t="s">
        <v>2112</v>
      </c>
      <c r="K524" s="407">
        <f>'Allegato 1.1 (CE) new'!O524</f>
        <v>0</v>
      </c>
      <c r="L524" s="402">
        <f>'Allegato 1.1 (CE) new'!P524</f>
        <v>0</v>
      </c>
      <c r="M524" s="402">
        <f>'Allegato 1.1 (CE) new'!Q524</f>
        <v>0</v>
      </c>
    </row>
    <row r="525" spans="1:13">
      <c r="A525" s="393"/>
      <c r="B525" s="393" t="s">
        <v>2113</v>
      </c>
      <c r="C525" s="393" t="s">
        <v>959</v>
      </c>
      <c r="D525" s="394" t="s">
        <v>960</v>
      </c>
      <c r="E525" s="393">
        <v>5</v>
      </c>
      <c r="F525" s="395">
        <v>5</v>
      </c>
      <c r="G525" s="395">
        <v>1</v>
      </c>
      <c r="H525" s="395">
        <v>2</v>
      </c>
      <c r="I525" s="395">
        <v>0</v>
      </c>
      <c r="J525" s="396" t="s">
        <v>2114</v>
      </c>
      <c r="K525" s="397">
        <f>'Allegato 1.1 (CE) new'!O525</f>
        <v>3024950</v>
      </c>
      <c r="L525" s="397">
        <f>'Allegato 1.1 (CE) new'!P525</f>
        <v>3085449</v>
      </c>
      <c r="M525" s="397">
        <f>'Allegato 1.1 (CE) new'!Q525</f>
        <v>3147157.98</v>
      </c>
    </row>
    <row r="526" spans="1:13">
      <c r="A526" s="398"/>
      <c r="B526" s="398" t="s">
        <v>2115</v>
      </c>
      <c r="C526" s="398" t="s">
        <v>961</v>
      </c>
      <c r="D526" s="399" t="s">
        <v>962</v>
      </c>
      <c r="E526" s="398">
        <v>5</v>
      </c>
      <c r="F526" s="400">
        <v>5</v>
      </c>
      <c r="G526" s="400">
        <v>1</v>
      </c>
      <c r="H526" s="400">
        <v>2</v>
      </c>
      <c r="I526" s="400">
        <v>1</v>
      </c>
      <c r="J526" s="406" t="s">
        <v>2090</v>
      </c>
      <c r="K526" s="407">
        <f>'Allegato 1.1 (CE) new'!O526</f>
        <v>3024950</v>
      </c>
      <c r="L526" s="402">
        <f>'Allegato 1.1 (CE) new'!P526</f>
        <v>3085449</v>
      </c>
      <c r="M526" s="402">
        <f>'Allegato 1.1 (CE) new'!Q526</f>
        <v>3147157.98</v>
      </c>
    </row>
    <row r="527" spans="1:13">
      <c r="A527" s="398"/>
      <c r="B527" s="398" t="s">
        <v>2116</v>
      </c>
      <c r="C527" s="398" t="s">
        <v>963</v>
      </c>
      <c r="D527" s="399" t="s">
        <v>964</v>
      </c>
      <c r="E527" s="398">
        <v>5</v>
      </c>
      <c r="F527" s="400">
        <v>5</v>
      </c>
      <c r="G527" s="400">
        <v>1</v>
      </c>
      <c r="H527" s="400">
        <v>2</v>
      </c>
      <c r="I527" s="400">
        <v>2</v>
      </c>
      <c r="J527" s="406" t="s">
        <v>2092</v>
      </c>
      <c r="K527" s="407">
        <f>'Allegato 1.1 (CE) new'!O527</f>
        <v>0</v>
      </c>
      <c r="L527" s="402">
        <f>'Allegato 1.1 (CE) new'!P527</f>
        <v>0</v>
      </c>
      <c r="M527" s="402">
        <f>'Allegato 1.1 (CE) new'!Q527</f>
        <v>0</v>
      </c>
    </row>
    <row r="528" spans="1:13">
      <c r="A528" s="398"/>
      <c r="B528" s="398" t="s">
        <v>2117</v>
      </c>
      <c r="C528" s="398" t="s">
        <v>965</v>
      </c>
      <c r="D528" s="399" t="s">
        <v>966</v>
      </c>
      <c r="E528" s="398">
        <v>5</v>
      </c>
      <c r="F528" s="400">
        <v>5</v>
      </c>
      <c r="G528" s="400">
        <v>1</v>
      </c>
      <c r="H528" s="400">
        <v>2</v>
      </c>
      <c r="I528" s="400">
        <v>3</v>
      </c>
      <c r="J528" s="406" t="s">
        <v>2094</v>
      </c>
      <c r="K528" s="407">
        <f>'Allegato 1.1 (CE) new'!O528</f>
        <v>0</v>
      </c>
      <c r="L528" s="402">
        <f>'Allegato 1.1 (CE) new'!P528</f>
        <v>0</v>
      </c>
      <c r="M528" s="402">
        <f>'Allegato 1.1 (CE) new'!Q528</f>
        <v>0</v>
      </c>
    </row>
    <row r="529" spans="1:13">
      <c r="A529" s="398"/>
      <c r="B529" s="398" t="s">
        <v>2115</v>
      </c>
      <c r="C529" s="398" t="s">
        <v>961</v>
      </c>
      <c r="D529" s="399" t="s">
        <v>962</v>
      </c>
      <c r="E529" s="398">
        <v>5</v>
      </c>
      <c r="F529" s="400">
        <v>5</v>
      </c>
      <c r="G529" s="400">
        <v>1</v>
      </c>
      <c r="H529" s="400">
        <v>2</v>
      </c>
      <c r="I529" s="400">
        <v>4</v>
      </c>
      <c r="J529" s="406" t="s">
        <v>2095</v>
      </c>
      <c r="K529" s="407">
        <f>'Allegato 1.1 (CE) new'!O529</f>
        <v>0</v>
      </c>
      <c r="L529" s="402">
        <f>'Allegato 1.1 (CE) new'!P529</f>
        <v>0</v>
      </c>
      <c r="M529" s="402">
        <f>'Allegato 1.1 (CE) new'!Q529</f>
        <v>0</v>
      </c>
    </row>
    <row r="530" spans="1:13">
      <c r="A530" s="398"/>
      <c r="B530" s="398" t="s">
        <v>2116</v>
      </c>
      <c r="C530" s="398" t="s">
        <v>963</v>
      </c>
      <c r="D530" s="399" t="s">
        <v>964</v>
      </c>
      <c r="E530" s="398">
        <v>5</v>
      </c>
      <c r="F530" s="400">
        <v>5</v>
      </c>
      <c r="G530" s="400">
        <v>1</v>
      </c>
      <c r="H530" s="400">
        <v>2</v>
      </c>
      <c r="I530" s="400">
        <v>5</v>
      </c>
      <c r="J530" s="406" t="s">
        <v>2096</v>
      </c>
      <c r="K530" s="407">
        <f>'Allegato 1.1 (CE) new'!O530</f>
        <v>0</v>
      </c>
      <c r="L530" s="402">
        <f>'Allegato 1.1 (CE) new'!P530</f>
        <v>0</v>
      </c>
      <c r="M530" s="402">
        <f>'Allegato 1.1 (CE) new'!Q530</f>
        <v>0</v>
      </c>
    </row>
    <row r="531" spans="1:13">
      <c r="A531" s="398"/>
      <c r="B531" s="398" t="s">
        <v>2117</v>
      </c>
      <c r="C531" s="398" t="s">
        <v>965</v>
      </c>
      <c r="D531" s="399" t="s">
        <v>966</v>
      </c>
      <c r="E531" s="398">
        <v>5</v>
      </c>
      <c r="F531" s="400">
        <v>5</v>
      </c>
      <c r="G531" s="400">
        <v>1</v>
      </c>
      <c r="H531" s="400">
        <v>2</v>
      </c>
      <c r="I531" s="400">
        <v>6</v>
      </c>
      <c r="J531" s="406" t="s">
        <v>2097</v>
      </c>
      <c r="K531" s="407">
        <f>'Allegato 1.1 (CE) new'!O531</f>
        <v>0</v>
      </c>
      <c r="L531" s="402">
        <f>'Allegato 1.1 (CE) new'!P531</f>
        <v>0</v>
      </c>
      <c r="M531" s="402">
        <f>'Allegato 1.1 (CE) new'!Q531</f>
        <v>0</v>
      </c>
    </row>
    <row r="532" spans="1:13">
      <c r="A532" s="398"/>
      <c r="B532" s="398" t="s">
        <v>2115</v>
      </c>
      <c r="C532" s="398" t="s">
        <v>961</v>
      </c>
      <c r="D532" s="399" t="s">
        <v>962</v>
      </c>
      <c r="E532" s="398">
        <v>5</v>
      </c>
      <c r="F532" s="400">
        <v>5</v>
      </c>
      <c r="G532" s="400">
        <v>1</v>
      </c>
      <c r="H532" s="400">
        <v>2</v>
      </c>
      <c r="I532" s="400">
        <v>7</v>
      </c>
      <c r="J532" s="406" t="s">
        <v>2098</v>
      </c>
      <c r="K532" s="407">
        <f>'Allegato 1.1 (CE) new'!O532</f>
        <v>0</v>
      </c>
      <c r="L532" s="402">
        <f>'Allegato 1.1 (CE) new'!P532</f>
        <v>0</v>
      </c>
      <c r="M532" s="402">
        <f>'Allegato 1.1 (CE) new'!Q532</f>
        <v>0</v>
      </c>
    </row>
    <row r="533" spans="1:13">
      <c r="A533" s="398"/>
      <c r="B533" s="398" t="s">
        <v>2116</v>
      </c>
      <c r="C533" s="398" t="s">
        <v>963</v>
      </c>
      <c r="D533" s="399" t="s">
        <v>964</v>
      </c>
      <c r="E533" s="398">
        <v>5</v>
      </c>
      <c r="F533" s="400">
        <v>5</v>
      </c>
      <c r="G533" s="400">
        <v>1</v>
      </c>
      <c r="H533" s="400">
        <v>2</v>
      </c>
      <c r="I533" s="400">
        <v>8</v>
      </c>
      <c r="J533" s="406" t="s">
        <v>2099</v>
      </c>
      <c r="K533" s="407">
        <f>'Allegato 1.1 (CE) new'!O533</f>
        <v>0</v>
      </c>
      <c r="L533" s="402">
        <f>'Allegato 1.1 (CE) new'!P533</f>
        <v>0</v>
      </c>
      <c r="M533" s="402">
        <f>'Allegato 1.1 (CE) new'!Q533</f>
        <v>0</v>
      </c>
    </row>
    <row r="534" spans="1:13">
      <c r="A534" s="398"/>
      <c r="B534" s="398" t="s">
        <v>2117</v>
      </c>
      <c r="C534" s="398" t="s">
        <v>965</v>
      </c>
      <c r="D534" s="399" t="s">
        <v>966</v>
      </c>
      <c r="E534" s="398">
        <v>5</v>
      </c>
      <c r="F534" s="400">
        <v>5</v>
      </c>
      <c r="G534" s="400">
        <v>1</v>
      </c>
      <c r="H534" s="400">
        <v>2</v>
      </c>
      <c r="I534" s="400">
        <v>9</v>
      </c>
      <c r="J534" s="406" t="s">
        <v>2100</v>
      </c>
      <c r="K534" s="407">
        <f>'Allegato 1.1 (CE) new'!O534</f>
        <v>0</v>
      </c>
      <c r="L534" s="402">
        <f>'Allegato 1.1 (CE) new'!P534</f>
        <v>0</v>
      </c>
      <c r="M534" s="402">
        <f>'Allegato 1.1 (CE) new'!Q534</f>
        <v>0</v>
      </c>
    </row>
    <row r="535" spans="1:13">
      <c r="A535" s="398"/>
      <c r="B535" s="398" t="s">
        <v>2115</v>
      </c>
      <c r="C535" s="398" t="s">
        <v>961</v>
      </c>
      <c r="D535" s="399" t="s">
        <v>962</v>
      </c>
      <c r="E535" s="398">
        <v>5</v>
      </c>
      <c r="F535" s="400">
        <v>5</v>
      </c>
      <c r="G535" s="400">
        <v>1</v>
      </c>
      <c r="H535" s="400">
        <v>2</v>
      </c>
      <c r="I535" s="400">
        <v>10</v>
      </c>
      <c r="J535" s="406" t="s">
        <v>2101</v>
      </c>
      <c r="K535" s="407">
        <f>'Allegato 1.1 (CE) new'!O535</f>
        <v>0</v>
      </c>
      <c r="L535" s="402">
        <f>'Allegato 1.1 (CE) new'!P535</f>
        <v>0</v>
      </c>
      <c r="M535" s="402">
        <f>'Allegato 1.1 (CE) new'!Q535</f>
        <v>0</v>
      </c>
    </row>
    <row r="536" spans="1:13">
      <c r="A536" s="398"/>
      <c r="B536" s="398" t="s">
        <v>2116</v>
      </c>
      <c r="C536" s="398" t="s">
        <v>963</v>
      </c>
      <c r="D536" s="399" t="s">
        <v>964</v>
      </c>
      <c r="E536" s="398">
        <v>5</v>
      </c>
      <c r="F536" s="400">
        <v>5</v>
      </c>
      <c r="G536" s="400">
        <v>1</v>
      </c>
      <c r="H536" s="400">
        <v>2</v>
      </c>
      <c r="I536" s="400">
        <v>11</v>
      </c>
      <c r="J536" s="406" t="s">
        <v>2102</v>
      </c>
      <c r="K536" s="407">
        <f>'Allegato 1.1 (CE) new'!O536</f>
        <v>0</v>
      </c>
      <c r="L536" s="402">
        <f>'Allegato 1.1 (CE) new'!P536</f>
        <v>0</v>
      </c>
      <c r="M536" s="402">
        <f>'Allegato 1.1 (CE) new'!Q536</f>
        <v>0</v>
      </c>
    </row>
    <row r="537" spans="1:13">
      <c r="A537" s="398"/>
      <c r="B537" s="398" t="s">
        <v>2117</v>
      </c>
      <c r="C537" s="398" t="s">
        <v>965</v>
      </c>
      <c r="D537" s="399" t="s">
        <v>966</v>
      </c>
      <c r="E537" s="398">
        <v>5</v>
      </c>
      <c r="F537" s="400">
        <v>5</v>
      </c>
      <c r="G537" s="400">
        <v>1</v>
      </c>
      <c r="H537" s="400">
        <v>2</v>
      </c>
      <c r="I537" s="400">
        <v>12</v>
      </c>
      <c r="J537" s="406" t="s">
        <v>2103</v>
      </c>
      <c r="K537" s="407">
        <f>'Allegato 1.1 (CE) new'!O537</f>
        <v>0</v>
      </c>
      <c r="L537" s="402">
        <f>'Allegato 1.1 (CE) new'!P537</f>
        <v>0</v>
      </c>
      <c r="M537" s="402">
        <f>'Allegato 1.1 (CE) new'!Q537</f>
        <v>0</v>
      </c>
    </row>
    <row r="538" spans="1:13">
      <c r="A538" s="398"/>
      <c r="B538" s="398" t="s">
        <v>2115</v>
      </c>
      <c r="C538" s="398" t="s">
        <v>961</v>
      </c>
      <c r="D538" s="399" t="s">
        <v>962</v>
      </c>
      <c r="E538" s="398">
        <v>5</v>
      </c>
      <c r="F538" s="400">
        <v>5</v>
      </c>
      <c r="G538" s="400">
        <v>1</v>
      </c>
      <c r="H538" s="400">
        <v>2</v>
      </c>
      <c r="I538" s="400">
        <v>13</v>
      </c>
      <c r="J538" s="406" t="s">
        <v>2104</v>
      </c>
      <c r="K538" s="407">
        <f>'Allegato 1.1 (CE) new'!O538</f>
        <v>0</v>
      </c>
      <c r="L538" s="402">
        <f>'Allegato 1.1 (CE) new'!P538</f>
        <v>0</v>
      </c>
      <c r="M538" s="402">
        <f>'Allegato 1.1 (CE) new'!Q538</f>
        <v>0</v>
      </c>
    </row>
    <row r="539" spans="1:13">
      <c r="A539" s="398"/>
      <c r="B539" s="398" t="s">
        <v>2116</v>
      </c>
      <c r="C539" s="398" t="s">
        <v>963</v>
      </c>
      <c r="D539" s="399" t="s">
        <v>964</v>
      </c>
      <c r="E539" s="398">
        <v>5</v>
      </c>
      <c r="F539" s="400">
        <v>5</v>
      </c>
      <c r="G539" s="400">
        <v>1</v>
      </c>
      <c r="H539" s="400">
        <v>2</v>
      </c>
      <c r="I539" s="400">
        <v>14</v>
      </c>
      <c r="J539" s="406" t="s">
        <v>2105</v>
      </c>
      <c r="K539" s="407">
        <f>'Allegato 1.1 (CE) new'!O539</f>
        <v>0</v>
      </c>
      <c r="L539" s="402">
        <f>'Allegato 1.1 (CE) new'!P539</f>
        <v>0</v>
      </c>
      <c r="M539" s="402">
        <f>'Allegato 1.1 (CE) new'!Q539</f>
        <v>0</v>
      </c>
    </row>
    <row r="540" spans="1:13">
      <c r="A540" s="398"/>
      <c r="B540" s="398" t="s">
        <v>2117</v>
      </c>
      <c r="C540" s="398" t="s">
        <v>965</v>
      </c>
      <c r="D540" s="399" t="s">
        <v>966</v>
      </c>
      <c r="E540" s="398">
        <v>5</v>
      </c>
      <c r="F540" s="400">
        <v>5</v>
      </c>
      <c r="G540" s="400">
        <v>1</v>
      </c>
      <c r="H540" s="400">
        <v>2</v>
      </c>
      <c r="I540" s="400">
        <v>15</v>
      </c>
      <c r="J540" s="406" t="s">
        <v>2106</v>
      </c>
      <c r="K540" s="407">
        <f>'Allegato 1.1 (CE) new'!O540</f>
        <v>0</v>
      </c>
      <c r="L540" s="402">
        <f>'Allegato 1.1 (CE) new'!P540</f>
        <v>0</v>
      </c>
      <c r="M540" s="402">
        <f>'Allegato 1.1 (CE) new'!Q540</f>
        <v>0</v>
      </c>
    </row>
    <row r="541" spans="1:13">
      <c r="A541" s="398"/>
      <c r="B541" s="398" t="s">
        <v>2115</v>
      </c>
      <c r="C541" s="398" t="s">
        <v>961</v>
      </c>
      <c r="D541" s="399" t="s">
        <v>962</v>
      </c>
      <c r="E541" s="398">
        <v>5</v>
      </c>
      <c r="F541" s="400">
        <v>5</v>
      </c>
      <c r="G541" s="400">
        <v>1</v>
      </c>
      <c r="H541" s="400">
        <v>2</v>
      </c>
      <c r="I541" s="400">
        <v>16</v>
      </c>
      <c r="J541" s="406" t="s">
        <v>2107</v>
      </c>
      <c r="K541" s="407">
        <f>'Allegato 1.1 (CE) new'!O541</f>
        <v>0</v>
      </c>
      <c r="L541" s="402">
        <f>'Allegato 1.1 (CE) new'!P541</f>
        <v>0</v>
      </c>
      <c r="M541" s="402">
        <f>'Allegato 1.1 (CE) new'!Q541</f>
        <v>0</v>
      </c>
    </row>
    <row r="542" spans="1:13">
      <c r="A542" s="398"/>
      <c r="B542" s="398" t="s">
        <v>2116</v>
      </c>
      <c r="C542" s="398" t="s">
        <v>963</v>
      </c>
      <c r="D542" s="399" t="s">
        <v>964</v>
      </c>
      <c r="E542" s="398">
        <v>5</v>
      </c>
      <c r="F542" s="400">
        <v>5</v>
      </c>
      <c r="G542" s="400">
        <v>1</v>
      </c>
      <c r="H542" s="400">
        <v>2</v>
      </c>
      <c r="I542" s="400">
        <v>17</v>
      </c>
      <c r="J542" s="406" t="s">
        <v>2108</v>
      </c>
      <c r="K542" s="407">
        <f>'Allegato 1.1 (CE) new'!O542</f>
        <v>0</v>
      </c>
      <c r="L542" s="402">
        <f>'Allegato 1.1 (CE) new'!P542</f>
        <v>0</v>
      </c>
      <c r="M542" s="402">
        <f>'Allegato 1.1 (CE) new'!Q542</f>
        <v>0</v>
      </c>
    </row>
    <row r="543" spans="1:13">
      <c r="A543" s="398"/>
      <c r="B543" s="398" t="s">
        <v>2117</v>
      </c>
      <c r="C543" s="398" t="s">
        <v>965</v>
      </c>
      <c r="D543" s="399" t="s">
        <v>966</v>
      </c>
      <c r="E543" s="398">
        <v>5</v>
      </c>
      <c r="F543" s="400">
        <v>5</v>
      </c>
      <c r="G543" s="400">
        <v>1</v>
      </c>
      <c r="H543" s="400">
        <v>2</v>
      </c>
      <c r="I543" s="400">
        <v>18</v>
      </c>
      <c r="J543" s="406" t="s">
        <v>2109</v>
      </c>
      <c r="K543" s="407">
        <f>'Allegato 1.1 (CE) new'!O543</f>
        <v>0</v>
      </c>
      <c r="L543" s="402">
        <f>'Allegato 1.1 (CE) new'!P543</f>
        <v>0</v>
      </c>
      <c r="M543" s="402">
        <f>'Allegato 1.1 (CE) new'!Q543</f>
        <v>0</v>
      </c>
    </row>
    <row r="544" spans="1:13">
      <c r="A544" s="398"/>
      <c r="B544" s="398" t="s">
        <v>2115</v>
      </c>
      <c r="C544" s="398" t="s">
        <v>961</v>
      </c>
      <c r="D544" s="399" t="s">
        <v>962</v>
      </c>
      <c r="E544" s="398">
        <v>5</v>
      </c>
      <c r="F544" s="400">
        <v>5</v>
      </c>
      <c r="G544" s="400">
        <v>1</v>
      </c>
      <c r="H544" s="400">
        <v>2</v>
      </c>
      <c r="I544" s="400">
        <v>19</v>
      </c>
      <c r="J544" s="406" t="s">
        <v>2110</v>
      </c>
      <c r="K544" s="407">
        <f>'Allegato 1.1 (CE) new'!O544</f>
        <v>0</v>
      </c>
      <c r="L544" s="402">
        <f>'Allegato 1.1 (CE) new'!P544</f>
        <v>0</v>
      </c>
      <c r="M544" s="402">
        <f>'Allegato 1.1 (CE) new'!Q544</f>
        <v>0</v>
      </c>
    </row>
    <row r="545" spans="1:13">
      <c r="A545" s="398"/>
      <c r="B545" s="398" t="s">
        <v>2116</v>
      </c>
      <c r="C545" s="398" t="s">
        <v>963</v>
      </c>
      <c r="D545" s="399" t="s">
        <v>964</v>
      </c>
      <c r="E545" s="398">
        <v>5</v>
      </c>
      <c r="F545" s="400">
        <v>5</v>
      </c>
      <c r="G545" s="400">
        <v>1</v>
      </c>
      <c r="H545" s="400">
        <v>2</v>
      </c>
      <c r="I545" s="400">
        <v>20</v>
      </c>
      <c r="J545" s="406" t="s">
        <v>2111</v>
      </c>
      <c r="K545" s="407">
        <f>'Allegato 1.1 (CE) new'!O545</f>
        <v>0</v>
      </c>
      <c r="L545" s="402">
        <f>'Allegato 1.1 (CE) new'!P545</f>
        <v>0</v>
      </c>
      <c r="M545" s="402">
        <f>'Allegato 1.1 (CE) new'!Q545</f>
        <v>0</v>
      </c>
    </row>
    <row r="546" spans="1:13">
      <c r="A546" s="398"/>
      <c r="B546" s="398" t="s">
        <v>2117</v>
      </c>
      <c r="C546" s="398" t="s">
        <v>965</v>
      </c>
      <c r="D546" s="399" t="s">
        <v>966</v>
      </c>
      <c r="E546" s="398">
        <v>5</v>
      </c>
      <c r="F546" s="400">
        <v>5</v>
      </c>
      <c r="G546" s="400">
        <v>1</v>
      </c>
      <c r="H546" s="400">
        <v>2</v>
      </c>
      <c r="I546" s="400">
        <v>21</v>
      </c>
      <c r="J546" s="406" t="s">
        <v>2112</v>
      </c>
      <c r="K546" s="407">
        <f>'Allegato 1.1 (CE) new'!O546</f>
        <v>0</v>
      </c>
      <c r="L546" s="402">
        <f>'Allegato 1.1 (CE) new'!P546</f>
        <v>0</v>
      </c>
      <c r="M546" s="402">
        <f>'Allegato 1.1 (CE) new'!Q546</f>
        <v>0</v>
      </c>
    </row>
    <row r="547" spans="1:13">
      <c r="A547" s="389"/>
      <c r="B547" s="389" t="s">
        <v>2118</v>
      </c>
      <c r="C547" s="389" t="s">
        <v>967</v>
      </c>
      <c r="D547" s="388" t="s">
        <v>2119</v>
      </c>
      <c r="E547" s="389">
        <v>5</v>
      </c>
      <c r="F547" s="390">
        <v>5</v>
      </c>
      <c r="G547" s="390">
        <v>2</v>
      </c>
      <c r="H547" s="390">
        <v>0</v>
      </c>
      <c r="I547" s="390">
        <v>0</v>
      </c>
      <c r="J547" s="391" t="s">
        <v>2120</v>
      </c>
      <c r="K547" s="392">
        <f>'Allegato 1.1 (CE) new'!O547</f>
        <v>25699284</v>
      </c>
      <c r="L547" s="392">
        <f>'Allegato 1.1 (CE) new'!P547</f>
        <v>26213269.68</v>
      </c>
      <c r="M547" s="392">
        <f>'Allegato 1.1 (CE) new'!Q547</f>
        <v>26737535.073599998</v>
      </c>
    </row>
    <row r="548" spans="1:13">
      <c r="A548" s="393"/>
      <c r="B548" s="393" t="s">
        <v>2118</v>
      </c>
      <c r="C548" s="393" t="s">
        <v>967</v>
      </c>
      <c r="D548" s="394" t="s">
        <v>2121</v>
      </c>
      <c r="E548" s="393">
        <v>5</v>
      </c>
      <c r="F548" s="395">
        <v>5</v>
      </c>
      <c r="G548" s="395">
        <v>2</v>
      </c>
      <c r="H548" s="395">
        <v>1</v>
      </c>
      <c r="I548" s="395">
        <v>0</v>
      </c>
      <c r="J548" s="396" t="s">
        <v>2122</v>
      </c>
      <c r="K548" s="397">
        <f>'Allegato 1.1 (CE) new'!O548</f>
        <v>25699284</v>
      </c>
      <c r="L548" s="397">
        <f>'Allegato 1.1 (CE) new'!P548</f>
        <v>26213269.68</v>
      </c>
      <c r="M548" s="397">
        <f>'Allegato 1.1 (CE) new'!Q548</f>
        <v>26737535.073599998</v>
      </c>
    </row>
    <row r="549" spans="1:13">
      <c r="A549" s="398"/>
      <c r="B549" s="398" t="s">
        <v>2123</v>
      </c>
      <c r="C549" s="398" t="s">
        <v>969</v>
      </c>
      <c r="D549" s="399" t="s">
        <v>970</v>
      </c>
      <c r="E549" s="398">
        <v>5</v>
      </c>
      <c r="F549" s="400">
        <v>5</v>
      </c>
      <c r="G549" s="400">
        <v>2</v>
      </c>
      <c r="H549" s="400">
        <v>1</v>
      </c>
      <c r="I549" s="400">
        <v>1</v>
      </c>
      <c r="J549" s="406" t="s">
        <v>2124</v>
      </c>
      <c r="K549" s="407">
        <f>'Allegato 1.1 (CE) new'!O549</f>
        <v>25185420</v>
      </c>
      <c r="L549" s="402">
        <f>'Allegato 1.1 (CE) new'!P549</f>
        <v>25689128.399999999</v>
      </c>
      <c r="M549" s="402">
        <f>'Allegato 1.1 (CE) new'!Q549</f>
        <v>26202910.967999998</v>
      </c>
    </row>
    <row r="550" spans="1:13">
      <c r="A550" s="398"/>
      <c r="B550" s="398" t="s">
        <v>2125</v>
      </c>
      <c r="C550" s="398" t="s">
        <v>971</v>
      </c>
      <c r="D550" s="399" t="s">
        <v>972</v>
      </c>
      <c r="E550" s="398">
        <v>5</v>
      </c>
      <c r="F550" s="400">
        <v>5</v>
      </c>
      <c r="G550" s="400">
        <v>2</v>
      </c>
      <c r="H550" s="400">
        <v>1</v>
      </c>
      <c r="I550" s="400">
        <v>2</v>
      </c>
      <c r="J550" s="406" t="s">
        <v>2126</v>
      </c>
      <c r="K550" s="407">
        <f>'Allegato 1.1 (CE) new'!O550</f>
        <v>513864</v>
      </c>
      <c r="L550" s="402">
        <f>'Allegato 1.1 (CE) new'!P550</f>
        <v>524141.28</v>
      </c>
      <c r="M550" s="402">
        <f>'Allegato 1.1 (CE) new'!Q550</f>
        <v>534624.10560000001</v>
      </c>
    </row>
    <row r="551" spans="1:13">
      <c r="A551" s="398"/>
      <c r="B551" s="398" t="s">
        <v>2127</v>
      </c>
      <c r="C551" s="398" t="s">
        <v>973</v>
      </c>
      <c r="D551" s="399" t="s">
        <v>974</v>
      </c>
      <c r="E551" s="398">
        <v>5</v>
      </c>
      <c r="F551" s="400">
        <v>5</v>
      </c>
      <c r="G551" s="400">
        <v>2</v>
      </c>
      <c r="H551" s="400">
        <v>1</v>
      </c>
      <c r="I551" s="400">
        <v>3</v>
      </c>
      <c r="J551" s="406" t="s">
        <v>2128</v>
      </c>
      <c r="K551" s="407">
        <f>'Allegato 1.1 (CE) new'!O551</f>
        <v>0</v>
      </c>
      <c r="L551" s="402">
        <f>'Allegato 1.1 (CE) new'!P551</f>
        <v>0</v>
      </c>
      <c r="M551" s="402">
        <f>'Allegato 1.1 (CE) new'!Q551</f>
        <v>0</v>
      </c>
    </row>
    <row r="552" spans="1:13" ht="38.25">
      <c r="A552" s="398"/>
      <c r="B552" s="398" t="s">
        <v>2123</v>
      </c>
      <c r="C552" s="398" t="s">
        <v>969</v>
      </c>
      <c r="D552" s="399" t="s">
        <v>970</v>
      </c>
      <c r="E552" s="398">
        <v>5</v>
      </c>
      <c r="F552" s="400">
        <v>5</v>
      </c>
      <c r="G552" s="400">
        <v>2</v>
      </c>
      <c r="H552" s="400">
        <v>1</v>
      </c>
      <c r="I552" s="400">
        <v>4</v>
      </c>
      <c r="J552" s="406" t="s">
        <v>2129</v>
      </c>
      <c r="K552" s="407">
        <f>'Allegato 1.1 (CE) new'!O552</f>
        <v>0</v>
      </c>
      <c r="L552" s="402">
        <f>'Allegato 1.1 (CE) new'!P552</f>
        <v>0</v>
      </c>
      <c r="M552" s="402">
        <f>'Allegato 1.1 (CE) new'!Q552</f>
        <v>0</v>
      </c>
    </row>
    <row r="553" spans="1:13" ht="38.25">
      <c r="A553" s="398"/>
      <c r="B553" s="398" t="s">
        <v>2125</v>
      </c>
      <c r="C553" s="398" t="s">
        <v>971</v>
      </c>
      <c r="D553" s="399" t="s">
        <v>972</v>
      </c>
      <c r="E553" s="398">
        <v>5</v>
      </c>
      <c r="F553" s="400">
        <v>5</v>
      </c>
      <c r="G553" s="400">
        <v>2</v>
      </c>
      <c r="H553" s="400">
        <v>1</v>
      </c>
      <c r="I553" s="400">
        <v>5</v>
      </c>
      <c r="J553" s="406" t="s">
        <v>2130</v>
      </c>
      <c r="K553" s="407">
        <f>'Allegato 1.1 (CE) new'!O553</f>
        <v>0</v>
      </c>
      <c r="L553" s="402">
        <f>'Allegato 1.1 (CE) new'!P553</f>
        <v>0</v>
      </c>
      <c r="M553" s="402">
        <f>'Allegato 1.1 (CE) new'!Q553</f>
        <v>0</v>
      </c>
    </row>
    <row r="554" spans="1:13" ht="38.25">
      <c r="A554" s="398"/>
      <c r="B554" s="398" t="s">
        <v>2127</v>
      </c>
      <c r="C554" s="398" t="s">
        <v>973</v>
      </c>
      <c r="D554" s="399" t="s">
        <v>974</v>
      </c>
      <c r="E554" s="398">
        <v>5</v>
      </c>
      <c r="F554" s="400">
        <v>5</v>
      </c>
      <c r="G554" s="400">
        <v>2</v>
      </c>
      <c r="H554" s="400">
        <v>1</v>
      </c>
      <c r="I554" s="400">
        <v>6</v>
      </c>
      <c r="J554" s="406" t="s">
        <v>2131</v>
      </c>
      <c r="K554" s="407">
        <f>'Allegato 1.1 (CE) new'!O554</f>
        <v>0</v>
      </c>
      <c r="L554" s="402">
        <f>'Allegato 1.1 (CE) new'!P554</f>
        <v>0</v>
      </c>
      <c r="M554" s="402">
        <f>'Allegato 1.1 (CE) new'!Q554</f>
        <v>0</v>
      </c>
    </row>
    <row r="555" spans="1:13" ht="25.5">
      <c r="A555" s="398"/>
      <c r="B555" s="398" t="s">
        <v>2123</v>
      </c>
      <c r="C555" s="398" t="s">
        <v>969</v>
      </c>
      <c r="D555" s="399" t="s">
        <v>970</v>
      </c>
      <c r="E555" s="398">
        <v>5</v>
      </c>
      <c r="F555" s="400">
        <v>5</v>
      </c>
      <c r="G555" s="400">
        <v>2</v>
      </c>
      <c r="H555" s="400">
        <v>1</v>
      </c>
      <c r="I555" s="400">
        <v>7</v>
      </c>
      <c r="J555" s="406" t="s">
        <v>2132</v>
      </c>
      <c r="K555" s="407">
        <f>'Allegato 1.1 (CE) new'!O555</f>
        <v>0</v>
      </c>
      <c r="L555" s="402">
        <f>'Allegato 1.1 (CE) new'!P555</f>
        <v>0</v>
      </c>
      <c r="M555" s="402">
        <f>'Allegato 1.1 (CE) new'!Q555</f>
        <v>0</v>
      </c>
    </row>
    <row r="556" spans="1:13" ht="25.5">
      <c r="A556" s="398"/>
      <c r="B556" s="398" t="s">
        <v>2125</v>
      </c>
      <c r="C556" s="398" t="s">
        <v>971</v>
      </c>
      <c r="D556" s="399" t="s">
        <v>972</v>
      </c>
      <c r="E556" s="398">
        <v>5</v>
      </c>
      <c r="F556" s="400">
        <v>5</v>
      </c>
      <c r="G556" s="400">
        <v>2</v>
      </c>
      <c r="H556" s="400">
        <v>1</v>
      </c>
      <c r="I556" s="400">
        <v>8</v>
      </c>
      <c r="J556" s="406" t="s">
        <v>2133</v>
      </c>
      <c r="K556" s="407">
        <f>'Allegato 1.1 (CE) new'!O556</f>
        <v>0</v>
      </c>
      <c r="L556" s="402">
        <f>'Allegato 1.1 (CE) new'!P556</f>
        <v>0</v>
      </c>
      <c r="M556" s="402">
        <f>'Allegato 1.1 (CE) new'!Q556</f>
        <v>0</v>
      </c>
    </row>
    <row r="557" spans="1:13" ht="25.5">
      <c r="A557" s="398"/>
      <c r="B557" s="398" t="s">
        <v>2127</v>
      </c>
      <c r="C557" s="398" t="s">
        <v>973</v>
      </c>
      <c r="D557" s="399" t="s">
        <v>974</v>
      </c>
      <c r="E557" s="398">
        <v>5</v>
      </c>
      <c r="F557" s="400">
        <v>5</v>
      </c>
      <c r="G557" s="400">
        <v>2</v>
      </c>
      <c r="H557" s="400">
        <v>1</v>
      </c>
      <c r="I557" s="400">
        <v>9</v>
      </c>
      <c r="J557" s="406" t="s">
        <v>2134</v>
      </c>
      <c r="K557" s="407">
        <f>'Allegato 1.1 (CE) new'!O557</f>
        <v>0</v>
      </c>
      <c r="L557" s="402">
        <f>'Allegato 1.1 (CE) new'!P557</f>
        <v>0</v>
      </c>
      <c r="M557" s="402">
        <f>'Allegato 1.1 (CE) new'!Q557</f>
        <v>0</v>
      </c>
    </row>
    <row r="558" spans="1:13" ht="25.5">
      <c r="A558" s="398"/>
      <c r="B558" s="398" t="s">
        <v>2123</v>
      </c>
      <c r="C558" s="398" t="s">
        <v>969</v>
      </c>
      <c r="D558" s="399" t="s">
        <v>970</v>
      </c>
      <c r="E558" s="398">
        <v>5</v>
      </c>
      <c r="F558" s="400">
        <v>5</v>
      </c>
      <c r="G558" s="400">
        <v>2</v>
      </c>
      <c r="H558" s="400">
        <v>1</v>
      </c>
      <c r="I558" s="400">
        <v>10</v>
      </c>
      <c r="J558" s="406" t="s">
        <v>2135</v>
      </c>
      <c r="K558" s="407">
        <f>'Allegato 1.1 (CE) new'!O558</f>
        <v>0</v>
      </c>
      <c r="L558" s="402">
        <f>'Allegato 1.1 (CE) new'!P558</f>
        <v>0</v>
      </c>
      <c r="M558" s="402">
        <f>'Allegato 1.1 (CE) new'!Q558</f>
        <v>0</v>
      </c>
    </row>
    <row r="559" spans="1:13" ht="25.5">
      <c r="A559" s="398"/>
      <c r="B559" s="398" t="s">
        <v>2125</v>
      </c>
      <c r="C559" s="398" t="s">
        <v>971</v>
      </c>
      <c r="D559" s="399" t="s">
        <v>972</v>
      </c>
      <c r="E559" s="398">
        <v>5</v>
      </c>
      <c r="F559" s="400">
        <v>5</v>
      </c>
      <c r="G559" s="400">
        <v>2</v>
      </c>
      <c r="H559" s="400">
        <v>1</v>
      </c>
      <c r="I559" s="400">
        <v>11</v>
      </c>
      <c r="J559" s="406" t="s">
        <v>2136</v>
      </c>
      <c r="K559" s="407">
        <f>'Allegato 1.1 (CE) new'!O559</f>
        <v>0</v>
      </c>
      <c r="L559" s="402">
        <f>'Allegato 1.1 (CE) new'!P559</f>
        <v>0</v>
      </c>
      <c r="M559" s="402">
        <f>'Allegato 1.1 (CE) new'!Q559</f>
        <v>0</v>
      </c>
    </row>
    <row r="560" spans="1:13" ht="25.5">
      <c r="A560" s="398"/>
      <c r="B560" s="398" t="s">
        <v>2127</v>
      </c>
      <c r="C560" s="398" t="s">
        <v>973</v>
      </c>
      <c r="D560" s="399" t="s">
        <v>974</v>
      </c>
      <c r="E560" s="398">
        <v>5</v>
      </c>
      <c r="F560" s="400">
        <v>5</v>
      </c>
      <c r="G560" s="400">
        <v>2</v>
      </c>
      <c r="H560" s="400">
        <v>1</v>
      </c>
      <c r="I560" s="400">
        <v>12</v>
      </c>
      <c r="J560" s="406" t="s">
        <v>2137</v>
      </c>
      <c r="K560" s="407">
        <f>'Allegato 1.1 (CE) new'!O560</f>
        <v>0</v>
      </c>
      <c r="L560" s="402">
        <f>'Allegato 1.1 (CE) new'!P560</f>
        <v>0</v>
      </c>
      <c r="M560" s="402">
        <f>'Allegato 1.1 (CE) new'!Q560</f>
        <v>0</v>
      </c>
    </row>
    <row r="561" spans="1:13">
      <c r="A561" s="398"/>
      <c r="B561" s="398" t="s">
        <v>2123</v>
      </c>
      <c r="C561" s="398" t="s">
        <v>969</v>
      </c>
      <c r="D561" s="399" t="s">
        <v>970</v>
      </c>
      <c r="E561" s="398">
        <v>5</v>
      </c>
      <c r="F561" s="400">
        <v>5</v>
      </c>
      <c r="G561" s="400">
        <v>2</v>
      </c>
      <c r="H561" s="400">
        <v>1</v>
      </c>
      <c r="I561" s="400">
        <v>13</v>
      </c>
      <c r="J561" s="406" t="s">
        <v>2104</v>
      </c>
      <c r="K561" s="407">
        <f>'Allegato 1.1 (CE) new'!O561</f>
        <v>0</v>
      </c>
      <c r="L561" s="402">
        <f>'Allegato 1.1 (CE) new'!P561</f>
        <v>0</v>
      </c>
      <c r="M561" s="402">
        <f>'Allegato 1.1 (CE) new'!Q561</f>
        <v>0</v>
      </c>
    </row>
    <row r="562" spans="1:13">
      <c r="A562" s="398"/>
      <c r="B562" s="398" t="s">
        <v>2125</v>
      </c>
      <c r="C562" s="398" t="s">
        <v>971</v>
      </c>
      <c r="D562" s="399" t="s">
        <v>972</v>
      </c>
      <c r="E562" s="398">
        <v>5</v>
      </c>
      <c r="F562" s="400">
        <v>5</v>
      </c>
      <c r="G562" s="400">
        <v>2</v>
      </c>
      <c r="H562" s="400">
        <v>1</v>
      </c>
      <c r="I562" s="400">
        <v>14</v>
      </c>
      <c r="J562" s="406" t="s">
        <v>2105</v>
      </c>
      <c r="K562" s="407">
        <f>'Allegato 1.1 (CE) new'!O562</f>
        <v>0</v>
      </c>
      <c r="L562" s="402">
        <f>'Allegato 1.1 (CE) new'!P562</f>
        <v>0</v>
      </c>
      <c r="M562" s="402">
        <f>'Allegato 1.1 (CE) new'!Q562</f>
        <v>0</v>
      </c>
    </row>
    <row r="563" spans="1:13">
      <c r="A563" s="398"/>
      <c r="B563" s="398" t="s">
        <v>2127</v>
      </c>
      <c r="C563" s="398" t="s">
        <v>973</v>
      </c>
      <c r="D563" s="399" t="s">
        <v>974</v>
      </c>
      <c r="E563" s="398">
        <v>5</v>
      </c>
      <c r="F563" s="400">
        <v>5</v>
      </c>
      <c r="G563" s="400">
        <v>2</v>
      </c>
      <c r="H563" s="400">
        <v>1</v>
      </c>
      <c r="I563" s="400">
        <v>15</v>
      </c>
      <c r="J563" s="406" t="s">
        <v>2106</v>
      </c>
      <c r="K563" s="407">
        <f>'Allegato 1.1 (CE) new'!O563</f>
        <v>0</v>
      </c>
      <c r="L563" s="402">
        <f>'Allegato 1.1 (CE) new'!P563</f>
        <v>0</v>
      </c>
      <c r="M563" s="402">
        <f>'Allegato 1.1 (CE) new'!Q563</f>
        <v>0</v>
      </c>
    </row>
    <row r="564" spans="1:13">
      <c r="A564" s="398"/>
      <c r="B564" s="398" t="s">
        <v>2123</v>
      </c>
      <c r="C564" s="398" t="s">
        <v>969</v>
      </c>
      <c r="D564" s="399" t="s">
        <v>970</v>
      </c>
      <c r="E564" s="398">
        <v>5</v>
      </c>
      <c r="F564" s="400">
        <v>5</v>
      </c>
      <c r="G564" s="400">
        <v>2</v>
      </c>
      <c r="H564" s="400">
        <v>1</v>
      </c>
      <c r="I564" s="400">
        <v>16</v>
      </c>
      <c r="J564" s="406" t="s">
        <v>2107</v>
      </c>
      <c r="K564" s="407">
        <f>'Allegato 1.1 (CE) new'!O564</f>
        <v>0</v>
      </c>
      <c r="L564" s="402">
        <f>'Allegato 1.1 (CE) new'!P564</f>
        <v>0</v>
      </c>
      <c r="M564" s="402">
        <f>'Allegato 1.1 (CE) new'!Q564</f>
        <v>0</v>
      </c>
    </row>
    <row r="565" spans="1:13">
      <c r="A565" s="398"/>
      <c r="B565" s="398" t="s">
        <v>2125</v>
      </c>
      <c r="C565" s="398" t="s">
        <v>971</v>
      </c>
      <c r="D565" s="399" t="s">
        <v>972</v>
      </c>
      <c r="E565" s="398">
        <v>5</v>
      </c>
      <c r="F565" s="400">
        <v>5</v>
      </c>
      <c r="G565" s="400">
        <v>2</v>
      </c>
      <c r="H565" s="400">
        <v>1</v>
      </c>
      <c r="I565" s="400">
        <v>17</v>
      </c>
      <c r="J565" s="406" t="s">
        <v>2108</v>
      </c>
      <c r="K565" s="407">
        <f>'Allegato 1.1 (CE) new'!O565</f>
        <v>0</v>
      </c>
      <c r="L565" s="402">
        <f>'Allegato 1.1 (CE) new'!P565</f>
        <v>0</v>
      </c>
      <c r="M565" s="402">
        <f>'Allegato 1.1 (CE) new'!Q565</f>
        <v>0</v>
      </c>
    </row>
    <row r="566" spans="1:13">
      <c r="A566" s="398"/>
      <c r="B566" s="398" t="s">
        <v>2127</v>
      </c>
      <c r="C566" s="398" t="s">
        <v>973</v>
      </c>
      <c r="D566" s="399" t="s">
        <v>974</v>
      </c>
      <c r="E566" s="398">
        <v>5</v>
      </c>
      <c r="F566" s="400">
        <v>5</v>
      </c>
      <c r="G566" s="400">
        <v>2</v>
      </c>
      <c r="H566" s="400">
        <v>1</v>
      </c>
      <c r="I566" s="400">
        <v>18</v>
      </c>
      <c r="J566" s="406" t="s">
        <v>2109</v>
      </c>
      <c r="K566" s="407">
        <f>'Allegato 1.1 (CE) new'!O566</f>
        <v>0</v>
      </c>
      <c r="L566" s="402">
        <f>'Allegato 1.1 (CE) new'!P566</f>
        <v>0</v>
      </c>
      <c r="M566" s="402">
        <f>'Allegato 1.1 (CE) new'!Q566</f>
        <v>0</v>
      </c>
    </row>
    <row r="567" spans="1:13">
      <c r="A567" s="398"/>
      <c r="B567" s="398" t="s">
        <v>2123</v>
      </c>
      <c r="C567" s="398" t="s">
        <v>969</v>
      </c>
      <c r="D567" s="399" t="s">
        <v>970</v>
      </c>
      <c r="E567" s="398">
        <v>5</v>
      </c>
      <c r="F567" s="400">
        <v>5</v>
      </c>
      <c r="G567" s="400">
        <v>2</v>
      </c>
      <c r="H567" s="400">
        <v>1</v>
      </c>
      <c r="I567" s="400">
        <v>19</v>
      </c>
      <c r="J567" s="406" t="s">
        <v>2110</v>
      </c>
      <c r="K567" s="407">
        <f>'Allegato 1.1 (CE) new'!O567</f>
        <v>0</v>
      </c>
      <c r="L567" s="402">
        <f>'Allegato 1.1 (CE) new'!P567</f>
        <v>0</v>
      </c>
      <c r="M567" s="402">
        <f>'Allegato 1.1 (CE) new'!Q567</f>
        <v>0</v>
      </c>
    </row>
    <row r="568" spans="1:13">
      <c r="A568" s="398"/>
      <c r="B568" s="398" t="s">
        <v>2125</v>
      </c>
      <c r="C568" s="398" t="s">
        <v>971</v>
      </c>
      <c r="D568" s="399" t="s">
        <v>972</v>
      </c>
      <c r="E568" s="398">
        <v>5</v>
      </c>
      <c r="F568" s="400">
        <v>5</v>
      </c>
      <c r="G568" s="400">
        <v>2</v>
      </c>
      <c r="H568" s="400">
        <v>1</v>
      </c>
      <c r="I568" s="400">
        <v>20</v>
      </c>
      <c r="J568" s="406" t="s">
        <v>2111</v>
      </c>
      <c r="K568" s="407">
        <f>'Allegato 1.1 (CE) new'!O568</f>
        <v>0</v>
      </c>
      <c r="L568" s="402">
        <f>'Allegato 1.1 (CE) new'!P568</f>
        <v>0</v>
      </c>
      <c r="M568" s="402">
        <f>'Allegato 1.1 (CE) new'!Q568</f>
        <v>0</v>
      </c>
    </row>
    <row r="569" spans="1:13">
      <c r="A569" s="398"/>
      <c r="B569" s="398" t="s">
        <v>2127</v>
      </c>
      <c r="C569" s="398" t="s">
        <v>973</v>
      </c>
      <c r="D569" s="399" t="s">
        <v>974</v>
      </c>
      <c r="E569" s="398">
        <v>5</v>
      </c>
      <c r="F569" s="400">
        <v>5</v>
      </c>
      <c r="G569" s="400">
        <v>2</v>
      </c>
      <c r="H569" s="400">
        <v>1</v>
      </c>
      <c r="I569" s="400">
        <v>21</v>
      </c>
      <c r="J569" s="406" t="s">
        <v>2112</v>
      </c>
      <c r="K569" s="407">
        <f>'Allegato 1.1 (CE) new'!O569</f>
        <v>0</v>
      </c>
      <c r="L569" s="402">
        <f>'Allegato 1.1 (CE) new'!P569</f>
        <v>0</v>
      </c>
      <c r="M569" s="402">
        <f>'Allegato 1.1 (CE) new'!Q569</f>
        <v>0</v>
      </c>
    </row>
    <row r="570" spans="1:13">
      <c r="A570" s="383"/>
      <c r="B570" s="383" t="s">
        <v>2138</v>
      </c>
      <c r="C570" s="383" t="s">
        <v>975</v>
      </c>
      <c r="D570" s="382" t="s">
        <v>2139</v>
      </c>
      <c r="E570" s="383">
        <v>5</v>
      </c>
      <c r="F570" s="384">
        <v>6</v>
      </c>
      <c r="G570" s="384">
        <v>0</v>
      </c>
      <c r="H570" s="384">
        <v>0</v>
      </c>
      <c r="I570" s="384">
        <v>0</v>
      </c>
      <c r="J570" s="385" t="s">
        <v>2140</v>
      </c>
      <c r="K570" s="386">
        <f>'Allegato 1.1 (CE) new'!O570</f>
        <v>278564</v>
      </c>
      <c r="L570" s="386">
        <f>'Allegato 1.1 (CE) new'!P570</f>
        <v>284135.28000000003</v>
      </c>
      <c r="M570" s="386">
        <f>'Allegato 1.1 (CE) new'!Q570</f>
        <v>289817.98560000001</v>
      </c>
    </row>
    <row r="571" spans="1:13">
      <c r="A571" s="389"/>
      <c r="B571" s="389" t="s">
        <v>2141</v>
      </c>
      <c r="C571" s="389" t="s">
        <v>977</v>
      </c>
      <c r="D571" s="388" t="s">
        <v>2142</v>
      </c>
      <c r="E571" s="389">
        <v>5</v>
      </c>
      <c r="F571" s="390">
        <v>6</v>
      </c>
      <c r="G571" s="390">
        <v>1</v>
      </c>
      <c r="H571" s="390">
        <v>0</v>
      </c>
      <c r="I571" s="390">
        <v>0</v>
      </c>
      <c r="J571" s="391" t="s">
        <v>2143</v>
      </c>
      <c r="K571" s="392">
        <f>'Allegato 1.1 (CE) new'!O571</f>
        <v>244889</v>
      </c>
      <c r="L571" s="392">
        <f>'Allegato 1.1 (CE) new'!P571</f>
        <v>249786.78</v>
      </c>
      <c r="M571" s="392">
        <f>'Allegato 1.1 (CE) new'!Q571</f>
        <v>254782.51559999998</v>
      </c>
    </row>
    <row r="572" spans="1:13">
      <c r="A572" s="393"/>
      <c r="B572" s="393" t="s">
        <v>2141</v>
      </c>
      <c r="C572" s="393" t="s">
        <v>977</v>
      </c>
      <c r="D572" s="394" t="s">
        <v>2144</v>
      </c>
      <c r="E572" s="393">
        <v>5</v>
      </c>
      <c r="F572" s="395">
        <v>6</v>
      </c>
      <c r="G572" s="395">
        <v>1</v>
      </c>
      <c r="H572" s="395">
        <v>1</v>
      </c>
      <c r="I572" s="395">
        <v>0</v>
      </c>
      <c r="J572" s="396" t="s">
        <v>2145</v>
      </c>
      <c r="K572" s="397">
        <f>'Allegato 1.1 (CE) new'!O572</f>
        <v>244889</v>
      </c>
      <c r="L572" s="397">
        <f>'Allegato 1.1 (CE) new'!P572</f>
        <v>249786.78</v>
      </c>
      <c r="M572" s="397">
        <f>'Allegato 1.1 (CE) new'!Q572</f>
        <v>254782.51559999998</v>
      </c>
    </row>
    <row r="573" spans="1:13">
      <c r="A573" s="398"/>
      <c r="B573" s="398" t="s">
        <v>2146</v>
      </c>
      <c r="C573" s="398" t="s">
        <v>979</v>
      </c>
      <c r="D573" s="399" t="s">
        <v>980</v>
      </c>
      <c r="E573" s="398">
        <v>5</v>
      </c>
      <c r="F573" s="400">
        <v>6</v>
      </c>
      <c r="G573" s="400">
        <v>1</v>
      </c>
      <c r="H573" s="400">
        <v>1</v>
      </c>
      <c r="I573" s="400">
        <v>1</v>
      </c>
      <c r="J573" s="406" t="s">
        <v>2090</v>
      </c>
      <c r="K573" s="407">
        <f>'Allegato 1.1 (CE) new'!O573</f>
        <v>244889</v>
      </c>
      <c r="L573" s="402">
        <f>'Allegato 1.1 (CE) new'!P573</f>
        <v>249786.78</v>
      </c>
      <c r="M573" s="402">
        <f>'Allegato 1.1 (CE) new'!Q573</f>
        <v>254782.51559999998</v>
      </c>
    </row>
    <row r="574" spans="1:13">
      <c r="A574" s="398"/>
      <c r="B574" s="398" t="s">
        <v>2147</v>
      </c>
      <c r="C574" s="398" t="s">
        <v>981</v>
      </c>
      <c r="D574" s="399" t="s">
        <v>982</v>
      </c>
      <c r="E574" s="398">
        <v>5</v>
      </c>
      <c r="F574" s="400">
        <v>6</v>
      </c>
      <c r="G574" s="400">
        <v>1</v>
      </c>
      <c r="H574" s="400">
        <v>1</v>
      </c>
      <c r="I574" s="400">
        <v>2</v>
      </c>
      <c r="J574" s="406" t="s">
        <v>2092</v>
      </c>
      <c r="K574" s="407">
        <f>'Allegato 1.1 (CE) new'!O574</f>
        <v>0</v>
      </c>
      <c r="L574" s="402">
        <f>'Allegato 1.1 (CE) new'!P574</f>
        <v>0</v>
      </c>
      <c r="M574" s="402">
        <f>'Allegato 1.1 (CE) new'!Q574</f>
        <v>0</v>
      </c>
    </row>
    <row r="575" spans="1:13">
      <c r="A575" s="398"/>
      <c r="B575" s="398" t="s">
        <v>2148</v>
      </c>
      <c r="C575" s="398" t="s">
        <v>983</v>
      </c>
      <c r="D575" s="399" t="s">
        <v>984</v>
      </c>
      <c r="E575" s="398">
        <v>5</v>
      </c>
      <c r="F575" s="400">
        <v>6</v>
      </c>
      <c r="G575" s="400">
        <v>1</v>
      </c>
      <c r="H575" s="400">
        <v>1</v>
      </c>
      <c r="I575" s="400">
        <v>3</v>
      </c>
      <c r="J575" s="406" t="s">
        <v>2094</v>
      </c>
      <c r="K575" s="407">
        <f>'Allegato 1.1 (CE) new'!O575</f>
        <v>0</v>
      </c>
      <c r="L575" s="402">
        <f>'Allegato 1.1 (CE) new'!P575</f>
        <v>0</v>
      </c>
      <c r="M575" s="402">
        <f>'Allegato 1.1 (CE) new'!Q575</f>
        <v>0</v>
      </c>
    </row>
    <row r="576" spans="1:13">
      <c r="A576" s="398"/>
      <c r="B576" s="398" t="s">
        <v>2146</v>
      </c>
      <c r="C576" s="398" t="s">
        <v>979</v>
      </c>
      <c r="D576" s="399" t="s">
        <v>980</v>
      </c>
      <c r="E576" s="398">
        <v>5</v>
      </c>
      <c r="F576" s="400">
        <v>6</v>
      </c>
      <c r="G576" s="400">
        <v>1</v>
      </c>
      <c r="H576" s="400">
        <v>1</v>
      </c>
      <c r="I576" s="400">
        <v>4</v>
      </c>
      <c r="J576" s="406" t="s">
        <v>2095</v>
      </c>
      <c r="K576" s="407">
        <f>'Allegato 1.1 (CE) new'!O576</f>
        <v>0</v>
      </c>
      <c r="L576" s="402">
        <f>'Allegato 1.1 (CE) new'!P576</f>
        <v>0</v>
      </c>
      <c r="M576" s="402">
        <f>'Allegato 1.1 (CE) new'!Q576</f>
        <v>0</v>
      </c>
    </row>
    <row r="577" spans="1:13">
      <c r="A577" s="398"/>
      <c r="B577" s="398" t="s">
        <v>2147</v>
      </c>
      <c r="C577" s="398" t="s">
        <v>981</v>
      </c>
      <c r="D577" s="399" t="s">
        <v>982</v>
      </c>
      <c r="E577" s="398">
        <v>5</v>
      </c>
      <c r="F577" s="400">
        <v>6</v>
      </c>
      <c r="G577" s="400">
        <v>1</v>
      </c>
      <c r="H577" s="400">
        <v>1</v>
      </c>
      <c r="I577" s="400">
        <v>5</v>
      </c>
      <c r="J577" s="406" t="s">
        <v>2096</v>
      </c>
      <c r="K577" s="407">
        <f>'Allegato 1.1 (CE) new'!O577</f>
        <v>0</v>
      </c>
      <c r="L577" s="402">
        <f>'Allegato 1.1 (CE) new'!P577</f>
        <v>0</v>
      </c>
      <c r="M577" s="402">
        <f>'Allegato 1.1 (CE) new'!Q577</f>
        <v>0</v>
      </c>
    </row>
    <row r="578" spans="1:13">
      <c r="A578" s="398"/>
      <c r="B578" s="398" t="s">
        <v>2148</v>
      </c>
      <c r="C578" s="398" t="s">
        <v>983</v>
      </c>
      <c r="D578" s="399" t="s">
        <v>984</v>
      </c>
      <c r="E578" s="398">
        <v>5</v>
      </c>
      <c r="F578" s="400">
        <v>6</v>
      </c>
      <c r="G578" s="400">
        <v>1</v>
      </c>
      <c r="H578" s="400">
        <v>1</v>
      </c>
      <c r="I578" s="400">
        <v>6</v>
      </c>
      <c r="J578" s="406" t="s">
        <v>2097</v>
      </c>
      <c r="K578" s="407">
        <f>'Allegato 1.1 (CE) new'!O578</f>
        <v>0</v>
      </c>
      <c r="L578" s="402">
        <f>'Allegato 1.1 (CE) new'!P578</f>
        <v>0</v>
      </c>
      <c r="M578" s="402">
        <f>'Allegato 1.1 (CE) new'!Q578</f>
        <v>0</v>
      </c>
    </row>
    <row r="579" spans="1:13">
      <c r="A579" s="398"/>
      <c r="B579" s="398" t="s">
        <v>2146</v>
      </c>
      <c r="C579" s="398" t="s">
        <v>979</v>
      </c>
      <c r="D579" s="399" t="s">
        <v>980</v>
      </c>
      <c r="E579" s="398">
        <v>5</v>
      </c>
      <c r="F579" s="400">
        <v>6</v>
      </c>
      <c r="G579" s="400">
        <v>1</v>
      </c>
      <c r="H579" s="400">
        <v>1</v>
      </c>
      <c r="I579" s="400">
        <v>7</v>
      </c>
      <c r="J579" s="406" t="s">
        <v>2098</v>
      </c>
      <c r="K579" s="407">
        <f>'Allegato 1.1 (CE) new'!O579</f>
        <v>0</v>
      </c>
      <c r="L579" s="402">
        <f>'Allegato 1.1 (CE) new'!P579</f>
        <v>0</v>
      </c>
      <c r="M579" s="402">
        <f>'Allegato 1.1 (CE) new'!Q579</f>
        <v>0</v>
      </c>
    </row>
    <row r="580" spans="1:13">
      <c r="A580" s="398"/>
      <c r="B580" s="398" t="s">
        <v>2147</v>
      </c>
      <c r="C580" s="398" t="s">
        <v>981</v>
      </c>
      <c r="D580" s="399" t="s">
        <v>982</v>
      </c>
      <c r="E580" s="398">
        <v>5</v>
      </c>
      <c r="F580" s="400">
        <v>6</v>
      </c>
      <c r="G580" s="400">
        <v>1</v>
      </c>
      <c r="H580" s="400">
        <v>1</v>
      </c>
      <c r="I580" s="400">
        <v>8</v>
      </c>
      <c r="J580" s="406" t="s">
        <v>2099</v>
      </c>
      <c r="K580" s="407">
        <f>'Allegato 1.1 (CE) new'!O580</f>
        <v>0</v>
      </c>
      <c r="L580" s="402">
        <f>'Allegato 1.1 (CE) new'!P580</f>
        <v>0</v>
      </c>
      <c r="M580" s="402">
        <f>'Allegato 1.1 (CE) new'!Q580</f>
        <v>0</v>
      </c>
    </row>
    <row r="581" spans="1:13">
      <c r="A581" s="398"/>
      <c r="B581" s="398" t="s">
        <v>2148</v>
      </c>
      <c r="C581" s="398" t="s">
        <v>983</v>
      </c>
      <c r="D581" s="399" t="s">
        <v>984</v>
      </c>
      <c r="E581" s="398">
        <v>5</v>
      </c>
      <c r="F581" s="400">
        <v>6</v>
      </c>
      <c r="G581" s="400">
        <v>1</v>
      </c>
      <c r="H581" s="400">
        <v>1</v>
      </c>
      <c r="I581" s="400">
        <v>9</v>
      </c>
      <c r="J581" s="406" t="s">
        <v>2100</v>
      </c>
      <c r="K581" s="407">
        <f>'Allegato 1.1 (CE) new'!O581</f>
        <v>0</v>
      </c>
      <c r="L581" s="402">
        <f>'Allegato 1.1 (CE) new'!P581</f>
        <v>0</v>
      </c>
      <c r="M581" s="402">
        <f>'Allegato 1.1 (CE) new'!Q581</f>
        <v>0</v>
      </c>
    </row>
    <row r="582" spans="1:13">
      <c r="A582" s="398"/>
      <c r="B582" s="398" t="s">
        <v>2146</v>
      </c>
      <c r="C582" s="398" t="s">
        <v>979</v>
      </c>
      <c r="D582" s="399" t="s">
        <v>980</v>
      </c>
      <c r="E582" s="398">
        <v>5</v>
      </c>
      <c r="F582" s="400">
        <v>6</v>
      </c>
      <c r="G582" s="400">
        <v>1</v>
      </c>
      <c r="H582" s="400">
        <v>1</v>
      </c>
      <c r="I582" s="400">
        <v>10</v>
      </c>
      <c r="J582" s="406" t="s">
        <v>2101</v>
      </c>
      <c r="K582" s="407">
        <f>'Allegato 1.1 (CE) new'!O582</f>
        <v>0</v>
      </c>
      <c r="L582" s="402">
        <f>'Allegato 1.1 (CE) new'!P582</f>
        <v>0</v>
      </c>
      <c r="M582" s="402">
        <f>'Allegato 1.1 (CE) new'!Q582</f>
        <v>0</v>
      </c>
    </row>
    <row r="583" spans="1:13">
      <c r="A583" s="398"/>
      <c r="B583" s="398" t="s">
        <v>2147</v>
      </c>
      <c r="C583" s="398" t="s">
        <v>981</v>
      </c>
      <c r="D583" s="399" t="s">
        <v>982</v>
      </c>
      <c r="E583" s="398">
        <v>5</v>
      </c>
      <c r="F583" s="400">
        <v>6</v>
      </c>
      <c r="G583" s="400">
        <v>1</v>
      </c>
      <c r="H583" s="400">
        <v>1</v>
      </c>
      <c r="I583" s="400">
        <v>11</v>
      </c>
      <c r="J583" s="406" t="s">
        <v>2102</v>
      </c>
      <c r="K583" s="407">
        <f>'Allegato 1.1 (CE) new'!O583</f>
        <v>0</v>
      </c>
      <c r="L583" s="402">
        <f>'Allegato 1.1 (CE) new'!P583</f>
        <v>0</v>
      </c>
      <c r="M583" s="402">
        <f>'Allegato 1.1 (CE) new'!Q583</f>
        <v>0</v>
      </c>
    </row>
    <row r="584" spans="1:13">
      <c r="A584" s="398"/>
      <c r="B584" s="398" t="s">
        <v>2148</v>
      </c>
      <c r="C584" s="398" t="s">
        <v>983</v>
      </c>
      <c r="D584" s="399" t="s">
        <v>984</v>
      </c>
      <c r="E584" s="398">
        <v>5</v>
      </c>
      <c r="F584" s="400">
        <v>6</v>
      </c>
      <c r="G584" s="400">
        <v>1</v>
      </c>
      <c r="H584" s="400">
        <v>1</v>
      </c>
      <c r="I584" s="400">
        <v>12</v>
      </c>
      <c r="J584" s="406" t="s">
        <v>2103</v>
      </c>
      <c r="K584" s="407">
        <f>'Allegato 1.1 (CE) new'!O584</f>
        <v>0</v>
      </c>
      <c r="L584" s="402">
        <f>'Allegato 1.1 (CE) new'!P584</f>
        <v>0</v>
      </c>
      <c r="M584" s="402">
        <f>'Allegato 1.1 (CE) new'!Q584</f>
        <v>0</v>
      </c>
    </row>
    <row r="585" spans="1:13">
      <c r="A585" s="398"/>
      <c r="B585" s="398" t="s">
        <v>2146</v>
      </c>
      <c r="C585" s="398" t="s">
        <v>979</v>
      </c>
      <c r="D585" s="399" t="s">
        <v>980</v>
      </c>
      <c r="E585" s="398">
        <v>5</v>
      </c>
      <c r="F585" s="400">
        <v>6</v>
      </c>
      <c r="G585" s="400">
        <v>1</v>
      </c>
      <c r="H585" s="400">
        <v>1</v>
      </c>
      <c r="I585" s="400">
        <v>13</v>
      </c>
      <c r="J585" s="406" t="s">
        <v>2104</v>
      </c>
      <c r="K585" s="407">
        <f>'Allegato 1.1 (CE) new'!O585</f>
        <v>0</v>
      </c>
      <c r="L585" s="402">
        <f>'Allegato 1.1 (CE) new'!P585</f>
        <v>0</v>
      </c>
      <c r="M585" s="402">
        <f>'Allegato 1.1 (CE) new'!Q585</f>
        <v>0</v>
      </c>
    </row>
    <row r="586" spans="1:13">
      <c r="A586" s="398"/>
      <c r="B586" s="398" t="s">
        <v>2147</v>
      </c>
      <c r="C586" s="398" t="s">
        <v>981</v>
      </c>
      <c r="D586" s="399" t="s">
        <v>982</v>
      </c>
      <c r="E586" s="398">
        <v>5</v>
      </c>
      <c r="F586" s="400">
        <v>6</v>
      </c>
      <c r="G586" s="400">
        <v>1</v>
      </c>
      <c r="H586" s="400">
        <v>1</v>
      </c>
      <c r="I586" s="400">
        <v>14</v>
      </c>
      <c r="J586" s="406" t="s">
        <v>2105</v>
      </c>
      <c r="K586" s="407">
        <f>'Allegato 1.1 (CE) new'!O586</f>
        <v>0</v>
      </c>
      <c r="L586" s="402">
        <f>'Allegato 1.1 (CE) new'!P586</f>
        <v>0</v>
      </c>
      <c r="M586" s="402">
        <f>'Allegato 1.1 (CE) new'!Q586</f>
        <v>0</v>
      </c>
    </row>
    <row r="587" spans="1:13">
      <c r="A587" s="398"/>
      <c r="B587" s="398" t="s">
        <v>2148</v>
      </c>
      <c r="C587" s="398" t="s">
        <v>983</v>
      </c>
      <c r="D587" s="399" t="s">
        <v>984</v>
      </c>
      <c r="E587" s="398">
        <v>5</v>
      </c>
      <c r="F587" s="400">
        <v>6</v>
      </c>
      <c r="G587" s="400">
        <v>1</v>
      </c>
      <c r="H587" s="400">
        <v>1</v>
      </c>
      <c r="I587" s="400">
        <v>15</v>
      </c>
      <c r="J587" s="406" t="s">
        <v>2106</v>
      </c>
      <c r="K587" s="407">
        <f>'Allegato 1.1 (CE) new'!O587</f>
        <v>0</v>
      </c>
      <c r="L587" s="402">
        <f>'Allegato 1.1 (CE) new'!P587</f>
        <v>0</v>
      </c>
      <c r="M587" s="402">
        <f>'Allegato 1.1 (CE) new'!Q587</f>
        <v>0</v>
      </c>
    </row>
    <row r="588" spans="1:13">
      <c r="A588" s="398"/>
      <c r="B588" s="398" t="s">
        <v>2146</v>
      </c>
      <c r="C588" s="398" t="s">
        <v>979</v>
      </c>
      <c r="D588" s="399" t="s">
        <v>980</v>
      </c>
      <c r="E588" s="398">
        <v>5</v>
      </c>
      <c r="F588" s="400">
        <v>6</v>
      </c>
      <c r="G588" s="400">
        <v>1</v>
      </c>
      <c r="H588" s="400">
        <v>1</v>
      </c>
      <c r="I588" s="400">
        <v>16</v>
      </c>
      <c r="J588" s="406" t="s">
        <v>2107</v>
      </c>
      <c r="K588" s="407">
        <f>'Allegato 1.1 (CE) new'!O588</f>
        <v>0</v>
      </c>
      <c r="L588" s="402">
        <f>'Allegato 1.1 (CE) new'!P588</f>
        <v>0</v>
      </c>
      <c r="M588" s="402">
        <f>'Allegato 1.1 (CE) new'!Q588</f>
        <v>0</v>
      </c>
    </row>
    <row r="589" spans="1:13">
      <c r="A589" s="398"/>
      <c r="B589" s="398" t="s">
        <v>2147</v>
      </c>
      <c r="C589" s="398" t="s">
        <v>981</v>
      </c>
      <c r="D589" s="399" t="s">
        <v>982</v>
      </c>
      <c r="E589" s="398">
        <v>5</v>
      </c>
      <c r="F589" s="400">
        <v>6</v>
      </c>
      <c r="G589" s="400">
        <v>1</v>
      </c>
      <c r="H589" s="400">
        <v>1</v>
      </c>
      <c r="I589" s="400">
        <v>17</v>
      </c>
      <c r="J589" s="406" t="s">
        <v>2108</v>
      </c>
      <c r="K589" s="407">
        <f>'Allegato 1.1 (CE) new'!O589</f>
        <v>0</v>
      </c>
      <c r="L589" s="402">
        <f>'Allegato 1.1 (CE) new'!P589</f>
        <v>0</v>
      </c>
      <c r="M589" s="402">
        <f>'Allegato 1.1 (CE) new'!Q589</f>
        <v>0</v>
      </c>
    </row>
    <row r="590" spans="1:13">
      <c r="A590" s="398"/>
      <c r="B590" s="398" t="s">
        <v>2148</v>
      </c>
      <c r="C590" s="398" t="s">
        <v>983</v>
      </c>
      <c r="D590" s="399" t="s">
        <v>984</v>
      </c>
      <c r="E590" s="398">
        <v>5</v>
      </c>
      <c r="F590" s="400">
        <v>6</v>
      </c>
      <c r="G590" s="400">
        <v>1</v>
      </c>
      <c r="H590" s="400">
        <v>1</v>
      </c>
      <c r="I590" s="400">
        <v>18</v>
      </c>
      <c r="J590" s="406" t="s">
        <v>2109</v>
      </c>
      <c r="K590" s="407">
        <f>'Allegato 1.1 (CE) new'!O590</f>
        <v>0</v>
      </c>
      <c r="L590" s="402">
        <f>'Allegato 1.1 (CE) new'!P590</f>
        <v>0</v>
      </c>
      <c r="M590" s="402">
        <f>'Allegato 1.1 (CE) new'!Q590</f>
        <v>0</v>
      </c>
    </row>
    <row r="591" spans="1:13">
      <c r="A591" s="398"/>
      <c r="B591" s="398" t="s">
        <v>2146</v>
      </c>
      <c r="C591" s="398" t="s">
        <v>979</v>
      </c>
      <c r="D591" s="399" t="s">
        <v>980</v>
      </c>
      <c r="E591" s="398">
        <v>5</v>
      </c>
      <c r="F591" s="400">
        <v>6</v>
      </c>
      <c r="G591" s="400">
        <v>1</v>
      </c>
      <c r="H591" s="400">
        <v>1</v>
      </c>
      <c r="I591" s="400">
        <v>19</v>
      </c>
      <c r="J591" s="406" t="s">
        <v>2110</v>
      </c>
      <c r="K591" s="407">
        <f>'Allegato 1.1 (CE) new'!O591</f>
        <v>0</v>
      </c>
      <c r="L591" s="402">
        <f>'Allegato 1.1 (CE) new'!P591</f>
        <v>0</v>
      </c>
      <c r="M591" s="402">
        <f>'Allegato 1.1 (CE) new'!Q591</f>
        <v>0</v>
      </c>
    </row>
    <row r="592" spans="1:13">
      <c r="A592" s="398"/>
      <c r="B592" s="398" t="s">
        <v>2147</v>
      </c>
      <c r="C592" s="398" t="s">
        <v>981</v>
      </c>
      <c r="D592" s="399" t="s">
        <v>982</v>
      </c>
      <c r="E592" s="398">
        <v>5</v>
      </c>
      <c r="F592" s="400">
        <v>6</v>
      </c>
      <c r="G592" s="400">
        <v>1</v>
      </c>
      <c r="H592" s="400">
        <v>1</v>
      </c>
      <c r="I592" s="400">
        <v>20</v>
      </c>
      <c r="J592" s="406" t="s">
        <v>2111</v>
      </c>
      <c r="K592" s="407">
        <f>'Allegato 1.1 (CE) new'!O592</f>
        <v>0</v>
      </c>
      <c r="L592" s="402">
        <f>'Allegato 1.1 (CE) new'!P592</f>
        <v>0</v>
      </c>
      <c r="M592" s="402">
        <f>'Allegato 1.1 (CE) new'!Q592</f>
        <v>0</v>
      </c>
    </row>
    <row r="593" spans="1:13">
      <c r="A593" s="398"/>
      <c r="B593" s="398" t="s">
        <v>2148</v>
      </c>
      <c r="C593" s="398" t="s">
        <v>983</v>
      </c>
      <c r="D593" s="399" t="s">
        <v>984</v>
      </c>
      <c r="E593" s="398">
        <v>5</v>
      </c>
      <c r="F593" s="400">
        <v>6</v>
      </c>
      <c r="G593" s="400">
        <v>1</v>
      </c>
      <c r="H593" s="400">
        <v>1</v>
      </c>
      <c r="I593" s="400">
        <v>21</v>
      </c>
      <c r="J593" s="406" t="s">
        <v>2112</v>
      </c>
      <c r="K593" s="407">
        <f>'Allegato 1.1 (CE) new'!O593</f>
        <v>0</v>
      </c>
      <c r="L593" s="402">
        <f>'Allegato 1.1 (CE) new'!P593</f>
        <v>0</v>
      </c>
      <c r="M593" s="402">
        <f>'Allegato 1.1 (CE) new'!Q593</f>
        <v>0</v>
      </c>
    </row>
    <row r="594" spans="1:13">
      <c r="A594" s="389"/>
      <c r="B594" s="389" t="s">
        <v>2149</v>
      </c>
      <c r="C594" s="389" t="s">
        <v>985</v>
      </c>
      <c r="D594" s="388" t="s">
        <v>2150</v>
      </c>
      <c r="E594" s="389">
        <v>5</v>
      </c>
      <c r="F594" s="390">
        <v>6</v>
      </c>
      <c r="G594" s="390">
        <v>2</v>
      </c>
      <c r="H594" s="390">
        <v>0</v>
      </c>
      <c r="I594" s="390">
        <v>0</v>
      </c>
      <c r="J594" s="391" t="s">
        <v>2151</v>
      </c>
      <c r="K594" s="392">
        <f>'Allegato 1.1 (CE) new'!O594</f>
        <v>33675</v>
      </c>
      <c r="L594" s="392">
        <f>'Allegato 1.1 (CE) new'!P594</f>
        <v>34348.5</v>
      </c>
      <c r="M594" s="392">
        <f>'Allegato 1.1 (CE) new'!Q594</f>
        <v>35035.47</v>
      </c>
    </row>
    <row r="595" spans="1:13">
      <c r="A595" s="393"/>
      <c r="B595" s="393" t="s">
        <v>2149</v>
      </c>
      <c r="C595" s="393" t="s">
        <v>985</v>
      </c>
      <c r="D595" s="394" t="s">
        <v>2152</v>
      </c>
      <c r="E595" s="393">
        <v>5</v>
      </c>
      <c r="F595" s="395">
        <v>6</v>
      </c>
      <c r="G595" s="395">
        <v>2</v>
      </c>
      <c r="H595" s="395">
        <v>1</v>
      </c>
      <c r="I595" s="395">
        <v>0</v>
      </c>
      <c r="J595" s="396" t="s">
        <v>2153</v>
      </c>
      <c r="K595" s="397">
        <f>'Allegato 1.1 (CE) new'!O595</f>
        <v>33675</v>
      </c>
      <c r="L595" s="397">
        <f>'Allegato 1.1 (CE) new'!P595</f>
        <v>34348.5</v>
      </c>
      <c r="M595" s="397">
        <f>'Allegato 1.1 (CE) new'!Q595</f>
        <v>35035.47</v>
      </c>
    </row>
    <row r="596" spans="1:13">
      <c r="A596" s="398"/>
      <c r="B596" s="398" t="s">
        <v>2154</v>
      </c>
      <c r="C596" s="398" t="s">
        <v>987</v>
      </c>
      <c r="D596" s="399" t="s">
        <v>988</v>
      </c>
      <c r="E596" s="398">
        <v>5</v>
      </c>
      <c r="F596" s="400">
        <v>6</v>
      </c>
      <c r="G596" s="400">
        <v>2</v>
      </c>
      <c r="H596" s="400">
        <v>1</v>
      </c>
      <c r="I596" s="400">
        <v>1</v>
      </c>
      <c r="J596" s="406" t="s">
        <v>2124</v>
      </c>
      <c r="K596" s="407">
        <f>'Allegato 1.1 (CE) new'!O596</f>
        <v>33675</v>
      </c>
      <c r="L596" s="402">
        <f>'Allegato 1.1 (CE) new'!P596</f>
        <v>34348.5</v>
      </c>
      <c r="M596" s="402">
        <f>'Allegato 1.1 (CE) new'!Q596</f>
        <v>35035.47</v>
      </c>
    </row>
    <row r="597" spans="1:13">
      <c r="A597" s="398"/>
      <c r="B597" s="398" t="s">
        <v>2155</v>
      </c>
      <c r="C597" s="398" t="s">
        <v>989</v>
      </c>
      <c r="D597" s="399" t="s">
        <v>990</v>
      </c>
      <c r="E597" s="398">
        <v>5</v>
      </c>
      <c r="F597" s="400">
        <v>6</v>
      </c>
      <c r="G597" s="400">
        <v>2</v>
      </c>
      <c r="H597" s="400">
        <v>1</v>
      </c>
      <c r="I597" s="400">
        <v>2</v>
      </c>
      <c r="J597" s="406" t="s">
        <v>2126</v>
      </c>
      <c r="K597" s="407">
        <f>'Allegato 1.1 (CE) new'!O597</f>
        <v>0</v>
      </c>
      <c r="L597" s="402">
        <f>'Allegato 1.1 (CE) new'!P597</f>
        <v>0</v>
      </c>
      <c r="M597" s="402">
        <f>'Allegato 1.1 (CE) new'!Q597</f>
        <v>0</v>
      </c>
    </row>
    <row r="598" spans="1:13">
      <c r="A598" s="398"/>
      <c r="B598" s="398" t="s">
        <v>2156</v>
      </c>
      <c r="C598" s="398" t="s">
        <v>991</v>
      </c>
      <c r="D598" s="399" t="s">
        <v>992</v>
      </c>
      <c r="E598" s="398">
        <v>5</v>
      </c>
      <c r="F598" s="400">
        <v>6</v>
      </c>
      <c r="G598" s="400">
        <v>2</v>
      </c>
      <c r="H598" s="400">
        <v>1</v>
      </c>
      <c r="I598" s="400">
        <v>3</v>
      </c>
      <c r="J598" s="406" t="s">
        <v>2128</v>
      </c>
      <c r="K598" s="407">
        <f>'Allegato 1.1 (CE) new'!O598</f>
        <v>0</v>
      </c>
      <c r="L598" s="402">
        <f>'Allegato 1.1 (CE) new'!P598</f>
        <v>0</v>
      </c>
      <c r="M598" s="402">
        <f>'Allegato 1.1 (CE) new'!Q598</f>
        <v>0</v>
      </c>
    </row>
    <row r="599" spans="1:13" ht="38.25">
      <c r="A599" s="398"/>
      <c r="B599" s="398" t="s">
        <v>2154</v>
      </c>
      <c r="C599" s="398" t="s">
        <v>987</v>
      </c>
      <c r="D599" s="399" t="s">
        <v>988</v>
      </c>
      <c r="E599" s="398">
        <v>5</v>
      </c>
      <c r="F599" s="400">
        <v>6</v>
      </c>
      <c r="G599" s="400">
        <v>2</v>
      </c>
      <c r="H599" s="400">
        <v>1</v>
      </c>
      <c r="I599" s="400">
        <v>4</v>
      </c>
      <c r="J599" s="406" t="s">
        <v>2129</v>
      </c>
      <c r="K599" s="407">
        <f>'Allegato 1.1 (CE) new'!O599</f>
        <v>0</v>
      </c>
      <c r="L599" s="402">
        <f>'Allegato 1.1 (CE) new'!P599</f>
        <v>0</v>
      </c>
      <c r="M599" s="402">
        <f>'Allegato 1.1 (CE) new'!Q599</f>
        <v>0</v>
      </c>
    </row>
    <row r="600" spans="1:13" ht="38.25">
      <c r="A600" s="398"/>
      <c r="B600" s="398" t="s">
        <v>2155</v>
      </c>
      <c r="C600" s="398" t="s">
        <v>989</v>
      </c>
      <c r="D600" s="399" t="s">
        <v>990</v>
      </c>
      <c r="E600" s="398">
        <v>5</v>
      </c>
      <c r="F600" s="400">
        <v>6</v>
      </c>
      <c r="G600" s="400">
        <v>2</v>
      </c>
      <c r="H600" s="400">
        <v>1</v>
      </c>
      <c r="I600" s="400">
        <v>5</v>
      </c>
      <c r="J600" s="406" t="s">
        <v>2130</v>
      </c>
      <c r="K600" s="407">
        <f>'Allegato 1.1 (CE) new'!O600</f>
        <v>0</v>
      </c>
      <c r="L600" s="402">
        <f>'Allegato 1.1 (CE) new'!P600</f>
        <v>0</v>
      </c>
      <c r="M600" s="402">
        <f>'Allegato 1.1 (CE) new'!Q600</f>
        <v>0</v>
      </c>
    </row>
    <row r="601" spans="1:13" ht="38.25">
      <c r="A601" s="398"/>
      <c r="B601" s="398" t="s">
        <v>2156</v>
      </c>
      <c r="C601" s="398" t="s">
        <v>991</v>
      </c>
      <c r="D601" s="399" t="s">
        <v>992</v>
      </c>
      <c r="E601" s="398">
        <v>5</v>
      </c>
      <c r="F601" s="400">
        <v>6</v>
      </c>
      <c r="G601" s="400">
        <v>2</v>
      </c>
      <c r="H601" s="400">
        <v>1</v>
      </c>
      <c r="I601" s="400">
        <v>6</v>
      </c>
      <c r="J601" s="406" t="s">
        <v>2131</v>
      </c>
      <c r="K601" s="407">
        <f>'Allegato 1.1 (CE) new'!O601</f>
        <v>0</v>
      </c>
      <c r="L601" s="402">
        <f>'Allegato 1.1 (CE) new'!P601</f>
        <v>0</v>
      </c>
      <c r="M601" s="402">
        <f>'Allegato 1.1 (CE) new'!Q601</f>
        <v>0</v>
      </c>
    </row>
    <row r="602" spans="1:13" ht="25.5">
      <c r="A602" s="398"/>
      <c r="B602" s="398" t="s">
        <v>2154</v>
      </c>
      <c r="C602" s="398" t="s">
        <v>987</v>
      </c>
      <c r="D602" s="399" t="s">
        <v>988</v>
      </c>
      <c r="E602" s="398">
        <v>5</v>
      </c>
      <c r="F602" s="400">
        <v>6</v>
      </c>
      <c r="G602" s="400">
        <v>2</v>
      </c>
      <c r="H602" s="400">
        <v>1</v>
      </c>
      <c r="I602" s="400">
        <v>7</v>
      </c>
      <c r="J602" s="406" t="s">
        <v>2132</v>
      </c>
      <c r="K602" s="407">
        <f>'Allegato 1.1 (CE) new'!O602</f>
        <v>0</v>
      </c>
      <c r="L602" s="402">
        <f>'Allegato 1.1 (CE) new'!P602</f>
        <v>0</v>
      </c>
      <c r="M602" s="402">
        <f>'Allegato 1.1 (CE) new'!Q602</f>
        <v>0</v>
      </c>
    </row>
    <row r="603" spans="1:13" ht="25.5">
      <c r="A603" s="398"/>
      <c r="B603" s="398" t="s">
        <v>2155</v>
      </c>
      <c r="C603" s="398" t="s">
        <v>989</v>
      </c>
      <c r="D603" s="399" t="s">
        <v>990</v>
      </c>
      <c r="E603" s="398">
        <v>5</v>
      </c>
      <c r="F603" s="400">
        <v>6</v>
      </c>
      <c r="G603" s="400">
        <v>2</v>
      </c>
      <c r="H603" s="400">
        <v>1</v>
      </c>
      <c r="I603" s="400">
        <v>8</v>
      </c>
      <c r="J603" s="406" t="s">
        <v>2133</v>
      </c>
      <c r="K603" s="407">
        <f>'Allegato 1.1 (CE) new'!O603</f>
        <v>0</v>
      </c>
      <c r="L603" s="402">
        <f>'Allegato 1.1 (CE) new'!P603</f>
        <v>0</v>
      </c>
      <c r="M603" s="402">
        <f>'Allegato 1.1 (CE) new'!Q603</f>
        <v>0</v>
      </c>
    </row>
    <row r="604" spans="1:13" ht="25.5">
      <c r="A604" s="398"/>
      <c r="B604" s="398" t="s">
        <v>2156</v>
      </c>
      <c r="C604" s="398" t="s">
        <v>991</v>
      </c>
      <c r="D604" s="399" t="s">
        <v>992</v>
      </c>
      <c r="E604" s="398">
        <v>5</v>
      </c>
      <c r="F604" s="400">
        <v>6</v>
      </c>
      <c r="G604" s="400">
        <v>2</v>
      </c>
      <c r="H604" s="400">
        <v>1</v>
      </c>
      <c r="I604" s="400">
        <v>9</v>
      </c>
      <c r="J604" s="406" t="s">
        <v>2134</v>
      </c>
      <c r="K604" s="407">
        <f>'Allegato 1.1 (CE) new'!O604</f>
        <v>0</v>
      </c>
      <c r="L604" s="402">
        <f>'Allegato 1.1 (CE) new'!P604</f>
        <v>0</v>
      </c>
      <c r="M604" s="402">
        <f>'Allegato 1.1 (CE) new'!Q604</f>
        <v>0</v>
      </c>
    </row>
    <row r="605" spans="1:13" ht="25.5">
      <c r="A605" s="398"/>
      <c r="B605" s="398" t="s">
        <v>2154</v>
      </c>
      <c r="C605" s="398" t="s">
        <v>987</v>
      </c>
      <c r="D605" s="399" t="s">
        <v>988</v>
      </c>
      <c r="E605" s="398">
        <v>5</v>
      </c>
      <c r="F605" s="400">
        <v>6</v>
      </c>
      <c r="G605" s="400">
        <v>2</v>
      </c>
      <c r="H605" s="400">
        <v>1</v>
      </c>
      <c r="I605" s="400">
        <v>10</v>
      </c>
      <c r="J605" s="406" t="s">
        <v>2135</v>
      </c>
      <c r="K605" s="407">
        <f>'Allegato 1.1 (CE) new'!O605</f>
        <v>0</v>
      </c>
      <c r="L605" s="402">
        <f>'Allegato 1.1 (CE) new'!P605</f>
        <v>0</v>
      </c>
      <c r="M605" s="402">
        <f>'Allegato 1.1 (CE) new'!Q605</f>
        <v>0</v>
      </c>
    </row>
    <row r="606" spans="1:13" ht="25.5">
      <c r="A606" s="398"/>
      <c r="B606" s="398" t="s">
        <v>2155</v>
      </c>
      <c r="C606" s="398" t="s">
        <v>989</v>
      </c>
      <c r="D606" s="399" t="s">
        <v>990</v>
      </c>
      <c r="E606" s="398">
        <v>5</v>
      </c>
      <c r="F606" s="400">
        <v>6</v>
      </c>
      <c r="G606" s="400">
        <v>2</v>
      </c>
      <c r="H606" s="400">
        <v>1</v>
      </c>
      <c r="I606" s="400">
        <v>11</v>
      </c>
      <c r="J606" s="406" t="s">
        <v>2136</v>
      </c>
      <c r="K606" s="407">
        <f>'Allegato 1.1 (CE) new'!O606</f>
        <v>0</v>
      </c>
      <c r="L606" s="402">
        <f>'Allegato 1.1 (CE) new'!P606</f>
        <v>0</v>
      </c>
      <c r="M606" s="402">
        <f>'Allegato 1.1 (CE) new'!Q606</f>
        <v>0</v>
      </c>
    </row>
    <row r="607" spans="1:13" ht="25.5">
      <c r="A607" s="398"/>
      <c r="B607" s="398" t="s">
        <v>2156</v>
      </c>
      <c r="C607" s="398" t="s">
        <v>991</v>
      </c>
      <c r="D607" s="399" t="s">
        <v>992</v>
      </c>
      <c r="E607" s="398">
        <v>5</v>
      </c>
      <c r="F607" s="400">
        <v>6</v>
      </c>
      <c r="G607" s="400">
        <v>2</v>
      </c>
      <c r="H607" s="400">
        <v>1</v>
      </c>
      <c r="I607" s="400">
        <v>12</v>
      </c>
      <c r="J607" s="406" t="s">
        <v>2137</v>
      </c>
      <c r="K607" s="407">
        <f>'Allegato 1.1 (CE) new'!O607</f>
        <v>0</v>
      </c>
      <c r="L607" s="402">
        <f>'Allegato 1.1 (CE) new'!P607</f>
        <v>0</v>
      </c>
      <c r="M607" s="402">
        <f>'Allegato 1.1 (CE) new'!Q607</f>
        <v>0</v>
      </c>
    </row>
    <row r="608" spans="1:13">
      <c r="A608" s="398"/>
      <c r="B608" s="398" t="s">
        <v>2154</v>
      </c>
      <c r="C608" s="398" t="s">
        <v>987</v>
      </c>
      <c r="D608" s="399" t="s">
        <v>988</v>
      </c>
      <c r="E608" s="398">
        <v>5</v>
      </c>
      <c r="F608" s="400">
        <v>6</v>
      </c>
      <c r="G608" s="400">
        <v>2</v>
      </c>
      <c r="H608" s="400">
        <v>1</v>
      </c>
      <c r="I608" s="400">
        <v>13</v>
      </c>
      <c r="J608" s="406" t="s">
        <v>2104</v>
      </c>
      <c r="K608" s="407">
        <f>'Allegato 1.1 (CE) new'!O608</f>
        <v>0</v>
      </c>
      <c r="L608" s="402">
        <f>'Allegato 1.1 (CE) new'!P608</f>
        <v>0</v>
      </c>
      <c r="M608" s="402">
        <f>'Allegato 1.1 (CE) new'!Q608</f>
        <v>0</v>
      </c>
    </row>
    <row r="609" spans="1:13">
      <c r="A609" s="398"/>
      <c r="B609" s="398" t="s">
        <v>2155</v>
      </c>
      <c r="C609" s="398" t="s">
        <v>989</v>
      </c>
      <c r="D609" s="399" t="s">
        <v>990</v>
      </c>
      <c r="E609" s="398">
        <v>5</v>
      </c>
      <c r="F609" s="400">
        <v>6</v>
      </c>
      <c r="G609" s="400">
        <v>2</v>
      </c>
      <c r="H609" s="400">
        <v>1</v>
      </c>
      <c r="I609" s="400">
        <v>14</v>
      </c>
      <c r="J609" s="406" t="s">
        <v>2105</v>
      </c>
      <c r="K609" s="407">
        <f>'Allegato 1.1 (CE) new'!O609</f>
        <v>0</v>
      </c>
      <c r="L609" s="402">
        <f>'Allegato 1.1 (CE) new'!P609</f>
        <v>0</v>
      </c>
      <c r="M609" s="402">
        <f>'Allegato 1.1 (CE) new'!Q609</f>
        <v>0</v>
      </c>
    </row>
    <row r="610" spans="1:13">
      <c r="A610" s="398"/>
      <c r="B610" s="398" t="s">
        <v>2156</v>
      </c>
      <c r="C610" s="398" t="s">
        <v>991</v>
      </c>
      <c r="D610" s="399" t="s">
        <v>992</v>
      </c>
      <c r="E610" s="398">
        <v>5</v>
      </c>
      <c r="F610" s="400">
        <v>6</v>
      </c>
      <c r="G610" s="400">
        <v>2</v>
      </c>
      <c r="H610" s="400">
        <v>1</v>
      </c>
      <c r="I610" s="400">
        <v>15</v>
      </c>
      <c r="J610" s="406" t="s">
        <v>2106</v>
      </c>
      <c r="K610" s="407">
        <f>'Allegato 1.1 (CE) new'!O610</f>
        <v>0</v>
      </c>
      <c r="L610" s="402">
        <f>'Allegato 1.1 (CE) new'!P610</f>
        <v>0</v>
      </c>
      <c r="M610" s="402">
        <f>'Allegato 1.1 (CE) new'!Q610</f>
        <v>0</v>
      </c>
    </row>
    <row r="611" spans="1:13">
      <c r="A611" s="398"/>
      <c r="B611" s="398" t="s">
        <v>2154</v>
      </c>
      <c r="C611" s="398" t="s">
        <v>987</v>
      </c>
      <c r="D611" s="399" t="s">
        <v>988</v>
      </c>
      <c r="E611" s="398">
        <v>5</v>
      </c>
      <c r="F611" s="400">
        <v>6</v>
      </c>
      <c r="G611" s="400">
        <v>2</v>
      </c>
      <c r="H611" s="400">
        <v>1</v>
      </c>
      <c r="I611" s="400">
        <v>16</v>
      </c>
      <c r="J611" s="406" t="s">
        <v>2107</v>
      </c>
      <c r="K611" s="407">
        <f>'Allegato 1.1 (CE) new'!O611</f>
        <v>0</v>
      </c>
      <c r="L611" s="402">
        <f>'Allegato 1.1 (CE) new'!P611</f>
        <v>0</v>
      </c>
      <c r="M611" s="402">
        <f>'Allegato 1.1 (CE) new'!Q611</f>
        <v>0</v>
      </c>
    </row>
    <row r="612" spans="1:13">
      <c r="A612" s="398"/>
      <c r="B612" s="398" t="s">
        <v>2155</v>
      </c>
      <c r="C612" s="398" t="s">
        <v>989</v>
      </c>
      <c r="D612" s="399" t="s">
        <v>990</v>
      </c>
      <c r="E612" s="398">
        <v>5</v>
      </c>
      <c r="F612" s="400">
        <v>6</v>
      </c>
      <c r="G612" s="400">
        <v>2</v>
      </c>
      <c r="H612" s="400">
        <v>1</v>
      </c>
      <c r="I612" s="400">
        <v>17</v>
      </c>
      <c r="J612" s="406" t="s">
        <v>2108</v>
      </c>
      <c r="K612" s="407">
        <f>'Allegato 1.1 (CE) new'!O612</f>
        <v>0</v>
      </c>
      <c r="L612" s="402">
        <f>'Allegato 1.1 (CE) new'!P612</f>
        <v>0</v>
      </c>
      <c r="M612" s="402">
        <f>'Allegato 1.1 (CE) new'!Q612</f>
        <v>0</v>
      </c>
    </row>
    <row r="613" spans="1:13">
      <c r="A613" s="398"/>
      <c r="B613" s="398" t="s">
        <v>2156</v>
      </c>
      <c r="C613" s="398" t="s">
        <v>991</v>
      </c>
      <c r="D613" s="399" t="s">
        <v>992</v>
      </c>
      <c r="E613" s="398">
        <v>5</v>
      </c>
      <c r="F613" s="400">
        <v>6</v>
      </c>
      <c r="G613" s="400">
        <v>2</v>
      </c>
      <c r="H613" s="400">
        <v>1</v>
      </c>
      <c r="I613" s="400">
        <v>18</v>
      </c>
      <c r="J613" s="406" t="s">
        <v>2109</v>
      </c>
      <c r="K613" s="407">
        <f>'Allegato 1.1 (CE) new'!O613</f>
        <v>0</v>
      </c>
      <c r="L613" s="402">
        <f>'Allegato 1.1 (CE) new'!P613</f>
        <v>0</v>
      </c>
      <c r="M613" s="402">
        <f>'Allegato 1.1 (CE) new'!Q613</f>
        <v>0</v>
      </c>
    </row>
    <row r="614" spans="1:13">
      <c r="A614" s="398"/>
      <c r="B614" s="398" t="s">
        <v>2154</v>
      </c>
      <c r="C614" s="398" t="s">
        <v>987</v>
      </c>
      <c r="D614" s="399" t="s">
        <v>988</v>
      </c>
      <c r="E614" s="398">
        <v>5</v>
      </c>
      <c r="F614" s="400">
        <v>6</v>
      </c>
      <c r="G614" s="400">
        <v>2</v>
      </c>
      <c r="H614" s="400">
        <v>1</v>
      </c>
      <c r="I614" s="400">
        <v>19</v>
      </c>
      <c r="J614" s="406" t="s">
        <v>2110</v>
      </c>
      <c r="K614" s="407">
        <f>'Allegato 1.1 (CE) new'!O614</f>
        <v>0</v>
      </c>
      <c r="L614" s="402">
        <f>'Allegato 1.1 (CE) new'!P614</f>
        <v>0</v>
      </c>
      <c r="M614" s="402">
        <f>'Allegato 1.1 (CE) new'!Q614</f>
        <v>0</v>
      </c>
    </row>
    <row r="615" spans="1:13">
      <c r="A615" s="398"/>
      <c r="B615" s="398" t="s">
        <v>2155</v>
      </c>
      <c r="C615" s="398" t="s">
        <v>989</v>
      </c>
      <c r="D615" s="399" t="s">
        <v>990</v>
      </c>
      <c r="E615" s="398">
        <v>5</v>
      </c>
      <c r="F615" s="400">
        <v>6</v>
      </c>
      <c r="G615" s="400">
        <v>2</v>
      </c>
      <c r="H615" s="400">
        <v>1</v>
      </c>
      <c r="I615" s="400">
        <v>20</v>
      </c>
      <c r="J615" s="406" t="s">
        <v>2111</v>
      </c>
      <c r="K615" s="407">
        <f>'Allegato 1.1 (CE) new'!O615</f>
        <v>0</v>
      </c>
      <c r="L615" s="402">
        <f>'Allegato 1.1 (CE) new'!P615</f>
        <v>0</v>
      </c>
      <c r="M615" s="402">
        <f>'Allegato 1.1 (CE) new'!Q615</f>
        <v>0</v>
      </c>
    </row>
    <row r="616" spans="1:13">
      <c r="A616" s="398"/>
      <c r="B616" s="398" t="s">
        <v>2156</v>
      </c>
      <c r="C616" s="398" t="s">
        <v>991</v>
      </c>
      <c r="D616" s="399" t="s">
        <v>992</v>
      </c>
      <c r="E616" s="398">
        <v>5</v>
      </c>
      <c r="F616" s="400">
        <v>6</v>
      </c>
      <c r="G616" s="400">
        <v>2</v>
      </c>
      <c r="H616" s="400">
        <v>1</v>
      </c>
      <c r="I616" s="400">
        <v>21</v>
      </c>
      <c r="J616" s="406" t="s">
        <v>2112</v>
      </c>
      <c r="K616" s="407">
        <f>'Allegato 1.1 (CE) new'!O616</f>
        <v>0</v>
      </c>
      <c r="L616" s="402">
        <f>'Allegato 1.1 (CE) new'!P616</f>
        <v>0</v>
      </c>
      <c r="M616" s="402">
        <f>'Allegato 1.1 (CE) new'!Q616</f>
        <v>0</v>
      </c>
    </row>
    <row r="617" spans="1:13">
      <c r="A617" s="383"/>
      <c r="B617" s="383" t="s">
        <v>2157</v>
      </c>
      <c r="C617" s="383" t="s">
        <v>993</v>
      </c>
      <c r="D617" s="382" t="s">
        <v>2158</v>
      </c>
      <c r="E617" s="383">
        <v>5</v>
      </c>
      <c r="F617" s="384">
        <v>7</v>
      </c>
      <c r="G617" s="384">
        <v>0</v>
      </c>
      <c r="H617" s="384">
        <v>0</v>
      </c>
      <c r="I617" s="384">
        <v>0</v>
      </c>
      <c r="J617" s="385" t="s">
        <v>2159</v>
      </c>
      <c r="K617" s="386">
        <f>'Allegato 1.1 (CE) new'!O617</f>
        <v>9084116</v>
      </c>
      <c r="L617" s="386">
        <f>'Allegato 1.1 (CE) new'!P617</f>
        <v>9265798.3200000003</v>
      </c>
      <c r="M617" s="386">
        <f>'Allegato 1.1 (CE) new'!Q617</f>
        <v>9451114.2864000015</v>
      </c>
    </row>
    <row r="618" spans="1:13">
      <c r="A618" s="389"/>
      <c r="B618" s="389" t="s">
        <v>2160</v>
      </c>
      <c r="C618" s="389" t="s">
        <v>995</v>
      </c>
      <c r="D618" s="388" t="s">
        <v>2161</v>
      </c>
      <c r="E618" s="389">
        <v>5</v>
      </c>
      <c r="F618" s="390">
        <v>7</v>
      </c>
      <c r="G618" s="390">
        <v>1</v>
      </c>
      <c r="H618" s="390">
        <v>0</v>
      </c>
      <c r="I618" s="390">
        <v>0</v>
      </c>
      <c r="J618" s="391" t="s">
        <v>2162</v>
      </c>
      <c r="K618" s="392">
        <f>'Allegato 1.1 (CE) new'!O618</f>
        <v>199538</v>
      </c>
      <c r="L618" s="392">
        <f>'Allegato 1.1 (CE) new'!P618</f>
        <v>203528.76</v>
      </c>
      <c r="M618" s="392">
        <f>'Allegato 1.1 (CE) new'!Q618</f>
        <v>207599.3352</v>
      </c>
    </row>
    <row r="619" spans="1:13">
      <c r="A619" s="393"/>
      <c r="B619" s="393" t="s">
        <v>2160</v>
      </c>
      <c r="C619" s="393" t="s">
        <v>995</v>
      </c>
      <c r="D619" s="394" t="s">
        <v>2163</v>
      </c>
      <c r="E619" s="393">
        <v>5</v>
      </c>
      <c r="F619" s="395">
        <v>7</v>
      </c>
      <c r="G619" s="395">
        <v>1</v>
      </c>
      <c r="H619" s="395">
        <v>1</v>
      </c>
      <c r="I619" s="395">
        <v>0</v>
      </c>
      <c r="J619" s="396" t="s">
        <v>2164</v>
      </c>
      <c r="K619" s="397">
        <f>'Allegato 1.1 (CE) new'!O619</f>
        <v>199538</v>
      </c>
      <c r="L619" s="397">
        <f>'Allegato 1.1 (CE) new'!P619</f>
        <v>203528.76</v>
      </c>
      <c r="M619" s="397">
        <f>'Allegato 1.1 (CE) new'!Q619</f>
        <v>207599.3352</v>
      </c>
    </row>
    <row r="620" spans="1:13">
      <c r="A620" s="398"/>
      <c r="B620" s="398" t="s">
        <v>2165</v>
      </c>
      <c r="C620" s="398" t="s">
        <v>997</v>
      </c>
      <c r="D620" s="399" t="s">
        <v>998</v>
      </c>
      <c r="E620" s="398">
        <v>5</v>
      </c>
      <c r="F620" s="400">
        <v>7</v>
      </c>
      <c r="G620" s="400">
        <v>1</v>
      </c>
      <c r="H620" s="400">
        <v>1</v>
      </c>
      <c r="I620" s="400">
        <v>1</v>
      </c>
      <c r="J620" s="406" t="s">
        <v>2090</v>
      </c>
      <c r="K620" s="407">
        <f>'Allegato 1.1 (CE) new'!O620</f>
        <v>199538</v>
      </c>
      <c r="L620" s="402">
        <f>'Allegato 1.1 (CE) new'!P620</f>
        <v>203528.76</v>
      </c>
      <c r="M620" s="402">
        <f>'Allegato 1.1 (CE) new'!Q620</f>
        <v>207599.3352</v>
      </c>
    </row>
    <row r="621" spans="1:13">
      <c r="A621" s="398"/>
      <c r="B621" s="398" t="s">
        <v>2166</v>
      </c>
      <c r="C621" s="398" t="s">
        <v>999</v>
      </c>
      <c r="D621" s="399" t="s">
        <v>1000</v>
      </c>
      <c r="E621" s="398">
        <v>5</v>
      </c>
      <c r="F621" s="400">
        <v>7</v>
      </c>
      <c r="G621" s="400">
        <v>1</v>
      </c>
      <c r="H621" s="400">
        <v>1</v>
      </c>
      <c r="I621" s="400">
        <v>2</v>
      </c>
      <c r="J621" s="406" t="s">
        <v>2092</v>
      </c>
      <c r="K621" s="407">
        <f>'Allegato 1.1 (CE) new'!O621</f>
        <v>0</v>
      </c>
      <c r="L621" s="402">
        <f>'Allegato 1.1 (CE) new'!P621</f>
        <v>0</v>
      </c>
      <c r="M621" s="402">
        <f>'Allegato 1.1 (CE) new'!Q621</f>
        <v>0</v>
      </c>
    </row>
    <row r="622" spans="1:13">
      <c r="A622" s="398"/>
      <c r="B622" s="398" t="s">
        <v>2167</v>
      </c>
      <c r="C622" s="398" t="s">
        <v>1001</v>
      </c>
      <c r="D622" s="399" t="s">
        <v>1002</v>
      </c>
      <c r="E622" s="398">
        <v>5</v>
      </c>
      <c r="F622" s="400">
        <v>7</v>
      </c>
      <c r="G622" s="400">
        <v>1</v>
      </c>
      <c r="H622" s="400">
        <v>1</v>
      </c>
      <c r="I622" s="400">
        <v>3</v>
      </c>
      <c r="J622" s="406" t="s">
        <v>2094</v>
      </c>
      <c r="K622" s="407">
        <f>'Allegato 1.1 (CE) new'!O622</f>
        <v>0</v>
      </c>
      <c r="L622" s="402">
        <f>'Allegato 1.1 (CE) new'!P622</f>
        <v>0</v>
      </c>
      <c r="M622" s="402">
        <f>'Allegato 1.1 (CE) new'!Q622</f>
        <v>0</v>
      </c>
    </row>
    <row r="623" spans="1:13">
      <c r="A623" s="398"/>
      <c r="B623" s="398" t="s">
        <v>2165</v>
      </c>
      <c r="C623" s="398" t="s">
        <v>997</v>
      </c>
      <c r="D623" s="399" t="s">
        <v>998</v>
      </c>
      <c r="E623" s="398">
        <v>5</v>
      </c>
      <c r="F623" s="400">
        <v>7</v>
      </c>
      <c r="G623" s="400">
        <v>1</v>
      </c>
      <c r="H623" s="400">
        <v>1</v>
      </c>
      <c r="I623" s="400">
        <v>4</v>
      </c>
      <c r="J623" s="406" t="s">
        <v>2095</v>
      </c>
      <c r="K623" s="407">
        <f>'Allegato 1.1 (CE) new'!O623</f>
        <v>0</v>
      </c>
      <c r="L623" s="402">
        <f>'Allegato 1.1 (CE) new'!P623</f>
        <v>0</v>
      </c>
      <c r="M623" s="402">
        <f>'Allegato 1.1 (CE) new'!Q623</f>
        <v>0</v>
      </c>
    </row>
    <row r="624" spans="1:13">
      <c r="A624" s="398"/>
      <c r="B624" s="398" t="s">
        <v>2166</v>
      </c>
      <c r="C624" s="398" t="s">
        <v>999</v>
      </c>
      <c r="D624" s="399" t="s">
        <v>1000</v>
      </c>
      <c r="E624" s="398">
        <v>5</v>
      </c>
      <c r="F624" s="400">
        <v>7</v>
      </c>
      <c r="G624" s="400">
        <v>1</v>
      </c>
      <c r="H624" s="400">
        <v>1</v>
      </c>
      <c r="I624" s="400">
        <v>5</v>
      </c>
      <c r="J624" s="406" t="s">
        <v>2096</v>
      </c>
      <c r="K624" s="407">
        <f>'Allegato 1.1 (CE) new'!O624</f>
        <v>0</v>
      </c>
      <c r="L624" s="402">
        <f>'Allegato 1.1 (CE) new'!P624</f>
        <v>0</v>
      </c>
      <c r="M624" s="402">
        <f>'Allegato 1.1 (CE) new'!Q624</f>
        <v>0</v>
      </c>
    </row>
    <row r="625" spans="1:13">
      <c r="A625" s="398"/>
      <c r="B625" s="398" t="s">
        <v>2167</v>
      </c>
      <c r="C625" s="398" t="s">
        <v>1001</v>
      </c>
      <c r="D625" s="399" t="s">
        <v>1002</v>
      </c>
      <c r="E625" s="398">
        <v>5</v>
      </c>
      <c r="F625" s="400">
        <v>7</v>
      </c>
      <c r="G625" s="400">
        <v>1</v>
      </c>
      <c r="H625" s="400">
        <v>1</v>
      </c>
      <c r="I625" s="400">
        <v>6</v>
      </c>
      <c r="J625" s="406" t="s">
        <v>2097</v>
      </c>
      <c r="K625" s="407">
        <f>'Allegato 1.1 (CE) new'!O625</f>
        <v>0</v>
      </c>
      <c r="L625" s="402">
        <f>'Allegato 1.1 (CE) new'!P625</f>
        <v>0</v>
      </c>
      <c r="M625" s="402">
        <f>'Allegato 1.1 (CE) new'!Q625</f>
        <v>0</v>
      </c>
    </row>
    <row r="626" spans="1:13">
      <c r="A626" s="398"/>
      <c r="B626" s="398" t="s">
        <v>2165</v>
      </c>
      <c r="C626" s="398" t="s">
        <v>997</v>
      </c>
      <c r="D626" s="399" t="s">
        <v>998</v>
      </c>
      <c r="E626" s="398">
        <v>5</v>
      </c>
      <c r="F626" s="400">
        <v>7</v>
      </c>
      <c r="G626" s="400">
        <v>1</v>
      </c>
      <c r="H626" s="400">
        <v>1</v>
      </c>
      <c r="I626" s="400">
        <v>7</v>
      </c>
      <c r="J626" s="406" t="s">
        <v>2098</v>
      </c>
      <c r="K626" s="407">
        <f>'Allegato 1.1 (CE) new'!O626</f>
        <v>0</v>
      </c>
      <c r="L626" s="402">
        <f>'Allegato 1.1 (CE) new'!P626</f>
        <v>0</v>
      </c>
      <c r="M626" s="402">
        <f>'Allegato 1.1 (CE) new'!Q626</f>
        <v>0</v>
      </c>
    </row>
    <row r="627" spans="1:13">
      <c r="A627" s="398"/>
      <c r="B627" s="398" t="s">
        <v>2166</v>
      </c>
      <c r="C627" s="398" t="s">
        <v>999</v>
      </c>
      <c r="D627" s="399" t="s">
        <v>1000</v>
      </c>
      <c r="E627" s="398">
        <v>5</v>
      </c>
      <c r="F627" s="400">
        <v>7</v>
      </c>
      <c r="G627" s="400">
        <v>1</v>
      </c>
      <c r="H627" s="400">
        <v>1</v>
      </c>
      <c r="I627" s="400">
        <v>8</v>
      </c>
      <c r="J627" s="406" t="s">
        <v>2099</v>
      </c>
      <c r="K627" s="407">
        <f>'Allegato 1.1 (CE) new'!O627</f>
        <v>0</v>
      </c>
      <c r="L627" s="402">
        <f>'Allegato 1.1 (CE) new'!P627</f>
        <v>0</v>
      </c>
      <c r="M627" s="402">
        <f>'Allegato 1.1 (CE) new'!Q627</f>
        <v>0</v>
      </c>
    </row>
    <row r="628" spans="1:13">
      <c r="A628" s="398"/>
      <c r="B628" s="398" t="s">
        <v>2167</v>
      </c>
      <c r="C628" s="398" t="s">
        <v>1001</v>
      </c>
      <c r="D628" s="399" t="s">
        <v>1002</v>
      </c>
      <c r="E628" s="398">
        <v>5</v>
      </c>
      <c r="F628" s="400">
        <v>7</v>
      </c>
      <c r="G628" s="400">
        <v>1</v>
      </c>
      <c r="H628" s="400">
        <v>1</v>
      </c>
      <c r="I628" s="400">
        <v>9</v>
      </c>
      <c r="J628" s="406" t="s">
        <v>2100</v>
      </c>
      <c r="K628" s="407">
        <f>'Allegato 1.1 (CE) new'!O628</f>
        <v>0</v>
      </c>
      <c r="L628" s="402">
        <f>'Allegato 1.1 (CE) new'!P628</f>
        <v>0</v>
      </c>
      <c r="M628" s="402">
        <f>'Allegato 1.1 (CE) new'!Q628</f>
        <v>0</v>
      </c>
    </row>
    <row r="629" spans="1:13">
      <c r="A629" s="398"/>
      <c r="B629" s="398" t="s">
        <v>2165</v>
      </c>
      <c r="C629" s="398" t="s">
        <v>997</v>
      </c>
      <c r="D629" s="399" t="s">
        <v>998</v>
      </c>
      <c r="E629" s="398">
        <v>5</v>
      </c>
      <c r="F629" s="400">
        <v>7</v>
      </c>
      <c r="G629" s="400">
        <v>1</v>
      </c>
      <c r="H629" s="400">
        <v>1</v>
      </c>
      <c r="I629" s="400">
        <v>10</v>
      </c>
      <c r="J629" s="406" t="s">
        <v>2101</v>
      </c>
      <c r="K629" s="407">
        <f>'Allegato 1.1 (CE) new'!O629</f>
        <v>0</v>
      </c>
      <c r="L629" s="402">
        <f>'Allegato 1.1 (CE) new'!P629</f>
        <v>0</v>
      </c>
      <c r="M629" s="402">
        <f>'Allegato 1.1 (CE) new'!Q629</f>
        <v>0</v>
      </c>
    </row>
    <row r="630" spans="1:13">
      <c r="A630" s="398"/>
      <c r="B630" s="398" t="s">
        <v>2166</v>
      </c>
      <c r="C630" s="398" t="s">
        <v>999</v>
      </c>
      <c r="D630" s="399" t="s">
        <v>1000</v>
      </c>
      <c r="E630" s="398">
        <v>5</v>
      </c>
      <c r="F630" s="400">
        <v>7</v>
      </c>
      <c r="G630" s="400">
        <v>1</v>
      </c>
      <c r="H630" s="400">
        <v>1</v>
      </c>
      <c r="I630" s="400">
        <v>11</v>
      </c>
      <c r="J630" s="406" t="s">
        <v>2102</v>
      </c>
      <c r="K630" s="407">
        <f>'Allegato 1.1 (CE) new'!O630</f>
        <v>0</v>
      </c>
      <c r="L630" s="402">
        <f>'Allegato 1.1 (CE) new'!P630</f>
        <v>0</v>
      </c>
      <c r="M630" s="402">
        <f>'Allegato 1.1 (CE) new'!Q630</f>
        <v>0</v>
      </c>
    </row>
    <row r="631" spans="1:13">
      <c r="A631" s="398"/>
      <c r="B631" s="398" t="s">
        <v>2167</v>
      </c>
      <c r="C631" s="398" t="s">
        <v>1001</v>
      </c>
      <c r="D631" s="399" t="s">
        <v>1002</v>
      </c>
      <c r="E631" s="398">
        <v>5</v>
      </c>
      <c r="F631" s="400">
        <v>7</v>
      </c>
      <c r="G631" s="400">
        <v>1</v>
      </c>
      <c r="H631" s="400">
        <v>1</v>
      </c>
      <c r="I631" s="400">
        <v>12</v>
      </c>
      <c r="J631" s="406" t="s">
        <v>2103</v>
      </c>
      <c r="K631" s="407">
        <f>'Allegato 1.1 (CE) new'!O631</f>
        <v>0</v>
      </c>
      <c r="L631" s="402">
        <f>'Allegato 1.1 (CE) new'!P631</f>
        <v>0</v>
      </c>
      <c r="M631" s="402">
        <f>'Allegato 1.1 (CE) new'!Q631</f>
        <v>0</v>
      </c>
    </row>
    <row r="632" spans="1:13">
      <c r="A632" s="398"/>
      <c r="B632" s="398" t="s">
        <v>2165</v>
      </c>
      <c r="C632" s="398" t="s">
        <v>997</v>
      </c>
      <c r="D632" s="399" t="s">
        <v>998</v>
      </c>
      <c r="E632" s="398">
        <v>5</v>
      </c>
      <c r="F632" s="400">
        <v>7</v>
      </c>
      <c r="G632" s="400">
        <v>1</v>
      </c>
      <c r="H632" s="400">
        <v>1</v>
      </c>
      <c r="I632" s="400">
        <v>13</v>
      </c>
      <c r="J632" s="406" t="s">
        <v>2104</v>
      </c>
      <c r="K632" s="407">
        <f>'Allegato 1.1 (CE) new'!O632</f>
        <v>0</v>
      </c>
      <c r="L632" s="402">
        <f>'Allegato 1.1 (CE) new'!P632</f>
        <v>0</v>
      </c>
      <c r="M632" s="402">
        <f>'Allegato 1.1 (CE) new'!Q632</f>
        <v>0</v>
      </c>
    </row>
    <row r="633" spans="1:13">
      <c r="A633" s="398"/>
      <c r="B633" s="398" t="s">
        <v>2166</v>
      </c>
      <c r="C633" s="398" t="s">
        <v>999</v>
      </c>
      <c r="D633" s="399" t="s">
        <v>1000</v>
      </c>
      <c r="E633" s="398">
        <v>5</v>
      </c>
      <c r="F633" s="400">
        <v>7</v>
      </c>
      <c r="G633" s="400">
        <v>1</v>
      </c>
      <c r="H633" s="400">
        <v>1</v>
      </c>
      <c r="I633" s="400">
        <v>14</v>
      </c>
      <c r="J633" s="406" t="s">
        <v>2105</v>
      </c>
      <c r="K633" s="407">
        <f>'Allegato 1.1 (CE) new'!O633</f>
        <v>0</v>
      </c>
      <c r="L633" s="402">
        <f>'Allegato 1.1 (CE) new'!P633</f>
        <v>0</v>
      </c>
      <c r="M633" s="402">
        <f>'Allegato 1.1 (CE) new'!Q633</f>
        <v>0</v>
      </c>
    </row>
    <row r="634" spans="1:13">
      <c r="A634" s="398"/>
      <c r="B634" s="398" t="s">
        <v>2167</v>
      </c>
      <c r="C634" s="398" t="s">
        <v>1001</v>
      </c>
      <c r="D634" s="399" t="s">
        <v>1002</v>
      </c>
      <c r="E634" s="398">
        <v>5</v>
      </c>
      <c r="F634" s="400">
        <v>7</v>
      </c>
      <c r="G634" s="400">
        <v>1</v>
      </c>
      <c r="H634" s="400">
        <v>1</v>
      </c>
      <c r="I634" s="400">
        <v>15</v>
      </c>
      <c r="J634" s="406" t="s">
        <v>2106</v>
      </c>
      <c r="K634" s="407">
        <f>'Allegato 1.1 (CE) new'!O634</f>
        <v>0</v>
      </c>
      <c r="L634" s="402">
        <f>'Allegato 1.1 (CE) new'!P634</f>
        <v>0</v>
      </c>
      <c r="M634" s="402">
        <f>'Allegato 1.1 (CE) new'!Q634</f>
        <v>0</v>
      </c>
    </row>
    <row r="635" spans="1:13">
      <c r="A635" s="398"/>
      <c r="B635" s="398" t="s">
        <v>2165</v>
      </c>
      <c r="C635" s="398" t="s">
        <v>997</v>
      </c>
      <c r="D635" s="399" t="s">
        <v>998</v>
      </c>
      <c r="E635" s="398">
        <v>5</v>
      </c>
      <c r="F635" s="400">
        <v>7</v>
      </c>
      <c r="G635" s="400">
        <v>1</v>
      </c>
      <c r="H635" s="400">
        <v>1</v>
      </c>
      <c r="I635" s="400">
        <v>16</v>
      </c>
      <c r="J635" s="406" t="s">
        <v>2107</v>
      </c>
      <c r="K635" s="407">
        <f>'Allegato 1.1 (CE) new'!O635</f>
        <v>0</v>
      </c>
      <c r="L635" s="402">
        <f>'Allegato 1.1 (CE) new'!P635</f>
        <v>0</v>
      </c>
      <c r="M635" s="402">
        <f>'Allegato 1.1 (CE) new'!Q635</f>
        <v>0</v>
      </c>
    </row>
    <row r="636" spans="1:13">
      <c r="A636" s="398"/>
      <c r="B636" s="398" t="s">
        <v>2166</v>
      </c>
      <c r="C636" s="398" t="s">
        <v>999</v>
      </c>
      <c r="D636" s="399" t="s">
        <v>1000</v>
      </c>
      <c r="E636" s="398">
        <v>5</v>
      </c>
      <c r="F636" s="400">
        <v>7</v>
      </c>
      <c r="G636" s="400">
        <v>1</v>
      </c>
      <c r="H636" s="400">
        <v>1</v>
      </c>
      <c r="I636" s="400">
        <v>17</v>
      </c>
      <c r="J636" s="406" t="s">
        <v>2108</v>
      </c>
      <c r="K636" s="407">
        <f>'Allegato 1.1 (CE) new'!O636</f>
        <v>0</v>
      </c>
      <c r="L636" s="402">
        <f>'Allegato 1.1 (CE) new'!P636</f>
        <v>0</v>
      </c>
      <c r="M636" s="402">
        <f>'Allegato 1.1 (CE) new'!Q636</f>
        <v>0</v>
      </c>
    </row>
    <row r="637" spans="1:13">
      <c r="A637" s="398"/>
      <c r="B637" s="398" t="s">
        <v>2167</v>
      </c>
      <c r="C637" s="398" t="s">
        <v>1001</v>
      </c>
      <c r="D637" s="399" t="s">
        <v>1002</v>
      </c>
      <c r="E637" s="398">
        <v>5</v>
      </c>
      <c r="F637" s="400">
        <v>7</v>
      </c>
      <c r="G637" s="400">
        <v>1</v>
      </c>
      <c r="H637" s="400">
        <v>1</v>
      </c>
      <c r="I637" s="400">
        <v>18</v>
      </c>
      <c r="J637" s="406" t="s">
        <v>2109</v>
      </c>
      <c r="K637" s="407">
        <f>'Allegato 1.1 (CE) new'!O637</f>
        <v>0</v>
      </c>
      <c r="L637" s="402">
        <f>'Allegato 1.1 (CE) new'!P637</f>
        <v>0</v>
      </c>
      <c r="M637" s="402">
        <f>'Allegato 1.1 (CE) new'!Q637</f>
        <v>0</v>
      </c>
    </row>
    <row r="638" spans="1:13">
      <c r="A638" s="398"/>
      <c r="B638" s="398" t="s">
        <v>2165</v>
      </c>
      <c r="C638" s="398" t="s">
        <v>997</v>
      </c>
      <c r="D638" s="399" t="s">
        <v>998</v>
      </c>
      <c r="E638" s="398">
        <v>5</v>
      </c>
      <c r="F638" s="400">
        <v>7</v>
      </c>
      <c r="G638" s="400">
        <v>1</v>
      </c>
      <c r="H638" s="400">
        <v>1</v>
      </c>
      <c r="I638" s="400">
        <v>19</v>
      </c>
      <c r="J638" s="406" t="s">
        <v>2110</v>
      </c>
      <c r="K638" s="407">
        <f>'Allegato 1.1 (CE) new'!O638</f>
        <v>0</v>
      </c>
      <c r="L638" s="402">
        <f>'Allegato 1.1 (CE) new'!P638</f>
        <v>0</v>
      </c>
      <c r="M638" s="402">
        <f>'Allegato 1.1 (CE) new'!Q638</f>
        <v>0</v>
      </c>
    </row>
    <row r="639" spans="1:13">
      <c r="A639" s="398"/>
      <c r="B639" s="398" t="s">
        <v>2166</v>
      </c>
      <c r="C639" s="398" t="s">
        <v>999</v>
      </c>
      <c r="D639" s="399" t="s">
        <v>1000</v>
      </c>
      <c r="E639" s="398">
        <v>5</v>
      </c>
      <c r="F639" s="400">
        <v>7</v>
      </c>
      <c r="G639" s="400">
        <v>1</v>
      </c>
      <c r="H639" s="400">
        <v>1</v>
      </c>
      <c r="I639" s="400">
        <v>20</v>
      </c>
      <c r="J639" s="406" t="s">
        <v>2111</v>
      </c>
      <c r="K639" s="407">
        <f>'Allegato 1.1 (CE) new'!O639</f>
        <v>0</v>
      </c>
      <c r="L639" s="402">
        <f>'Allegato 1.1 (CE) new'!P639</f>
        <v>0</v>
      </c>
      <c r="M639" s="402">
        <f>'Allegato 1.1 (CE) new'!Q639</f>
        <v>0</v>
      </c>
    </row>
    <row r="640" spans="1:13">
      <c r="A640" s="398"/>
      <c r="B640" s="398" t="s">
        <v>2167</v>
      </c>
      <c r="C640" s="398" t="s">
        <v>1001</v>
      </c>
      <c r="D640" s="399" t="s">
        <v>1002</v>
      </c>
      <c r="E640" s="398">
        <v>5</v>
      </c>
      <c r="F640" s="400">
        <v>7</v>
      </c>
      <c r="G640" s="400">
        <v>1</v>
      </c>
      <c r="H640" s="400">
        <v>1</v>
      </c>
      <c r="I640" s="400">
        <v>21</v>
      </c>
      <c r="J640" s="406" t="s">
        <v>2112</v>
      </c>
      <c r="K640" s="407">
        <f>'Allegato 1.1 (CE) new'!O640</f>
        <v>0</v>
      </c>
      <c r="L640" s="402">
        <f>'Allegato 1.1 (CE) new'!P640</f>
        <v>0</v>
      </c>
      <c r="M640" s="402">
        <f>'Allegato 1.1 (CE) new'!Q640</f>
        <v>0</v>
      </c>
    </row>
    <row r="641" spans="1:13">
      <c r="A641" s="389"/>
      <c r="B641" s="389" t="s">
        <v>2168</v>
      </c>
      <c r="C641" s="389" t="s">
        <v>1003</v>
      </c>
      <c r="D641" s="388" t="s">
        <v>2169</v>
      </c>
      <c r="E641" s="389">
        <v>5</v>
      </c>
      <c r="F641" s="390">
        <v>7</v>
      </c>
      <c r="G641" s="390">
        <v>2</v>
      </c>
      <c r="H641" s="390">
        <v>0</v>
      </c>
      <c r="I641" s="390">
        <v>0</v>
      </c>
      <c r="J641" s="391" t="s">
        <v>2170</v>
      </c>
      <c r="K641" s="392">
        <f>'Allegato 1.1 (CE) new'!O641</f>
        <v>8884578</v>
      </c>
      <c r="L641" s="392">
        <f>'Allegato 1.1 (CE) new'!P641</f>
        <v>9062269.5600000005</v>
      </c>
      <c r="M641" s="392">
        <f>'Allegato 1.1 (CE) new'!Q641</f>
        <v>9243514.9512000009</v>
      </c>
    </row>
    <row r="642" spans="1:13">
      <c r="A642" s="393"/>
      <c r="B642" s="393" t="s">
        <v>2168</v>
      </c>
      <c r="C642" s="393" t="s">
        <v>1003</v>
      </c>
      <c r="D642" s="394" t="s">
        <v>2171</v>
      </c>
      <c r="E642" s="393">
        <v>5</v>
      </c>
      <c r="F642" s="395">
        <v>7</v>
      </c>
      <c r="G642" s="395">
        <v>2</v>
      </c>
      <c r="H642" s="395">
        <v>1</v>
      </c>
      <c r="I642" s="395">
        <v>0</v>
      </c>
      <c r="J642" s="396" t="s">
        <v>2172</v>
      </c>
      <c r="K642" s="397">
        <f>'Allegato 1.1 (CE) new'!O642</f>
        <v>8884578</v>
      </c>
      <c r="L642" s="397">
        <f>'Allegato 1.1 (CE) new'!P642</f>
        <v>9062269.5600000005</v>
      </c>
      <c r="M642" s="397">
        <f>'Allegato 1.1 (CE) new'!Q642</f>
        <v>9243514.9512000009</v>
      </c>
    </row>
    <row r="643" spans="1:13">
      <c r="A643" s="398"/>
      <c r="B643" s="398" t="s">
        <v>2173</v>
      </c>
      <c r="C643" s="398" t="s">
        <v>1005</v>
      </c>
      <c r="D643" s="399" t="s">
        <v>1006</v>
      </c>
      <c r="E643" s="398">
        <v>5</v>
      </c>
      <c r="F643" s="400">
        <v>7</v>
      </c>
      <c r="G643" s="400">
        <v>2</v>
      </c>
      <c r="H643" s="400">
        <v>1</v>
      </c>
      <c r="I643" s="400">
        <v>1</v>
      </c>
      <c r="J643" s="406" t="s">
        <v>2124</v>
      </c>
      <c r="K643" s="407">
        <f>'Allegato 1.1 (CE) new'!O643</f>
        <v>8509629</v>
      </c>
      <c r="L643" s="402">
        <f>'Allegato 1.1 (CE) new'!P643</f>
        <v>8679821.5800000001</v>
      </c>
      <c r="M643" s="402">
        <f>'Allegato 1.1 (CE) new'!Q643</f>
        <v>8853418.0116000008</v>
      </c>
    </row>
    <row r="644" spans="1:13">
      <c r="A644" s="398"/>
      <c r="B644" s="398" t="s">
        <v>2174</v>
      </c>
      <c r="C644" s="398" t="s">
        <v>1007</v>
      </c>
      <c r="D644" s="399" t="s">
        <v>1008</v>
      </c>
      <c r="E644" s="398">
        <v>5</v>
      </c>
      <c r="F644" s="400">
        <v>7</v>
      </c>
      <c r="G644" s="400">
        <v>2</v>
      </c>
      <c r="H644" s="400">
        <v>1</v>
      </c>
      <c r="I644" s="400">
        <v>2</v>
      </c>
      <c r="J644" s="406" t="s">
        <v>2126</v>
      </c>
      <c r="K644" s="407">
        <f>'Allegato 1.1 (CE) new'!O644</f>
        <v>374949</v>
      </c>
      <c r="L644" s="402">
        <f>'Allegato 1.1 (CE) new'!P644</f>
        <v>382447.98</v>
      </c>
      <c r="M644" s="402">
        <f>'Allegato 1.1 (CE) new'!Q644</f>
        <v>390096.93959999998</v>
      </c>
    </row>
    <row r="645" spans="1:13">
      <c r="A645" s="398"/>
      <c r="B645" s="398" t="s">
        <v>2175</v>
      </c>
      <c r="C645" s="398" t="s">
        <v>1009</v>
      </c>
      <c r="D645" s="399" t="s">
        <v>1010</v>
      </c>
      <c r="E645" s="398">
        <v>5</v>
      </c>
      <c r="F645" s="400">
        <v>7</v>
      </c>
      <c r="G645" s="400">
        <v>2</v>
      </c>
      <c r="H645" s="400">
        <v>1</v>
      </c>
      <c r="I645" s="400">
        <v>3</v>
      </c>
      <c r="J645" s="406" t="s">
        <v>2128</v>
      </c>
      <c r="K645" s="407">
        <f>'Allegato 1.1 (CE) new'!O645</f>
        <v>0</v>
      </c>
      <c r="L645" s="402">
        <f>'Allegato 1.1 (CE) new'!P645</f>
        <v>0</v>
      </c>
      <c r="M645" s="402">
        <f>'Allegato 1.1 (CE) new'!Q645</f>
        <v>0</v>
      </c>
    </row>
    <row r="646" spans="1:13" ht="38.25">
      <c r="A646" s="398"/>
      <c r="B646" s="398" t="s">
        <v>2173</v>
      </c>
      <c r="C646" s="398" t="s">
        <v>1005</v>
      </c>
      <c r="D646" s="399" t="s">
        <v>1006</v>
      </c>
      <c r="E646" s="398">
        <v>5</v>
      </c>
      <c r="F646" s="400">
        <v>7</v>
      </c>
      <c r="G646" s="400">
        <v>2</v>
      </c>
      <c r="H646" s="400">
        <v>1</v>
      </c>
      <c r="I646" s="400">
        <v>4</v>
      </c>
      <c r="J646" s="406" t="s">
        <v>2129</v>
      </c>
      <c r="K646" s="407">
        <f>'Allegato 1.1 (CE) new'!O646</f>
        <v>0</v>
      </c>
      <c r="L646" s="402">
        <f>'Allegato 1.1 (CE) new'!P646</f>
        <v>0</v>
      </c>
      <c r="M646" s="402">
        <f>'Allegato 1.1 (CE) new'!Q646</f>
        <v>0</v>
      </c>
    </row>
    <row r="647" spans="1:13" ht="38.25">
      <c r="A647" s="398"/>
      <c r="B647" s="398" t="s">
        <v>2174</v>
      </c>
      <c r="C647" s="398" t="s">
        <v>1007</v>
      </c>
      <c r="D647" s="399" t="s">
        <v>1008</v>
      </c>
      <c r="E647" s="398">
        <v>5</v>
      </c>
      <c r="F647" s="400">
        <v>7</v>
      </c>
      <c r="G647" s="400">
        <v>2</v>
      </c>
      <c r="H647" s="400">
        <v>1</v>
      </c>
      <c r="I647" s="400">
        <v>5</v>
      </c>
      <c r="J647" s="406" t="s">
        <v>2130</v>
      </c>
      <c r="K647" s="407">
        <f>'Allegato 1.1 (CE) new'!O647</f>
        <v>0</v>
      </c>
      <c r="L647" s="402">
        <f>'Allegato 1.1 (CE) new'!P647</f>
        <v>0</v>
      </c>
      <c r="M647" s="402">
        <f>'Allegato 1.1 (CE) new'!Q647</f>
        <v>0</v>
      </c>
    </row>
    <row r="648" spans="1:13" ht="38.25">
      <c r="A648" s="398"/>
      <c r="B648" s="398" t="s">
        <v>2175</v>
      </c>
      <c r="C648" s="398" t="s">
        <v>1009</v>
      </c>
      <c r="D648" s="399" t="s">
        <v>1010</v>
      </c>
      <c r="E648" s="398">
        <v>5</v>
      </c>
      <c r="F648" s="400">
        <v>7</v>
      </c>
      <c r="G648" s="400">
        <v>2</v>
      </c>
      <c r="H648" s="400">
        <v>1</v>
      </c>
      <c r="I648" s="400">
        <v>6</v>
      </c>
      <c r="J648" s="406" t="s">
        <v>2131</v>
      </c>
      <c r="K648" s="407">
        <f>'Allegato 1.1 (CE) new'!O648</f>
        <v>0</v>
      </c>
      <c r="L648" s="402">
        <f>'Allegato 1.1 (CE) new'!P648</f>
        <v>0</v>
      </c>
      <c r="M648" s="402">
        <f>'Allegato 1.1 (CE) new'!Q648</f>
        <v>0</v>
      </c>
    </row>
    <row r="649" spans="1:13" ht="25.5">
      <c r="A649" s="398"/>
      <c r="B649" s="398" t="s">
        <v>2173</v>
      </c>
      <c r="C649" s="398" t="s">
        <v>1005</v>
      </c>
      <c r="D649" s="399" t="s">
        <v>1006</v>
      </c>
      <c r="E649" s="398">
        <v>5</v>
      </c>
      <c r="F649" s="400">
        <v>7</v>
      </c>
      <c r="G649" s="400">
        <v>2</v>
      </c>
      <c r="H649" s="400">
        <v>1</v>
      </c>
      <c r="I649" s="400">
        <v>7</v>
      </c>
      <c r="J649" s="406" t="s">
        <v>2132</v>
      </c>
      <c r="K649" s="407">
        <f>'Allegato 1.1 (CE) new'!O649</f>
        <v>0</v>
      </c>
      <c r="L649" s="402">
        <f>'Allegato 1.1 (CE) new'!P649</f>
        <v>0</v>
      </c>
      <c r="M649" s="402">
        <f>'Allegato 1.1 (CE) new'!Q649</f>
        <v>0</v>
      </c>
    </row>
    <row r="650" spans="1:13" ht="25.5">
      <c r="A650" s="398"/>
      <c r="B650" s="398" t="s">
        <v>2174</v>
      </c>
      <c r="C650" s="398" t="s">
        <v>1007</v>
      </c>
      <c r="D650" s="399" t="s">
        <v>1008</v>
      </c>
      <c r="E650" s="398">
        <v>5</v>
      </c>
      <c r="F650" s="400">
        <v>7</v>
      </c>
      <c r="G650" s="400">
        <v>2</v>
      </c>
      <c r="H650" s="400">
        <v>1</v>
      </c>
      <c r="I650" s="400">
        <v>8</v>
      </c>
      <c r="J650" s="406" t="s">
        <v>2133</v>
      </c>
      <c r="K650" s="407">
        <f>'Allegato 1.1 (CE) new'!O650</f>
        <v>0</v>
      </c>
      <c r="L650" s="402">
        <f>'Allegato 1.1 (CE) new'!P650</f>
        <v>0</v>
      </c>
      <c r="M650" s="402">
        <f>'Allegato 1.1 (CE) new'!Q650</f>
        <v>0</v>
      </c>
    </row>
    <row r="651" spans="1:13" ht="25.5">
      <c r="A651" s="398"/>
      <c r="B651" s="398" t="s">
        <v>2175</v>
      </c>
      <c r="C651" s="398" t="s">
        <v>1009</v>
      </c>
      <c r="D651" s="399" t="s">
        <v>1010</v>
      </c>
      <c r="E651" s="398">
        <v>5</v>
      </c>
      <c r="F651" s="400">
        <v>7</v>
      </c>
      <c r="G651" s="400">
        <v>2</v>
      </c>
      <c r="H651" s="400">
        <v>1</v>
      </c>
      <c r="I651" s="400">
        <v>9</v>
      </c>
      <c r="J651" s="406" t="s">
        <v>2134</v>
      </c>
      <c r="K651" s="407">
        <f>'Allegato 1.1 (CE) new'!O651</f>
        <v>0</v>
      </c>
      <c r="L651" s="402">
        <f>'Allegato 1.1 (CE) new'!P651</f>
        <v>0</v>
      </c>
      <c r="M651" s="402">
        <f>'Allegato 1.1 (CE) new'!Q651</f>
        <v>0</v>
      </c>
    </row>
    <row r="652" spans="1:13" ht="25.5">
      <c r="A652" s="398"/>
      <c r="B652" s="398" t="s">
        <v>2173</v>
      </c>
      <c r="C652" s="398" t="s">
        <v>1005</v>
      </c>
      <c r="D652" s="399" t="s">
        <v>1006</v>
      </c>
      <c r="E652" s="398">
        <v>5</v>
      </c>
      <c r="F652" s="400">
        <v>7</v>
      </c>
      <c r="G652" s="400">
        <v>2</v>
      </c>
      <c r="H652" s="400">
        <v>1</v>
      </c>
      <c r="I652" s="400">
        <v>10</v>
      </c>
      <c r="J652" s="406" t="s">
        <v>2135</v>
      </c>
      <c r="K652" s="407">
        <f>'Allegato 1.1 (CE) new'!O652</f>
        <v>0</v>
      </c>
      <c r="L652" s="402">
        <f>'Allegato 1.1 (CE) new'!P652</f>
        <v>0</v>
      </c>
      <c r="M652" s="402">
        <f>'Allegato 1.1 (CE) new'!Q652</f>
        <v>0</v>
      </c>
    </row>
    <row r="653" spans="1:13" ht="25.5">
      <c r="A653" s="398"/>
      <c r="B653" s="398" t="s">
        <v>2174</v>
      </c>
      <c r="C653" s="398" t="s">
        <v>1007</v>
      </c>
      <c r="D653" s="399" t="s">
        <v>1008</v>
      </c>
      <c r="E653" s="398">
        <v>5</v>
      </c>
      <c r="F653" s="400">
        <v>7</v>
      </c>
      <c r="G653" s="400">
        <v>2</v>
      </c>
      <c r="H653" s="400">
        <v>1</v>
      </c>
      <c r="I653" s="400">
        <v>11</v>
      </c>
      <c r="J653" s="406" t="s">
        <v>2136</v>
      </c>
      <c r="K653" s="407">
        <f>'Allegato 1.1 (CE) new'!O653</f>
        <v>0</v>
      </c>
      <c r="L653" s="402">
        <f>'Allegato 1.1 (CE) new'!P653</f>
        <v>0</v>
      </c>
      <c r="M653" s="402">
        <f>'Allegato 1.1 (CE) new'!Q653</f>
        <v>0</v>
      </c>
    </row>
    <row r="654" spans="1:13" ht="25.5">
      <c r="A654" s="398"/>
      <c r="B654" s="398" t="s">
        <v>2175</v>
      </c>
      <c r="C654" s="398" t="s">
        <v>1009</v>
      </c>
      <c r="D654" s="399" t="s">
        <v>1010</v>
      </c>
      <c r="E654" s="398">
        <v>5</v>
      </c>
      <c r="F654" s="400">
        <v>7</v>
      </c>
      <c r="G654" s="400">
        <v>2</v>
      </c>
      <c r="H654" s="400">
        <v>1</v>
      </c>
      <c r="I654" s="400">
        <v>12</v>
      </c>
      <c r="J654" s="406" t="s">
        <v>2137</v>
      </c>
      <c r="K654" s="407">
        <f>'Allegato 1.1 (CE) new'!O654</f>
        <v>0</v>
      </c>
      <c r="L654" s="402">
        <f>'Allegato 1.1 (CE) new'!P654</f>
        <v>0</v>
      </c>
      <c r="M654" s="402">
        <f>'Allegato 1.1 (CE) new'!Q654</f>
        <v>0</v>
      </c>
    </row>
    <row r="655" spans="1:13">
      <c r="A655" s="398"/>
      <c r="B655" s="398" t="s">
        <v>2173</v>
      </c>
      <c r="C655" s="398" t="s">
        <v>1005</v>
      </c>
      <c r="D655" s="399" t="s">
        <v>1006</v>
      </c>
      <c r="E655" s="398">
        <v>5</v>
      </c>
      <c r="F655" s="400">
        <v>7</v>
      </c>
      <c r="G655" s="400">
        <v>2</v>
      </c>
      <c r="H655" s="400">
        <v>1</v>
      </c>
      <c r="I655" s="400">
        <v>13</v>
      </c>
      <c r="J655" s="406" t="s">
        <v>2104</v>
      </c>
      <c r="K655" s="407">
        <f>'Allegato 1.1 (CE) new'!O655</f>
        <v>0</v>
      </c>
      <c r="L655" s="402">
        <f>'Allegato 1.1 (CE) new'!P655</f>
        <v>0</v>
      </c>
      <c r="M655" s="402">
        <f>'Allegato 1.1 (CE) new'!Q655</f>
        <v>0</v>
      </c>
    </row>
    <row r="656" spans="1:13">
      <c r="A656" s="398"/>
      <c r="B656" s="398" t="s">
        <v>2174</v>
      </c>
      <c r="C656" s="398" t="s">
        <v>1007</v>
      </c>
      <c r="D656" s="399" t="s">
        <v>1008</v>
      </c>
      <c r="E656" s="398">
        <v>5</v>
      </c>
      <c r="F656" s="400">
        <v>7</v>
      </c>
      <c r="G656" s="400">
        <v>2</v>
      </c>
      <c r="H656" s="400">
        <v>1</v>
      </c>
      <c r="I656" s="400">
        <v>14</v>
      </c>
      <c r="J656" s="406" t="s">
        <v>2105</v>
      </c>
      <c r="K656" s="407">
        <f>'Allegato 1.1 (CE) new'!O656</f>
        <v>0</v>
      </c>
      <c r="L656" s="402">
        <f>'Allegato 1.1 (CE) new'!P656</f>
        <v>0</v>
      </c>
      <c r="M656" s="402">
        <f>'Allegato 1.1 (CE) new'!Q656</f>
        <v>0</v>
      </c>
    </row>
    <row r="657" spans="1:13">
      <c r="A657" s="398"/>
      <c r="B657" s="398" t="s">
        <v>2175</v>
      </c>
      <c r="C657" s="398" t="s">
        <v>1009</v>
      </c>
      <c r="D657" s="399" t="s">
        <v>1010</v>
      </c>
      <c r="E657" s="398">
        <v>5</v>
      </c>
      <c r="F657" s="400">
        <v>7</v>
      </c>
      <c r="G657" s="400">
        <v>2</v>
      </c>
      <c r="H657" s="400">
        <v>1</v>
      </c>
      <c r="I657" s="400">
        <v>15</v>
      </c>
      <c r="J657" s="406" t="s">
        <v>2106</v>
      </c>
      <c r="K657" s="407">
        <f>'Allegato 1.1 (CE) new'!O657</f>
        <v>0</v>
      </c>
      <c r="L657" s="402">
        <f>'Allegato 1.1 (CE) new'!P657</f>
        <v>0</v>
      </c>
      <c r="M657" s="402">
        <f>'Allegato 1.1 (CE) new'!Q657</f>
        <v>0</v>
      </c>
    </row>
    <row r="658" spans="1:13">
      <c r="A658" s="398"/>
      <c r="B658" s="398" t="s">
        <v>2173</v>
      </c>
      <c r="C658" s="398" t="s">
        <v>1005</v>
      </c>
      <c r="D658" s="399" t="s">
        <v>1006</v>
      </c>
      <c r="E658" s="398">
        <v>5</v>
      </c>
      <c r="F658" s="400">
        <v>7</v>
      </c>
      <c r="G658" s="400">
        <v>2</v>
      </c>
      <c r="H658" s="400">
        <v>1</v>
      </c>
      <c r="I658" s="400">
        <v>16</v>
      </c>
      <c r="J658" s="406" t="s">
        <v>2107</v>
      </c>
      <c r="K658" s="407">
        <f>'Allegato 1.1 (CE) new'!O658</f>
        <v>0</v>
      </c>
      <c r="L658" s="402">
        <f>'Allegato 1.1 (CE) new'!P658</f>
        <v>0</v>
      </c>
      <c r="M658" s="402">
        <f>'Allegato 1.1 (CE) new'!Q658</f>
        <v>0</v>
      </c>
    </row>
    <row r="659" spans="1:13">
      <c r="A659" s="398"/>
      <c r="B659" s="398" t="s">
        <v>2174</v>
      </c>
      <c r="C659" s="398" t="s">
        <v>1007</v>
      </c>
      <c r="D659" s="399" t="s">
        <v>1008</v>
      </c>
      <c r="E659" s="398">
        <v>5</v>
      </c>
      <c r="F659" s="400">
        <v>7</v>
      </c>
      <c r="G659" s="400">
        <v>2</v>
      </c>
      <c r="H659" s="400">
        <v>1</v>
      </c>
      <c r="I659" s="400">
        <v>17</v>
      </c>
      <c r="J659" s="406" t="s">
        <v>2108</v>
      </c>
      <c r="K659" s="407">
        <f>'Allegato 1.1 (CE) new'!O659</f>
        <v>0</v>
      </c>
      <c r="L659" s="402">
        <f>'Allegato 1.1 (CE) new'!P659</f>
        <v>0</v>
      </c>
      <c r="M659" s="402">
        <f>'Allegato 1.1 (CE) new'!Q659</f>
        <v>0</v>
      </c>
    </row>
    <row r="660" spans="1:13">
      <c r="A660" s="398"/>
      <c r="B660" s="398" t="s">
        <v>2175</v>
      </c>
      <c r="C660" s="398" t="s">
        <v>1009</v>
      </c>
      <c r="D660" s="399" t="s">
        <v>1010</v>
      </c>
      <c r="E660" s="398">
        <v>5</v>
      </c>
      <c r="F660" s="400">
        <v>7</v>
      </c>
      <c r="G660" s="400">
        <v>2</v>
      </c>
      <c r="H660" s="400">
        <v>1</v>
      </c>
      <c r="I660" s="400">
        <v>18</v>
      </c>
      <c r="J660" s="406" t="s">
        <v>2109</v>
      </c>
      <c r="K660" s="407">
        <f>'Allegato 1.1 (CE) new'!O660</f>
        <v>0</v>
      </c>
      <c r="L660" s="402">
        <f>'Allegato 1.1 (CE) new'!P660</f>
        <v>0</v>
      </c>
      <c r="M660" s="402">
        <f>'Allegato 1.1 (CE) new'!Q660</f>
        <v>0</v>
      </c>
    </row>
    <row r="661" spans="1:13">
      <c r="A661" s="398"/>
      <c r="B661" s="398" t="s">
        <v>2173</v>
      </c>
      <c r="C661" s="398" t="s">
        <v>1005</v>
      </c>
      <c r="D661" s="399" t="s">
        <v>1006</v>
      </c>
      <c r="E661" s="398">
        <v>5</v>
      </c>
      <c r="F661" s="400">
        <v>7</v>
      </c>
      <c r="G661" s="400">
        <v>2</v>
      </c>
      <c r="H661" s="400">
        <v>1</v>
      </c>
      <c r="I661" s="400">
        <v>19</v>
      </c>
      <c r="J661" s="406" t="s">
        <v>2110</v>
      </c>
      <c r="K661" s="407">
        <f>'Allegato 1.1 (CE) new'!O661</f>
        <v>0</v>
      </c>
      <c r="L661" s="402">
        <f>'Allegato 1.1 (CE) new'!P661</f>
        <v>0</v>
      </c>
      <c r="M661" s="402">
        <f>'Allegato 1.1 (CE) new'!Q661</f>
        <v>0</v>
      </c>
    </row>
    <row r="662" spans="1:13">
      <c r="A662" s="398"/>
      <c r="B662" s="398" t="s">
        <v>2174</v>
      </c>
      <c r="C662" s="398" t="s">
        <v>1007</v>
      </c>
      <c r="D662" s="399" t="s">
        <v>1008</v>
      </c>
      <c r="E662" s="398">
        <v>5</v>
      </c>
      <c r="F662" s="400">
        <v>7</v>
      </c>
      <c r="G662" s="400">
        <v>2</v>
      </c>
      <c r="H662" s="400">
        <v>1</v>
      </c>
      <c r="I662" s="400">
        <v>20</v>
      </c>
      <c r="J662" s="406" t="s">
        <v>2111</v>
      </c>
      <c r="K662" s="407">
        <f>'Allegato 1.1 (CE) new'!O662</f>
        <v>0</v>
      </c>
      <c r="L662" s="402">
        <f>'Allegato 1.1 (CE) new'!P662</f>
        <v>0</v>
      </c>
      <c r="M662" s="402">
        <f>'Allegato 1.1 (CE) new'!Q662</f>
        <v>0</v>
      </c>
    </row>
    <row r="663" spans="1:13">
      <c r="A663" s="398"/>
      <c r="B663" s="398" t="s">
        <v>2175</v>
      </c>
      <c r="C663" s="398" t="s">
        <v>1009</v>
      </c>
      <c r="D663" s="399" t="s">
        <v>1010</v>
      </c>
      <c r="E663" s="398">
        <v>5</v>
      </c>
      <c r="F663" s="400">
        <v>7</v>
      </c>
      <c r="G663" s="400">
        <v>2</v>
      </c>
      <c r="H663" s="400">
        <v>1</v>
      </c>
      <c r="I663" s="400">
        <v>21</v>
      </c>
      <c r="J663" s="406" t="s">
        <v>2112</v>
      </c>
      <c r="K663" s="407">
        <f>'Allegato 1.1 (CE) new'!O663</f>
        <v>0</v>
      </c>
      <c r="L663" s="402">
        <f>'Allegato 1.1 (CE) new'!P663</f>
        <v>0</v>
      </c>
      <c r="M663" s="402">
        <f>'Allegato 1.1 (CE) new'!Q663</f>
        <v>0</v>
      </c>
    </row>
    <row r="664" spans="1:13">
      <c r="A664" s="383"/>
      <c r="B664" s="383" t="s">
        <v>2176</v>
      </c>
      <c r="C664" s="383" t="s">
        <v>1011</v>
      </c>
      <c r="D664" s="382" t="s">
        <v>2177</v>
      </c>
      <c r="E664" s="383">
        <v>5</v>
      </c>
      <c r="F664" s="384">
        <v>8</v>
      </c>
      <c r="G664" s="384">
        <v>0</v>
      </c>
      <c r="H664" s="384">
        <v>0</v>
      </c>
      <c r="I664" s="384">
        <v>0</v>
      </c>
      <c r="J664" s="385" t="s">
        <v>2178</v>
      </c>
      <c r="K664" s="386">
        <f>'Allegato 1.1 (CE) new'!O664</f>
        <v>6949696</v>
      </c>
      <c r="L664" s="386">
        <f>'Allegato 1.1 (CE) new'!P664</f>
        <v>7088689.919999999</v>
      </c>
      <c r="M664" s="386">
        <f>'Allegato 1.1 (CE) new'!Q664</f>
        <v>7230463.7183999997</v>
      </c>
    </row>
    <row r="665" spans="1:13">
      <c r="A665" s="389"/>
      <c r="B665" s="389" t="s">
        <v>2179</v>
      </c>
      <c r="C665" s="389" t="s">
        <v>1013</v>
      </c>
      <c r="D665" s="388" t="s">
        <v>2180</v>
      </c>
      <c r="E665" s="389">
        <v>5</v>
      </c>
      <c r="F665" s="390">
        <v>8</v>
      </c>
      <c r="G665" s="390">
        <v>1</v>
      </c>
      <c r="H665" s="390">
        <v>0</v>
      </c>
      <c r="I665" s="390">
        <v>0</v>
      </c>
      <c r="J665" s="391" t="s">
        <v>2181</v>
      </c>
      <c r="K665" s="392">
        <f>'Allegato 1.1 (CE) new'!O665</f>
        <v>198253</v>
      </c>
      <c r="L665" s="392">
        <f>'Allegato 1.1 (CE) new'!P665</f>
        <v>202218.06</v>
      </c>
      <c r="M665" s="392">
        <f>'Allegato 1.1 (CE) new'!Q665</f>
        <v>206262.42120000001</v>
      </c>
    </row>
    <row r="666" spans="1:13">
      <c r="A666" s="393"/>
      <c r="B666" s="393" t="s">
        <v>2179</v>
      </c>
      <c r="C666" s="393" t="s">
        <v>1013</v>
      </c>
      <c r="D666" s="394" t="s">
        <v>2182</v>
      </c>
      <c r="E666" s="393">
        <v>5</v>
      </c>
      <c r="F666" s="395">
        <v>8</v>
      </c>
      <c r="G666" s="395">
        <v>1</v>
      </c>
      <c r="H666" s="395">
        <v>1</v>
      </c>
      <c r="I666" s="395">
        <v>0</v>
      </c>
      <c r="J666" s="396" t="s">
        <v>2183</v>
      </c>
      <c r="K666" s="397">
        <f>'Allegato 1.1 (CE) new'!O666</f>
        <v>198253</v>
      </c>
      <c r="L666" s="397">
        <f>'Allegato 1.1 (CE) new'!P666</f>
        <v>202218.06</v>
      </c>
      <c r="M666" s="397">
        <f>'Allegato 1.1 (CE) new'!Q666</f>
        <v>206262.42120000001</v>
      </c>
    </row>
    <row r="667" spans="1:13">
      <c r="A667" s="398"/>
      <c r="B667" s="398" t="s">
        <v>2184</v>
      </c>
      <c r="C667" s="398" t="s">
        <v>1015</v>
      </c>
      <c r="D667" s="399" t="s">
        <v>1016</v>
      </c>
      <c r="E667" s="398">
        <v>5</v>
      </c>
      <c r="F667" s="400">
        <v>8</v>
      </c>
      <c r="G667" s="400">
        <v>1</v>
      </c>
      <c r="H667" s="400">
        <v>1</v>
      </c>
      <c r="I667" s="400">
        <v>1</v>
      </c>
      <c r="J667" s="406" t="s">
        <v>2090</v>
      </c>
      <c r="K667" s="407">
        <f>'Allegato 1.1 (CE) new'!O667</f>
        <v>198253</v>
      </c>
      <c r="L667" s="402">
        <f>'Allegato 1.1 (CE) new'!P667</f>
        <v>202218.06</v>
      </c>
      <c r="M667" s="402">
        <f>'Allegato 1.1 (CE) new'!Q667</f>
        <v>206262.42120000001</v>
      </c>
    </row>
    <row r="668" spans="1:13">
      <c r="A668" s="398"/>
      <c r="B668" s="398" t="s">
        <v>2185</v>
      </c>
      <c r="C668" s="398" t="s">
        <v>1017</v>
      </c>
      <c r="D668" s="399" t="s">
        <v>1018</v>
      </c>
      <c r="E668" s="398">
        <v>5</v>
      </c>
      <c r="F668" s="400">
        <v>8</v>
      </c>
      <c r="G668" s="400">
        <v>1</v>
      </c>
      <c r="H668" s="400">
        <v>1</v>
      </c>
      <c r="I668" s="400">
        <v>2</v>
      </c>
      <c r="J668" s="406" t="s">
        <v>2092</v>
      </c>
      <c r="K668" s="407">
        <f>'Allegato 1.1 (CE) new'!O668</f>
        <v>0</v>
      </c>
      <c r="L668" s="402">
        <f>'Allegato 1.1 (CE) new'!P668</f>
        <v>0</v>
      </c>
      <c r="M668" s="402">
        <f>'Allegato 1.1 (CE) new'!Q668</f>
        <v>0</v>
      </c>
    </row>
    <row r="669" spans="1:13">
      <c r="A669" s="398"/>
      <c r="B669" s="398" t="s">
        <v>2186</v>
      </c>
      <c r="C669" s="398" t="s">
        <v>1019</v>
      </c>
      <c r="D669" s="399" t="s">
        <v>1020</v>
      </c>
      <c r="E669" s="398">
        <v>5</v>
      </c>
      <c r="F669" s="400">
        <v>8</v>
      </c>
      <c r="G669" s="400">
        <v>1</v>
      </c>
      <c r="H669" s="400">
        <v>1</v>
      </c>
      <c r="I669" s="400">
        <v>3</v>
      </c>
      <c r="J669" s="406" t="s">
        <v>2094</v>
      </c>
      <c r="K669" s="407">
        <f>'Allegato 1.1 (CE) new'!O669</f>
        <v>0</v>
      </c>
      <c r="L669" s="402">
        <f>'Allegato 1.1 (CE) new'!P669</f>
        <v>0</v>
      </c>
      <c r="M669" s="402">
        <f>'Allegato 1.1 (CE) new'!Q669</f>
        <v>0</v>
      </c>
    </row>
    <row r="670" spans="1:13">
      <c r="A670" s="398"/>
      <c r="B670" s="398" t="s">
        <v>2184</v>
      </c>
      <c r="C670" s="398" t="s">
        <v>1015</v>
      </c>
      <c r="D670" s="399" t="s">
        <v>1016</v>
      </c>
      <c r="E670" s="398">
        <v>5</v>
      </c>
      <c r="F670" s="400">
        <v>8</v>
      </c>
      <c r="G670" s="400">
        <v>1</v>
      </c>
      <c r="H670" s="400">
        <v>1</v>
      </c>
      <c r="I670" s="400">
        <v>4</v>
      </c>
      <c r="J670" s="406" t="s">
        <v>2095</v>
      </c>
      <c r="K670" s="407">
        <f>'Allegato 1.1 (CE) new'!O670</f>
        <v>0</v>
      </c>
      <c r="L670" s="402">
        <f>'Allegato 1.1 (CE) new'!P670</f>
        <v>0</v>
      </c>
      <c r="M670" s="402">
        <f>'Allegato 1.1 (CE) new'!Q670</f>
        <v>0</v>
      </c>
    </row>
    <row r="671" spans="1:13">
      <c r="A671" s="398"/>
      <c r="B671" s="398" t="s">
        <v>2185</v>
      </c>
      <c r="C671" s="398" t="s">
        <v>1017</v>
      </c>
      <c r="D671" s="399" t="s">
        <v>1018</v>
      </c>
      <c r="E671" s="398">
        <v>5</v>
      </c>
      <c r="F671" s="400">
        <v>8</v>
      </c>
      <c r="G671" s="400">
        <v>1</v>
      </c>
      <c r="H671" s="400">
        <v>1</v>
      </c>
      <c r="I671" s="400">
        <v>5</v>
      </c>
      <c r="J671" s="406" t="s">
        <v>2096</v>
      </c>
      <c r="K671" s="407">
        <f>'Allegato 1.1 (CE) new'!O671</f>
        <v>0</v>
      </c>
      <c r="L671" s="402">
        <f>'Allegato 1.1 (CE) new'!P671</f>
        <v>0</v>
      </c>
      <c r="M671" s="402">
        <f>'Allegato 1.1 (CE) new'!Q671</f>
        <v>0</v>
      </c>
    </row>
    <row r="672" spans="1:13">
      <c r="A672" s="398"/>
      <c r="B672" s="398" t="s">
        <v>2186</v>
      </c>
      <c r="C672" s="398" t="s">
        <v>1019</v>
      </c>
      <c r="D672" s="399" t="s">
        <v>1020</v>
      </c>
      <c r="E672" s="398">
        <v>5</v>
      </c>
      <c r="F672" s="400">
        <v>8</v>
      </c>
      <c r="G672" s="400">
        <v>1</v>
      </c>
      <c r="H672" s="400">
        <v>1</v>
      </c>
      <c r="I672" s="400">
        <v>6</v>
      </c>
      <c r="J672" s="406" t="s">
        <v>2097</v>
      </c>
      <c r="K672" s="407">
        <f>'Allegato 1.1 (CE) new'!O672</f>
        <v>0</v>
      </c>
      <c r="L672" s="402">
        <f>'Allegato 1.1 (CE) new'!P672</f>
        <v>0</v>
      </c>
      <c r="M672" s="402">
        <f>'Allegato 1.1 (CE) new'!Q672</f>
        <v>0</v>
      </c>
    </row>
    <row r="673" spans="1:13">
      <c r="A673" s="398"/>
      <c r="B673" s="398" t="s">
        <v>2184</v>
      </c>
      <c r="C673" s="398" t="s">
        <v>1015</v>
      </c>
      <c r="D673" s="399" t="s">
        <v>1016</v>
      </c>
      <c r="E673" s="398">
        <v>5</v>
      </c>
      <c r="F673" s="400">
        <v>8</v>
      </c>
      <c r="G673" s="400">
        <v>1</v>
      </c>
      <c r="H673" s="400">
        <v>1</v>
      </c>
      <c r="I673" s="400">
        <v>7</v>
      </c>
      <c r="J673" s="406" t="s">
        <v>2098</v>
      </c>
      <c r="K673" s="407">
        <f>'Allegato 1.1 (CE) new'!O673</f>
        <v>0</v>
      </c>
      <c r="L673" s="402">
        <f>'Allegato 1.1 (CE) new'!P673</f>
        <v>0</v>
      </c>
      <c r="M673" s="402">
        <f>'Allegato 1.1 (CE) new'!Q673</f>
        <v>0</v>
      </c>
    </row>
    <row r="674" spans="1:13">
      <c r="A674" s="398"/>
      <c r="B674" s="398" t="s">
        <v>2185</v>
      </c>
      <c r="C674" s="398" t="s">
        <v>1017</v>
      </c>
      <c r="D674" s="399" t="s">
        <v>1018</v>
      </c>
      <c r="E674" s="398">
        <v>5</v>
      </c>
      <c r="F674" s="400">
        <v>8</v>
      </c>
      <c r="G674" s="400">
        <v>1</v>
      </c>
      <c r="H674" s="400">
        <v>1</v>
      </c>
      <c r="I674" s="400">
        <v>8</v>
      </c>
      <c r="J674" s="406" t="s">
        <v>2099</v>
      </c>
      <c r="K674" s="407">
        <f>'Allegato 1.1 (CE) new'!O674</f>
        <v>0</v>
      </c>
      <c r="L674" s="402">
        <f>'Allegato 1.1 (CE) new'!P674</f>
        <v>0</v>
      </c>
      <c r="M674" s="402">
        <f>'Allegato 1.1 (CE) new'!Q674</f>
        <v>0</v>
      </c>
    </row>
    <row r="675" spans="1:13">
      <c r="A675" s="398"/>
      <c r="B675" s="398" t="s">
        <v>2186</v>
      </c>
      <c r="C675" s="398" t="s">
        <v>1019</v>
      </c>
      <c r="D675" s="399" t="s">
        <v>1020</v>
      </c>
      <c r="E675" s="398">
        <v>5</v>
      </c>
      <c r="F675" s="400">
        <v>8</v>
      </c>
      <c r="G675" s="400">
        <v>1</v>
      </c>
      <c r="H675" s="400">
        <v>1</v>
      </c>
      <c r="I675" s="400">
        <v>9</v>
      </c>
      <c r="J675" s="406" t="s">
        <v>2100</v>
      </c>
      <c r="K675" s="407">
        <f>'Allegato 1.1 (CE) new'!O675</f>
        <v>0</v>
      </c>
      <c r="L675" s="402">
        <f>'Allegato 1.1 (CE) new'!P675</f>
        <v>0</v>
      </c>
      <c r="M675" s="402">
        <f>'Allegato 1.1 (CE) new'!Q675</f>
        <v>0</v>
      </c>
    </row>
    <row r="676" spans="1:13">
      <c r="A676" s="398"/>
      <c r="B676" s="398" t="s">
        <v>2184</v>
      </c>
      <c r="C676" s="398" t="s">
        <v>1015</v>
      </c>
      <c r="D676" s="399" t="s">
        <v>1016</v>
      </c>
      <c r="E676" s="398">
        <v>5</v>
      </c>
      <c r="F676" s="400">
        <v>8</v>
      </c>
      <c r="G676" s="400">
        <v>1</v>
      </c>
      <c r="H676" s="400">
        <v>1</v>
      </c>
      <c r="I676" s="400">
        <v>10</v>
      </c>
      <c r="J676" s="406" t="s">
        <v>2101</v>
      </c>
      <c r="K676" s="407">
        <f>'Allegato 1.1 (CE) new'!O676</f>
        <v>0</v>
      </c>
      <c r="L676" s="402">
        <f>'Allegato 1.1 (CE) new'!P676</f>
        <v>0</v>
      </c>
      <c r="M676" s="402">
        <f>'Allegato 1.1 (CE) new'!Q676</f>
        <v>0</v>
      </c>
    </row>
    <row r="677" spans="1:13">
      <c r="A677" s="398"/>
      <c r="B677" s="398" t="s">
        <v>2185</v>
      </c>
      <c r="C677" s="398" t="s">
        <v>1017</v>
      </c>
      <c r="D677" s="399" t="s">
        <v>1018</v>
      </c>
      <c r="E677" s="398">
        <v>5</v>
      </c>
      <c r="F677" s="400">
        <v>8</v>
      </c>
      <c r="G677" s="400">
        <v>1</v>
      </c>
      <c r="H677" s="400">
        <v>1</v>
      </c>
      <c r="I677" s="400">
        <v>11</v>
      </c>
      <c r="J677" s="406" t="s">
        <v>2102</v>
      </c>
      <c r="K677" s="407">
        <f>'Allegato 1.1 (CE) new'!O677</f>
        <v>0</v>
      </c>
      <c r="L677" s="402">
        <f>'Allegato 1.1 (CE) new'!P677</f>
        <v>0</v>
      </c>
      <c r="M677" s="402">
        <f>'Allegato 1.1 (CE) new'!Q677</f>
        <v>0</v>
      </c>
    </row>
    <row r="678" spans="1:13">
      <c r="A678" s="398"/>
      <c r="B678" s="398" t="s">
        <v>2186</v>
      </c>
      <c r="C678" s="398" t="s">
        <v>1019</v>
      </c>
      <c r="D678" s="399" t="s">
        <v>1020</v>
      </c>
      <c r="E678" s="398">
        <v>5</v>
      </c>
      <c r="F678" s="400">
        <v>8</v>
      </c>
      <c r="G678" s="400">
        <v>1</v>
      </c>
      <c r="H678" s="400">
        <v>1</v>
      </c>
      <c r="I678" s="400">
        <v>12</v>
      </c>
      <c r="J678" s="406" t="s">
        <v>2103</v>
      </c>
      <c r="K678" s="407">
        <f>'Allegato 1.1 (CE) new'!O678</f>
        <v>0</v>
      </c>
      <c r="L678" s="402">
        <f>'Allegato 1.1 (CE) new'!P678</f>
        <v>0</v>
      </c>
      <c r="M678" s="402">
        <f>'Allegato 1.1 (CE) new'!Q678</f>
        <v>0</v>
      </c>
    </row>
    <row r="679" spans="1:13">
      <c r="A679" s="398"/>
      <c r="B679" s="398" t="s">
        <v>2184</v>
      </c>
      <c r="C679" s="398" t="s">
        <v>1015</v>
      </c>
      <c r="D679" s="399" t="s">
        <v>1016</v>
      </c>
      <c r="E679" s="398">
        <v>5</v>
      </c>
      <c r="F679" s="400">
        <v>8</v>
      </c>
      <c r="G679" s="400">
        <v>1</v>
      </c>
      <c r="H679" s="400">
        <v>1</v>
      </c>
      <c r="I679" s="400">
        <v>13</v>
      </c>
      <c r="J679" s="406" t="s">
        <v>2104</v>
      </c>
      <c r="K679" s="407">
        <f>'Allegato 1.1 (CE) new'!O679</f>
        <v>0</v>
      </c>
      <c r="L679" s="402">
        <f>'Allegato 1.1 (CE) new'!P679</f>
        <v>0</v>
      </c>
      <c r="M679" s="402">
        <f>'Allegato 1.1 (CE) new'!Q679</f>
        <v>0</v>
      </c>
    </row>
    <row r="680" spans="1:13">
      <c r="A680" s="398"/>
      <c r="B680" s="398" t="s">
        <v>2185</v>
      </c>
      <c r="C680" s="398" t="s">
        <v>1017</v>
      </c>
      <c r="D680" s="399" t="s">
        <v>1018</v>
      </c>
      <c r="E680" s="398">
        <v>5</v>
      </c>
      <c r="F680" s="400">
        <v>8</v>
      </c>
      <c r="G680" s="400">
        <v>1</v>
      </c>
      <c r="H680" s="400">
        <v>1</v>
      </c>
      <c r="I680" s="400">
        <v>14</v>
      </c>
      <c r="J680" s="406" t="s">
        <v>2105</v>
      </c>
      <c r="K680" s="407">
        <f>'Allegato 1.1 (CE) new'!O680</f>
        <v>0</v>
      </c>
      <c r="L680" s="402">
        <f>'Allegato 1.1 (CE) new'!P680</f>
        <v>0</v>
      </c>
      <c r="M680" s="402">
        <f>'Allegato 1.1 (CE) new'!Q680</f>
        <v>0</v>
      </c>
    </row>
    <row r="681" spans="1:13">
      <c r="A681" s="398"/>
      <c r="B681" s="398" t="s">
        <v>2186</v>
      </c>
      <c r="C681" s="398" t="s">
        <v>1019</v>
      </c>
      <c r="D681" s="399" t="s">
        <v>1020</v>
      </c>
      <c r="E681" s="398">
        <v>5</v>
      </c>
      <c r="F681" s="400">
        <v>8</v>
      </c>
      <c r="G681" s="400">
        <v>1</v>
      </c>
      <c r="H681" s="400">
        <v>1</v>
      </c>
      <c r="I681" s="400">
        <v>15</v>
      </c>
      <c r="J681" s="406" t="s">
        <v>2106</v>
      </c>
      <c r="K681" s="407">
        <f>'Allegato 1.1 (CE) new'!O681</f>
        <v>0</v>
      </c>
      <c r="L681" s="402">
        <f>'Allegato 1.1 (CE) new'!P681</f>
        <v>0</v>
      </c>
      <c r="M681" s="402">
        <f>'Allegato 1.1 (CE) new'!Q681</f>
        <v>0</v>
      </c>
    </row>
    <row r="682" spans="1:13">
      <c r="A682" s="398"/>
      <c r="B682" s="398" t="s">
        <v>2184</v>
      </c>
      <c r="C682" s="398" t="s">
        <v>1015</v>
      </c>
      <c r="D682" s="399" t="s">
        <v>1016</v>
      </c>
      <c r="E682" s="398">
        <v>5</v>
      </c>
      <c r="F682" s="400">
        <v>8</v>
      </c>
      <c r="G682" s="400">
        <v>1</v>
      </c>
      <c r="H682" s="400">
        <v>1</v>
      </c>
      <c r="I682" s="400">
        <v>16</v>
      </c>
      <c r="J682" s="406" t="s">
        <v>2107</v>
      </c>
      <c r="K682" s="407">
        <f>'Allegato 1.1 (CE) new'!O682</f>
        <v>0</v>
      </c>
      <c r="L682" s="402">
        <f>'Allegato 1.1 (CE) new'!P682</f>
        <v>0</v>
      </c>
      <c r="M682" s="402">
        <f>'Allegato 1.1 (CE) new'!Q682</f>
        <v>0</v>
      </c>
    </row>
    <row r="683" spans="1:13">
      <c r="A683" s="398"/>
      <c r="B683" s="398" t="s">
        <v>2185</v>
      </c>
      <c r="C683" s="398" t="s">
        <v>1017</v>
      </c>
      <c r="D683" s="399" t="s">
        <v>1018</v>
      </c>
      <c r="E683" s="398">
        <v>5</v>
      </c>
      <c r="F683" s="400">
        <v>8</v>
      </c>
      <c r="G683" s="400">
        <v>1</v>
      </c>
      <c r="H683" s="400">
        <v>1</v>
      </c>
      <c r="I683" s="400">
        <v>17</v>
      </c>
      <c r="J683" s="406" t="s">
        <v>2108</v>
      </c>
      <c r="K683" s="407">
        <f>'Allegato 1.1 (CE) new'!O683</f>
        <v>0</v>
      </c>
      <c r="L683" s="402">
        <f>'Allegato 1.1 (CE) new'!P683</f>
        <v>0</v>
      </c>
      <c r="M683" s="402">
        <f>'Allegato 1.1 (CE) new'!Q683</f>
        <v>0</v>
      </c>
    </row>
    <row r="684" spans="1:13">
      <c r="A684" s="398"/>
      <c r="B684" s="398" t="s">
        <v>2186</v>
      </c>
      <c r="C684" s="398" t="s">
        <v>1019</v>
      </c>
      <c r="D684" s="399" t="s">
        <v>1020</v>
      </c>
      <c r="E684" s="398">
        <v>5</v>
      </c>
      <c r="F684" s="400">
        <v>8</v>
      </c>
      <c r="G684" s="400">
        <v>1</v>
      </c>
      <c r="H684" s="400">
        <v>1</v>
      </c>
      <c r="I684" s="400">
        <v>18</v>
      </c>
      <c r="J684" s="406" t="s">
        <v>2109</v>
      </c>
      <c r="K684" s="407">
        <f>'Allegato 1.1 (CE) new'!O684</f>
        <v>0</v>
      </c>
      <c r="L684" s="402">
        <f>'Allegato 1.1 (CE) new'!P684</f>
        <v>0</v>
      </c>
      <c r="M684" s="402">
        <f>'Allegato 1.1 (CE) new'!Q684</f>
        <v>0</v>
      </c>
    </row>
    <row r="685" spans="1:13">
      <c r="A685" s="398"/>
      <c r="B685" s="398" t="s">
        <v>2184</v>
      </c>
      <c r="C685" s="398" t="s">
        <v>1015</v>
      </c>
      <c r="D685" s="399" t="s">
        <v>1016</v>
      </c>
      <c r="E685" s="398">
        <v>5</v>
      </c>
      <c r="F685" s="400">
        <v>8</v>
      </c>
      <c r="G685" s="400">
        <v>1</v>
      </c>
      <c r="H685" s="400">
        <v>1</v>
      </c>
      <c r="I685" s="400">
        <v>19</v>
      </c>
      <c r="J685" s="406" t="s">
        <v>2110</v>
      </c>
      <c r="K685" s="407">
        <f>'Allegato 1.1 (CE) new'!O685</f>
        <v>0</v>
      </c>
      <c r="L685" s="402">
        <f>'Allegato 1.1 (CE) new'!P685</f>
        <v>0</v>
      </c>
      <c r="M685" s="402">
        <f>'Allegato 1.1 (CE) new'!Q685</f>
        <v>0</v>
      </c>
    </row>
    <row r="686" spans="1:13">
      <c r="A686" s="398"/>
      <c r="B686" s="398" t="s">
        <v>2185</v>
      </c>
      <c r="C686" s="398" t="s">
        <v>1017</v>
      </c>
      <c r="D686" s="399" t="s">
        <v>1018</v>
      </c>
      <c r="E686" s="398">
        <v>5</v>
      </c>
      <c r="F686" s="400">
        <v>8</v>
      </c>
      <c r="G686" s="400">
        <v>1</v>
      </c>
      <c r="H686" s="400">
        <v>1</v>
      </c>
      <c r="I686" s="400">
        <v>20</v>
      </c>
      <c r="J686" s="406" t="s">
        <v>2111</v>
      </c>
      <c r="K686" s="407">
        <f>'Allegato 1.1 (CE) new'!O686</f>
        <v>0</v>
      </c>
      <c r="L686" s="402">
        <f>'Allegato 1.1 (CE) new'!P686</f>
        <v>0</v>
      </c>
      <c r="M686" s="402">
        <f>'Allegato 1.1 (CE) new'!Q686</f>
        <v>0</v>
      </c>
    </row>
    <row r="687" spans="1:13">
      <c r="A687" s="398"/>
      <c r="B687" s="398" t="s">
        <v>2186</v>
      </c>
      <c r="C687" s="398" t="s">
        <v>1019</v>
      </c>
      <c r="D687" s="399" t="s">
        <v>1020</v>
      </c>
      <c r="E687" s="398">
        <v>5</v>
      </c>
      <c r="F687" s="400">
        <v>8</v>
      </c>
      <c r="G687" s="400">
        <v>1</v>
      </c>
      <c r="H687" s="400">
        <v>1</v>
      </c>
      <c r="I687" s="400">
        <v>21</v>
      </c>
      <c r="J687" s="406" t="s">
        <v>2112</v>
      </c>
      <c r="K687" s="407">
        <f>'Allegato 1.1 (CE) new'!O687</f>
        <v>0</v>
      </c>
      <c r="L687" s="402">
        <f>'Allegato 1.1 (CE) new'!P687</f>
        <v>0</v>
      </c>
      <c r="M687" s="402">
        <f>'Allegato 1.1 (CE) new'!Q687</f>
        <v>0</v>
      </c>
    </row>
    <row r="688" spans="1:13">
      <c r="A688" s="389"/>
      <c r="B688" s="389" t="s">
        <v>2187</v>
      </c>
      <c r="C688" s="389" t="s">
        <v>1021</v>
      </c>
      <c r="D688" s="388" t="s">
        <v>2188</v>
      </c>
      <c r="E688" s="389">
        <v>5</v>
      </c>
      <c r="F688" s="390">
        <v>8</v>
      </c>
      <c r="G688" s="390">
        <v>2</v>
      </c>
      <c r="H688" s="390">
        <v>0</v>
      </c>
      <c r="I688" s="390">
        <v>0</v>
      </c>
      <c r="J688" s="391" t="s">
        <v>2189</v>
      </c>
      <c r="K688" s="392">
        <f>'Allegato 1.1 (CE) new'!O688</f>
        <v>6751443</v>
      </c>
      <c r="L688" s="392">
        <f>'Allegato 1.1 (CE) new'!P688</f>
        <v>6886471.8599999994</v>
      </c>
      <c r="M688" s="392">
        <f>'Allegato 1.1 (CE) new'!Q688</f>
        <v>7024201.2971999999</v>
      </c>
    </row>
    <row r="689" spans="1:13">
      <c r="A689" s="393"/>
      <c r="B689" s="393" t="s">
        <v>2187</v>
      </c>
      <c r="C689" s="393" t="s">
        <v>1021</v>
      </c>
      <c r="D689" s="394" t="s">
        <v>2190</v>
      </c>
      <c r="E689" s="393">
        <v>5</v>
      </c>
      <c r="F689" s="395">
        <v>8</v>
      </c>
      <c r="G689" s="395">
        <v>2</v>
      </c>
      <c r="H689" s="395">
        <v>1</v>
      </c>
      <c r="I689" s="395">
        <v>0</v>
      </c>
      <c r="J689" s="396" t="s">
        <v>2191</v>
      </c>
      <c r="K689" s="397">
        <f>'Allegato 1.1 (CE) new'!O689</f>
        <v>6751443</v>
      </c>
      <c r="L689" s="397">
        <f>'Allegato 1.1 (CE) new'!P689</f>
        <v>6886471.8599999994</v>
      </c>
      <c r="M689" s="397">
        <f>'Allegato 1.1 (CE) new'!Q689</f>
        <v>7024201.2971999999</v>
      </c>
    </row>
    <row r="690" spans="1:13">
      <c r="A690" s="398"/>
      <c r="B690" s="398" t="s">
        <v>2192</v>
      </c>
      <c r="C690" s="398" t="s">
        <v>1023</v>
      </c>
      <c r="D690" s="399" t="s">
        <v>1024</v>
      </c>
      <c r="E690" s="398">
        <v>5</v>
      </c>
      <c r="F690" s="400">
        <v>8</v>
      </c>
      <c r="G690" s="400">
        <v>2</v>
      </c>
      <c r="H690" s="400">
        <v>1</v>
      </c>
      <c r="I690" s="400">
        <v>1</v>
      </c>
      <c r="J690" s="406" t="s">
        <v>2124</v>
      </c>
      <c r="K690" s="407">
        <f>'Allegato 1.1 (CE) new'!O690</f>
        <v>6712265</v>
      </c>
      <c r="L690" s="402">
        <f>'Allegato 1.1 (CE) new'!P690</f>
        <v>6846510.2999999998</v>
      </c>
      <c r="M690" s="402">
        <f>'Allegato 1.1 (CE) new'!Q690</f>
        <v>6983440.5060000001</v>
      </c>
    </row>
    <row r="691" spans="1:13">
      <c r="A691" s="398"/>
      <c r="B691" s="398" t="s">
        <v>2193</v>
      </c>
      <c r="C691" s="398" t="s">
        <v>1025</v>
      </c>
      <c r="D691" s="399" t="s">
        <v>1026</v>
      </c>
      <c r="E691" s="398">
        <v>5</v>
      </c>
      <c r="F691" s="400">
        <v>8</v>
      </c>
      <c r="G691" s="400">
        <v>2</v>
      </c>
      <c r="H691" s="400">
        <v>1</v>
      </c>
      <c r="I691" s="400">
        <v>2</v>
      </c>
      <c r="J691" s="406" t="s">
        <v>2126</v>
      </c>
      <c r="K691" s="407">
        <f>'Allegato 1.1 (CE) new'!O691</f>
        <v>39178</v>
      </c>
      <c r="L691" s="402">
        <f>'Allegato 1.1 (CE) new'!P691</f>
        <v>39961.56</v>
      </c>
      <c r="M691" s="402">
        <f>'Allegato 1.1 (CE) new'!Q691</f>
        <v>40760.7912</v>
      </c>
    </row>
    <row r="692" spans="1:13">
      <c r="A692" s="398"/>
      <c r="B692" s="398" t="s">
        <v>2194</v>
      </c>
      <c r="C692" s="398" t="s">
        <v>1027</v>
      </c>
      <c r="D692" s="399" t="s">
        <v>1028</v>
      </c>
      <c r="E692" s="398">
        <v>5</v>
      </c>
      <c r="F692" s="400">
        <v>8</v>
      </c>
      <c r="G692" s="400">
        <v>2</v>
      </c>
      <c r="H692" s="400">
        <v>1</v>
      </c>
      <c r="I692" s="400">
        <v>3</v>
      </c>
      <c r="J692" s="406" t="s">
        <v>2128</v>
      </c>
      <c r="K692" s="407">
        <f>'Allegato 1.1 (CE) new'!O692</f>
        <v>0</v>
      </c>
      <c r="L692" s="402">
        <f>'Allegato 1.1 (CE) new'!P692</f>
        <v>0</v>
      </c>
      <c r="M692" s="402">
        <f>'Allegato 1.1 (CE) new'!Q692</f>
        <v>0</v>
      </c>
    </row>
    <row r="693" spans="1:13" ht="38.25">
      <c r="A693" s="398"/>
      <c r="B693" s="398" t="s">
        <v>2192</v>
      </c>
      <c r="C693" s="398" t="s">
        <v>1023</v>
      </c>
      <c r="D693" s="399" t="s">
        <v>1024</v>
      </c>
      <c r="E693" s="398">
        <v>5</v>
      </c>
      <c r="F693" s="400">
        <v>8</v>
      </c>
      <c r="G693" s="400">
        <v>2</v>
      </c>
      <c r="H693" s="400">
        <v>1</v>
      </c>
      <c r="I693" s="400">
        <v>4</v>
      </c>
      <c r="J693" s="406" t="s">
        <v>2129</v>
      </c>
      <c r="K693" s="407">
        <f>'Allegato 1.1 (CE) new'!O693</f>
        <v>0</v>
      </c>
      <c r="L693" s="402">
        <f>'Allegato 1.1 (CE) new'!P693</f>
        <v>0</v>
      </c>
      <c r="M693" s="402">
        <f>'Allegato 1.1 (CE) new'!Q693</f>
        <v>0</v>
      </c>
    </row>
    <row r="694" spans="1:13" ht="38.25">
      <c r="A694" s="398"/>
      <c r="B694" s="398" t="s">
        <v>2193</v>
      </c>
      <c r="C694" s="398" t="s">
        <v>1025</v>
      </c>
      <c r="D694" s="399" t="s">
        <v>1026</v>
      </c>
      <c r="E694" s="398">
        <v>5</v>
      </c>
      <c r="F694" s="400">
        <v>8</v>
      </c>
      <c r="G694" s="400">
        <v>2</v>
      </c>
      <c r="H694" s="400">
        <v>1</v>
      </c>
      <c r="I694" s="400">
        <v>5</v>
      </c>
      <c r="J694" s="406" t="s">
        <v>2130</v>
      </c>
      <c r="K694" s="407">
        <f>'Allegato 1.1 (CE) new'!O694</f>
        <v>0</v>
      </c>
      <c r="L694" s="402">
        <f>'Allegato 1.1 (CE) new'!P694</f>
        <v>0</v>
      </c>
      <c r="M694" s="402">
        <f>'Allegato 1.1 (CE) new'!Q694</f>
        <v>0</v>
      </c>
    </row>
    <row r="695" spans="1:13" ht="38.25">
      <c r="A695" s="398"/>
      <c r="B695" s="398" t="s">
        <v>2194</v>
      </c>
      <c r="C695" s="398" t="s">
        <v>1027</v>
      </c>
      <c r="D695" s="399" t="s">
        <v>1028</v>
      </c>
      <c r="E695" s="398">
        <v>5</v>
      </c>
      <c r="F695" s="400">
        <v>8</v>
      </c>
      <c r="G695" s="400">
        <v>2</v>
      </c>
      <c r="H695" s="400">
        <v>1</v>
      </c>
      <c r="I695" s="400">
        <v>6</v>
      </c>
      <c r="J695" s="406" t="s">
        <v>2131</v>
      </c>
      <c r="K695" s="407">
        <f>'Allegato 1.1 (CE) new'!O695</f>
        <v>0</v>
      </c>
      <c r="L695" s="402">
        <f>'Allegato 1.1 (CE) new'!P695</f>
        <v>0</v>
      </c>
      <c r="M695" s="402">
        <f>'Allegato 1.1 (CE) new'!Q695</f>
        <v>0</v>
      </c>
    </row>
    <row r="696" spans="1:13" ht="25.5">
      <c r="A696" s="398"/>
      <c r="B696" s="398" t="s">
        <v>2192</v>
      </c>
      <c r="C696" s="398" t="s">
        <v>1023</v>
      </c>
      <c r="D696" s="399" t="s">
        <v>1024</v>
      </c>
      <c r="E696" s="398">
        <v>5</v>
      </c>
      <c r="F696" s="400">
        <v>8</v>
      </c>
      <c r="G696" s="400">
        <v>2</v>
      </c>
      <c r="H696" s="400">
        <v>1</v>
      </c>
      <c r="I696" s="400">
        <v>7</v>
      </c>
      <c r="J696" s="406" t="s">
        <v>2132</v>
      </c>
      <c r="K696" s="407">
        <f>'Allegato 1.1 (CE) new'!O696</f>
        <v>0</v>
      </c>
      <c r="L696" s="402">
        <f>'Allegato 1.1 (CE) new'!P696</f>
        <v>0</v>
      </c>
      <c r="M696" s="402">
        <f>'Allegato 1.1 (CE) new'!Q696</f>
        <v>0</v>
      </c>
    </row>
    <row r="697" spans="1:13" ht="25.5">
      <c r="A697" s="398"/>
      <c r="B697" s="398" t="s">
        <v>2193</v>
      </c>
      <c r="C697" s="398" t="s">
        <v>1025</v>
      </c>
      <c r="D697" s="399" t="s">
        <v>1026</v>
      </c>
      <c r="E697" s="398">
        <v>5</v>
      </c>
      <c r="F697" s="400">
        <v>8</v>
      </c>
      <c r="G697" s="400">
        <v>2</v>
      </c>
      <c r="H697" s="400">
        <v>1</v>
      </c>
      <c r="I697" s="400">
        <v>8</v>
      </c>
      <c r="J697" s="406" t="s">
        <v>2133</v>
      </c>
      <c r="K697" s="407">
        <f>'Allegato 1.1 (CE) new'!O697</f>
        <v>0</v>
      </c>
      <c r="L697" s="402">
        <f>'Allegato 1.1 (CE) new'!P697</f>
        <v>0</v>
      </c>
      <c r="M697" s="402">
        <f>'Allegato 1.1 (CE) new'!Q697</f>
        <v>0</v>
      </c>
    </row>
    <row r="698" spans="1:13" ht="25.5">
      <c r="A698" s="398"/>
      <c r="B698" s="398" t="s">
        <v>2194</v>
      </c>
      <c r="C698" s="398" t="s">
        <v>1027</v>
      </c>
      <c r="D698" s="399" t="s">
        <v>1028</v>
      </c>
      <c r="E698" s="398">
        <v>5</v>
      </c>
      <c r="F698" s="400">
        <v>8</v>
      </c>
      <c r="G698" s="400">
        <v>2</v>
      </c>
      <c r="H698" s="400">
        <v>1</v>
      </c>
      <c r="I698" s="400">
        <v>9</v>
      </c>
      <c r="J698" s="406" t="s">
        <v>2134</v>
      </c>
      <c r="K698" s="407">
        <f>'Allegato 1.1 (CE) new'!O698</f>
        <v>0</v>
      </c>
      <c r="L698" s="402">
        <f>'Allegato 1.1 (CE) new'!P698</f>
        <v>0</v>
      </c>
      <c r="M698" s="402">
        <f>'Allegato 1.1 (CE) new'!Q698</f>
        <v>0</v>
      </c>
    </row>
    <row r="699" spans="1:13" ht="25.5">
      <c r="A699" s="398"/>
      <c r="B699" s="398" t="s">
        <v>2192</v>
      </c>
      <c r="C699" s="398" t="s">
        <v>1023</v>
      </c>
      <c r="D699" s="399" t="s">
        <v>1024</v>
      </c>
      <c r="E699" s="398">
        <v>5</v>
      </c>
      <c r="F699" s="400">
        <v>8</v>
      </c>
      <c r="G699" s="400">
        <v>2</v>
      </c>
      <c r="H699" s="400">
        <v>1</v>
      </c>
      <c r="I699" s="400">
        <v>10</v>
      </c>
      <c r="J699" s="406" t="s">
        <v>2135</v>
      </c>
      <c r="K699" s="407">
        <f>'Allegato 1.1 (CE) new'!O699</f>
        <v>0</v>
      </c>
      <c r="L699" s="402">
        <f>'Allegato 1.1 (CE) new'!P699</f>
        <v>0</v>
      </c>
      <c r="M699" s="402">
        <f>'Allegato 1.1 (CE) new'!Q699</f>
        <v>0</v>
      </c>
    </row>
    <row r="700" spans="1:13" ht="25.5">
      <c r="A700" s="398"/>
      <c r="B700" s="398" t="s">
        <v>2193</v>
      </c>
      <c r="C700" s="398" t="s">
        <v>1025</v>
      </c>
      <c r="D700" s="399" t="s">
        <v>1026</v>
      </c>
      <c r="E700" s="398">
        <v>5</v>
      </c>
      <c r="F700" s="400">
        <v>8</v>
      </c>
      <c r="G700" s="400">
        <v>2</v>
      </c>
      <c r="H700" s="400">
        <v>1</v>
      </c>
      <c r="I700" s="400">
        <v>11</v>
      </c>
      <c r="J700" s="406" t="s">
        <v>2136</v>
      </c>
      <c r="K700" s="407">
        <f>'Allegato 1.1 (CE) new'!O700</f>
        <v>0</v>
      </c>
      <c r="L700" s="402">
        <f>'Allegato 1.1 (CE) new'!P700</f>
        <v>0</v>
      </c>
      <c r="M700" s="402">
        <f>'Allegato 1.1 (CE) new'!Q700</f>
        <v>0</v>
      </c>
    </row>
    <row r="701" spans="1:13" ht="25.5">
      <c r="A701" s="398"/>
      <c r="B701" s="398" t="s">
        <v>2194</v>
      </c>
      <c r="C701" s="398" t="s">
        <v>1027</v>
      </c>
      <c r="D701" s="399" t="s">
        <v>1028</v>
      </c>
      <c r="E701" s="398">
        <v>5</v>
      </c>
      <c r="F701" s="400">
        <v>8</v>
      </c>
      <c r="G701" s="400">
        <v>2</v>
      </c>
      <c r="H701" s="400">
        <v>1</v>
      </c>
      <c r="I701" s="400">
        <v>12</v>
      </c>
      <c r="J701" s="406" t="s">
        <v>2137</v>
      </c>
      <c r="K701" s="407">
        <f>'Allegato 1.1 (CE) new'!O701</f>
        <v>0</v>
      </c>
      <c r="L701" s="402">
        <f>'Allegato 1.1 (CE) new'!P701</f>
        <v>0</v>
      </c>
      <c r="M701" s="402">
        <f>'Allegato 1.1 (CE) new'!Q701</f>
        <v>0</v>
      </c>
    </row>
    <row r="702" spans="1:13">
      <c r="A702" s="398"/>
      <c r="B702" s="398" t="s">
        <v>2192</v>
      </c>
      <c r="C702" s="398" t="s">
        <v>1023</v>
      </c>
      <c r="D702" s="399" t="s">
        <v>1024</v>
      </c>
      <c r="E702" s="398">
        <v>5</v>
      </c>
      <c r="F702" s="400">
        <v>8</v>
      </c>
      <c r="G702" s="400">
        <v>2</v>
      </c>
      <c r="H702" s="400">
        <v>1</v>
      </c>
      <c r="I702" s="400">
        <v>13</v>
      </c>
      <c r="J702" s="406" t="s">
        <v>2104</v>
      </c>
      <c r="K702" s="407">
        <f>'Allegato 1.1 (CE) new'!O702</f>
        <v>0</v>
      </c>
      <c r="L702" s="402">
        <f>'Allegato 1.1 (CE) new'!P702</f>
        <v>0</v>
      </c>
      <c r="M702" s="402">
        <f>'Allegato 1.1 (CE) new'!Q702</f>
        <v>0</v>
      </c>
    </row>
    <row r="703" spans="1:13">
      <c r="A703" s="398"/>
      <c r="B703" s="398" t="s">
        <v>2193</v>
      </c>
      <c r="C703" s="398" t="s">
        <v>1025</v>
      </c>
      <c r="D703" s="399" t="s">
        <v>1026</v>
      </c>
      <c r="E703" s="398">
        <v>5</v>
      </c>
      <c r="F703" s="400">
        <v>8</v>
      </c>
      <c r="G703" s="400">
        <v>2</v>
      </c>
      <c r="H703" s="400">
        <v>1</v>
      </c>
      <c r="I703" s="400">
        <v>14</v>
      </c>
      <c r="J703" s="406" t="s">
        <v>2105</v>
      </c>
      <c r="K703" s="407">
        <f>'Allegato 1.1 (CE) new'!O703</f>
        <v>0</v>
      </c>
      <c r="L703" s="402">
        <f>'Allegato 1.1 (CE) new'!P703</f>
        <v>0</v>
      </c>
      <c r="M703" s="402">
        <f>'Allegato 1.1 (CE) new'!Q703</f>
        <v>0</v>
      </c>
    </row>
    <row r="704" spans="1:13">
      <c r="A704" s="398"/>
      <c r="B704" s="398" t="s">
        <v>2194</v>
      </c>
      <c r="C704" s="398" t="s">
        <v>1027</v>
      </c>
      <c r="D704" s="399" t="s">
        <v>1028</v>
      </c>
      <c r="E704" s="398">
        <v>5</v>
      </c>
      <c r="F704" s="400">
        <v>8</v>
      </c>
      <c r="G704" s="400">
        <v>2</v>
      </c>
      <c r="H704" s="400">
        <v>1</v>
      </c>
      <c r="I704" s="400">
        <v>15</v>
      </c>
      <c r="J704" s="406" t="s">
        <v>2106</v>
      </c>
      <c r="K704" s="407">
        <f>'Allegato 1.1 (CE) new'!O704</f>
        <v>0</v>
      </c>
      <c r="L704" s="402">
        <f>'Allegato 1.1 (CE) new'!P704</f>
        <v>0</v>
      </c>
      <c r="M704" s="402">
        <f>'Allegato 1.1 (CE) new'!Q704</f>
        <v>0</v>
      </c>
    </row>
    <row r="705" spans="1:13">
      <c r="A705" s="398"/>
      <c r="B705" s="398" t="s">
        <v>2192</v>
      </c>
      <c r="C705" s="398" t="s">
        <v>1023</v>
      </c>
      <c r="D705" s="399" t="s">
        <v>1024</v>
      </c>
      <c r="E705" s="398">
        <v>5</v>
      </c>
      <c r="F705" s="400">
        <v>8</v>
      </c>
      <c r="G705" s="400">
        <v>2</v>
      </c>
      <c r="H705" s="400">
        <v>1</v>
      </c>
      <c r="I705" s="400">
        <v>16</v>
      </c>
      <c r="J705" s="406" t="s">
        <v>2107</v>
      </c>
      <c r="K705" s="407">
        <f>'Allegato 1.1 (CE) new'!O705</f>
        <v>0</v>
      </c>
      <c r="L705" s="402">
        <f>'Allegato 1.1 (CE) new'!P705</f>
        <v>0</v>
      </c>
      <c r="M705" s="402">
        <f>'Allegato 1.1 (CE) new'!Q705</f>
        <v>0</v>
      </c>
    </row>
    <row r="706" spans="1:13">
      <c r="A706" s="398"/>
      <c r="B706" s="398" t="s">
        <v>2193</v>
      </c>
      <c r="C706" s="398" t="s">
        <v>1025</v>
      </c>
      <c r="D706" s="399" t="s">
        <v>1026</v>
      </c>
      <c r="E706" s="398">
        <v>5</v>
      </c>
      <c r="F706" s="400">
        <v>8</v>
      </c>
      <c r="G706" s="400">
        <v>2</v>
      </c>
      <c r="H706" s="400">
        <v>1</v>
      </c>
      <c r="I706" s="400">
        <v>17</v>
      </c>
      <c r="J706" s="406" t="s">
        <v>2108</v>
      </c>
      <c r="K706" s="407">
        <f>'Allegato 1.1 (CE) new'!O706</f>
        <v>0</v>
      </c>
      <c r="L706" s="402">
        <f>'Allegato 1.1 (CE) new'!P706</f>
        <v>0</v>
      </c>
      <c r="M706" s="402">
        <f>'Allegato 1.1 (CE) new'!Q706</f>
        <v>0</v>
      </c>
    </row>
    <row r="707" spans="1:13">
      <c r="A707" s="398"/>
      <c r="B707" s="398" t="s">
        <v>2194</v>
      </c>
      <c r="C707" s="398" t="s">
        <v>1027</v>
      </c>
      <c r="D707" s="399" t="s">
        <v>1028</v>
      </c>
      <c r="E707" s="398">
        <v>5</v>
      </c>
      <c r="F707" s="400">
        <v>8</v>
      </c>
      <c r="G707" s="400">
        <v>2</v>
      </c>
      <c r="H707" s="400">
        <v>1</v>
      </c>
      <c r="I707" s="400">
        <v>18</v>
      </c>
      <c r="J707" s="406" t="s">
        <v>2109</v>
      </c>
      <c r="K707" s="407">
        <f>'Allegato 1.1 (CE) new'!O707</f>
        <v>0</v>
      </c>
      <c r="L707" s="402">
        <f>'Allegato 1.1 (CE) new'!P707</f>
        <v>0</v>
      </c>
      <c r="M707" s="402">
        <f>'Allegato 1.1 (CE) new'!Q707</f>
        <v>0</v>
      </c>
    </row>
    <row r="708" spans="1:13">
      <c r="A708" s="398"/>
      <c r="B708" s="398" t="s">
        <v>2192</v>
      </c>
      <c r="C708" s="398" t="s">
        <v>1023</v>
      </c>
      <c r="D708" s="399" t="s">
        <v>1024</v>
      </c>
      <c r="E708" s="398">
        <v>5</v>
      </c>
      <c r="F708" s="400">
        <v>8</v>
      </c>
      <c r="G708" s="400">
        <v>2</v>
      </c>
      <c r="H708" s="400">
        <v>1</v>
      </c>
      <c r="I708" s="400">
        <v>19</v>
      </c>
      <c r="J708" s="406" t="s">
        <v>2110</v>
      </c>
      <c r="K708" s="407">
        <f>'Allegato 1.1 (CE) new'!O708</f>
        <v>0</v>
      </c>
      <c r="L708" s="402">
        <f>'Allegato 1.1 (CE) new'!P708</f>
        <v>0</v>
      </c>
      <c r="M708" s="402">
        <f>'Allegato 1.1 (CE) new'!Q708</f>
        <v>0</v>
      </c>
    </row>
    <row r="709" spans="1:13">
      <c r="A709" s="398"/>
      <c r="B709" s="398" t="s">
        <v>2193</v>
      </c>
      <c r="C709" s="398" t="s">
        <v>1025</v>
      </c>
      <c r="D709" s="399" t="s">
        <v>1026</v>
      </c>
      <c r="E709" s="398">
        <v>5</v>
      </c>
      <c r="F709" s="400">
        <v>8</v>
      </c>
      <c r="G709" s="400">
        <v>2</v>
      </c>
      <c r="H709" s="400">
        <v>1</v>
      </c>
      <c r="I709" s="400">
        <v>20</v>
      </c>
      <c r="J709" s="406" t="s">
        <v>2111</v>
      </c>
      <c r="K709" s="407">
        <f>'Allegato 1.1 (CE) new'!O709</f>
        <v>0</v>
      </c>
      <c r="L709" s="402">
        <f>'Allegato 1.1 (CE) new'!P709</f>
        <v>0</v>
      </c>
      <c r="M709" s="402">
        <f>'Allegato 1.1 (CE) new'!Q709</f>
        <v>0</v>
      </c>
    </row>
    <row r="710" spans="1:13">
      <c r="A710" s="398"/>
      <c r="B710" s="398" t="s">
        <v>2194</v>
      </c>
      <c r="C710" s="398" t="s">
        <v>1027</v>
      </c>
      <c r="D710" s="399" t="s">
        <v>1028</v>
      </c>
      <c r="E710" s="398">
        <v>5</v>
      </c>
      <c r="F710" s="400">
        <v>8</v>
      </c>
      <c r="G710" s="400">
        <v>2</v>
      </c>
      <c r="H710" s="400">
        <v>1</v>
      </c>
      <c r="I710" s="400">
        <v>21</v>
      </c>
      <c r="J710" s="406" t="s">
        <v>2112</v>
      </c>
      <c r="K710" s="407">
        <f>'Allegato 1.1 (CE) new'!O710</f>
        <v>0</v>
      </c>
      <c r="L710" s="402">
        <f>'Allegato 1.1 (CE) new'!P710</f>
        <v>0</v>
      </c>
      <c r="M710" s="402">
        <f>'Allegato 1.1 (CE) new'!Q710</f>
        <v>0</v>
      </c>
    </row>
    <row r="711" spans="1:13">
      <c r="A711" s="383"/>
      <c r="B711" s="383" t="s">
        <v>2195</v>
      </c>
      <c r="C711" s="383" t="s">
        <v>1029</v>
      </c>
      <c r="D711" s="382" t="s">
        <v>2196</v>
      </c>
      <c r="E711" s="383">
        <v>5</v>
      </c>
      <c r="F711" s="384">
        <v>9</v>
      </c>
      <c r="G711" s="384">
        <v>0</v>
      </c>
      <c r="H711" s="384">
        <v>0</v>
      </c>
      <c r="I711" s="384">
        <v>0</v>
      </c>
      <c r="J711" s="385" t="s">
        <v>2197</v>
      </c>
      <c r="K711" s="386">
        <f>'Allegato 1.1 (CE) new'!O711</f>
        <v>844970</v>
      </c>
      <c r="L711" s="386">
        <f>'Allegato 1.1 (CE) new'!P711</f>
        <v>861869.4</v>
      </c>
      <c r="M711" s="386">
        <f>'Allegato 1.1 (CE) new'!Q711</f>
        <v>879106.78799999994</v>
      </c>
    </row>
    <row r="712" spans="1:13">
      <c r="A712" s="389"/>
      <c r="B712" s="389" t="s">
        <v>2198</v>
      </c>
      <c r="C712" s="389" t="s">
        <v>1031</v>
      </c>
      <c r="D712" s="388" t="s">
        <v>2199</v>
      </c>
      <c r="E712" s="389">
        <v>5</v>
      </c>
      <c r="F712" s="390">
        <v>9</v>
      </c>
      <c r="G712" s="390">
        <v>1</v>
      </c>
      <c r="H712" s="390">
        <v>0</v>
      </c>
      <c r="I712" s="390">
        <v>0</v>
      </c>
      <c r="J712" s="391" t="s">
        <v>2200</v>
      </c>
      <c r="K712" s="392">
        <f>'Allegato 1.1 (CE) new'!O712</f>
        <v>348116</v>
      </c>
      <c r="L712" s="392">
        <f>'Allegato 1.1 (CE) new'!P712</f>
        <v>355078.32</v>
      </c>
      <c r="M712" s="392">
        <f>'Allegato 1.1 (CE) new'!Q712</f>
        <v>362179.88640000002</v>
      </c>
    </row>
    <row r="713" spans="1:13">
      <c r="A713" s="393"/>
      <c r="B713" s="393" t="s">
        <v>2198</v>
      </c>
      <c r="C713" s="393" t="s">
        <v>1031</v>
      </c>
      <c r="D713" s="394" t="s">
        <v>1032</v>
      </c>
      <c r="E713" s="393">
        <v>5</v>
      </c>
      <c r="F713" s="395">
        <v>9</v>
      </c>
      <c r="G713" s="395">
        <v>1</v>
      </c>
      <c r="H713" s="395">
        <v>1</v>
      </c>
      <c r="I713" s="395">
        <v>0</v>
      </c>
      <c r="J713" s="396" t="s">
        <v>2201</v>
      </c>
      <c r="K713" s="397">
        <f>'Allegato 1.1 (CE) new'!O713</f>
        <v>348116</v>
      </c>
      <c r="L713" s="397">
        <f>'Allegato 1.1 (CE) new'!P713</f>
        <v>355078.32</v>
      </c>
      <c r="M713" s="397">
        <f>'Allegato 1.1 (CE) new'!Q713</f>
        <v>362179.88640000002</v>
      </c>
    </row>
    <row r="714" spans="1:13">
      <c r="A714" s="398"/>
      <c r="B714" s="398" t="s">
        <v>2198</v>
      </c>
      <c r="C714" s="398" t="s">
        <v>1031</v>
      </c>
      <c r="D714" s="399" t="s">
        <v>1032</v>
      </c>
      <c r="E714" s="398">
        <v>5</v>
      </c>
      <c r="F714" s="400">
        <v>9</v>
      </c>
      <c r="G714" s="400">
        <v>1</v>
      </c>
      <c r="H714" s="400">
        <v>1</v>
      </c>
      <c r="I714" s="400">
        <v>1</v>
      </c>
      <c r="J714" s="406" t="s">
        <v>2202</v>
      </c>
      <c r="K714" s="407">
        <f>'Allegato 1.1 (CE) new'!O714</f>
        <v>0</v>
      </c>
      <c r="L714" s="402">
        <f>'Allegato 1.1 (CE) new'!P714</f>
        <v>0</v>
      </c>
      <c r="M714" s="402">
        <f>'Allegato 1.1 (CE) new'!Q714</f>
        <v>0</v>
      </c>
    </row>
    <row r="715" spans="1:13">
      <c r="A715" s="398"/>
      <c r="B715" s="398" t="s">
        <v>2198</v>
      </c>
      <c r="C715" s="398" t="s">
        <v>1031</v>
      </c>
      <c r="D715" s="399" t="s">
        <v>1032</v>
      </c>
      <c r="E715" s="398">
        <v>5</v>
      </c>
      <c r="F715" s="400">
        <v>9</v>
      </c>
      <c r="G715" s="400">
        <v>1</v>
      </c>
      <c r="H715" s="400">
        <v>1</v>
      </c>
      <c r="I715" s="400">
        <v>2</v>
      </c>
      <c r="J715" s="406" t="s">
        <v>2203</v>
      </c>
      <c r="K715" s="407">
        <f>'Allegato 1.1 (CE) new'!O715</f>
        <v>348116</v>
      </c>
      <c r="L715" s="402">
        <f>'Allegato 1.1 (CE) new'!P715</f>
        <v>355078.32</v>
      </c>
      <c r="M715" s="402">
        <f>'Allegato 1.1 (CE) new'!Q715</f>
        <v>362179.88640000002</v>
      </c>
    </row>
    <row r="716" spans="1:13">
      <c r="A716" s="398"/>
      <c r="B716" s="398" t="s">
        <v>2198</v>
      </c>
      <c r="C716" s="398" t="s">
        <v>1031</v>
      </c>
      <c r="D716" s="399" t="s">
        <v>1032</v>
      </c>
      <c r="E716" s="398">
        <v>5</v>
      </c>
      <c r="F716" s="400">
        <v>9</v>
      </c>
      <c r="G716" s="400">
        <v>1</v>
      </c>
      <c r="H716" s="400">
        <v>1</v>
      </c>
      <c r="I716" s="400">
        <v>3</v>
      </c>
      <c r="J716" s="406" t="s">
        <v>2204</v>
      </c>
      <c r="K716" s="407">
        <f>'Allegato 1.1 (CE) new'!O716</f>
        <v>0</v>
      </c>
      <c r="L716" s="402">
        <f>'Allegato 1.1 (CE) new'!P716</f>
        <v>0</v>
      </c>
      <c r="M716" s="402">
        <f>'Allegato 1.1 (CE) new'!Q716</f>
        <v>0</v>
      </c>
    </row>
    <row r="717" spans="1:13">
      <c r="A717" s="389"/>
      <c r="B717" s="389" t="s">
        <v>2205</v>
      </c>
      <c r="C717" s="389" t="s">
        <v>1033</v>
      </c>
      <c r="D717" s="388" t="s">
        <v>2206</v>
      </c>
      <c r="E717" s="389">
        <v>5</v>
      </c>
      <c r="F717" s="390">
        <v>9</v>
      </c>
      <c r="G717" s="390">
        <v>2</v>
      </c>
      <c r="H717" s="390">
        <v>0</v>
      </c>
      <c r="I717" s="390">
        <v>0</v>
      </c>
      <c r="J717" s="391" t="s">
        <v>2207</v>
      </c>
      <c r="K717" s="392">
        <f>'Allegato 1.1 (CE) new'!O717</f>
        <v>0</v>
      </c>
      <c r="L717" s="392">
        <f>'Allegato 1.1 (CE) new'!P717</f>
        <v>0</v>
      </c>
      <c r="M717" s="392">
        <f>'Allegato 1.1 (CE) new'!Q717</f>
        <v>0</v>
      </c>
    </row>
    <row r="718" spans="1:13">
      <c r="A718" s="393"/>
      <c r="B718" s="393" t="s">
        <v>2205</v>
      </c>
      <c r="C718" s="393" t="s">
        <v>1033</v>
      </c>
      <c r="D718" s="394" t="s">
        <v>1034</v>
      </c>
      <c r="E718" s="393">
        <v>5</v>
      </c>
      <c r="F718" s="395">
        <v>9</v>
      </c>
      <c r="G718" s="395">
        <v>2</v>
      </c>
      <c r="H718" s="395">
        <v>1</v>
      </c>
      <c r="I718" s="395">
        <v>0</v>
      </c>
      <c r="J718" s="396" t="s">
        <v>2208</v>
      </c>
      <c r="K718" s="397">
        <f>'Allegato 1.1 (CE) new'!O718</f>
        <v>0</v>
      </c>
      <c r="L718" s="397">
        <f>'Allegato 1.1 (CE) new'!P718</f>
        <v>0</v>
      </c>
      <c r="M718" s="397">
        <f>'Allegato 1.1 (CE) new'!Q718</f>
        <v>0</v>
      </c>
    </row>
    <row r="719" spans="1:13">
      <c r="A719" s="398"/>
      <c r="B719" s="398" t="s">
        <v>2205</v>
      </c>
      <c r="C719" s="398" t="s">
        <v>1033</v>
      </c>
      <c r="D719" s="399" t="s">
        <v>1034</v>
      </c>
      <c r="E719" s="398">
        <v>5</v>
      </c>
      <c r="F719" s="400">
        <v>9</v>
      </c>
      <c r="G719" s="400">
        <v>2</v>
      </c>
      <c r="H719" s="400">
        <v>1</v>
      </c>
      <c r="I719" s="400">
        <v>1</v>
      </c>
      <c r="J719" s="406" t="s">
        <v>2208</v>
      </c>
      <c r="K719" s="407">
        <f>'Allegato 1.1 (CE) new'!O719</f>
        <v>0</v>
      </c>
      <c r="L719" s="402">
        <f>'Allegato 1.1 (CE) new'!P719</f>
        <v>0</v>
      </c>
      <c r="M719" s="402">
        <f>'Allegato 1.1 (CE) new'!Q719</f>
        <v>0</v>
      </c>
    </row>
    <row r="720" spans="1:13">
      <c r="A720" s="389"/>
      <c r="B720" s="389" t="s">
        <v>2209</v>
      </c>
      <c r="C720" s="389" t="s">
        <v>1035</v>
      </c>
      <c r="D720" s="388" t="s">
        <v>2210</v>
      </c>
      <c r="E720" s="389">
        <v>5</v>
      </c>
      <c r="F720" s="390">
        <v>9</v>
      </c>
      <c r="G720" s="390">
        <v>3</v>
      </c>
      <c r="H720" s="390">
        <v>0</v>
      </c>
      <c r="I720" s="390">
        <v>0</v>
      </c>
      <c r="J720" s="391" t="s">
        <v>2211</v>
      </c>
      <c r="K720" s="392">
        <f>'Allegato 1.1 (CE) new'!O720</f>
        <v>496854</v>
      </c>
      <c r="L720" s="392">
        <f>'Allegato 1.1 (CE) new'!P720</f>
        <v>506791.08</v>
      </c>
      <c r="M720" s="392">
        <f>'Allegato 1.1 (CE) new'!Q720</f>
        <v>516926.90159999998</v>
      </c>
    </row>
    <row r="721" spans="1:13" ht="25.5">
      <c r="A721" s="393"/>
      <c r="B721" s="393" t="s">
        <v>2212</v>
      </c>
      <c r="C721" s="393" t="s">
        <v>1037</v>
      </c>
      <c r="D721" s="394" t="s">
        <v>1038</v>
      </c>
      <c r="E721" s="393">
        <v>5</v>
      </c>
      <c r="F721" s="395">
        <v>9</v>
      </c>
      <c r="G721" s="395">
        <v>3</v>
      </c>
      <c r="H721" s="395">
        <v>1</v>
      </c>
      <c r="I721" s="395">
        <v>0</v>
      </c>
      <c r="J721" s="396" t="s">
        <v>2213</v>
      </c>
      <c r="K721" s="397">
        <f>'Allegato 1.1 (CE) new'!O721</f>
        <v>433000</v>
      </c>
      <c r="L721" s="397">
        <f>'Allegato 1.1 (CE) new'!P721</f>
        <v>441660</v>
      </c>
      <c r="M721" s="397">
        <f>'Allegato 1.1 (CE) new'!Q721</f>
        <v>450493.2</v>
      </c>
    </row>
    <row r="722" spans="1:13" ht="25.5">
      <c r="A722" s="398"/>
      <c r="B722" s="398" t="s">
        <v>2212</v>
      </c>
      <c r="C722" s="398" t="s">
        <v>1037</v>
      </c>
      <c r="D722" s="399" t="s">
        <v>1038</v>
      </c>
      <c r="E722" s="398">
        <v>5</v>
      </c>
      <c r="F722" s="400">
        <v>9</v>
      </c>
      <c r="G722" s="400">
        <v>3</v>
      </c>
      <c r="H722" s="400">
        <v>1</v>
      </c>
      <c r="I722" s="400">
        <v>1</v>
      </c>
      <c r="J722" s="406" t="s">
        <v>2214</v>
      </c>
      <c r="K722" s="407">
        <f>'Allegato 1.1 (CE) new'!O722</f>
        <v>433000</v>
      </c>
      <c r="L722" s="402">
        <f>'Allegato 1.1 (CE) new'!P722</f>
        <v>441660</v>
      </c>
      <c r="M722" s="402">
        <f>'Allegato 1.1 (CE) new'!Q722</f>
        <v>450493.2</v>
      </c>
    </row>
    <row r="723" spans="1:13" ht="25.5">
      <c r="A723" s="398"/>
      <c r="B723" s="398" t="s">
        <v>2212</v>
      </c>
      <c r="C723" s="398" t="s">
        <v>1037</v>
      </c>
      <c r="D723" s="399" t="s">
        <v>1038</v>
      </c>
      <c r="E723" s="398">
        <v>5</v>
      </c>
      <c r="F723" s="400">
        <v>9</v>
      </c>
      <c r="G723" s="400">
        <v>3</v>
      </c>
      <c r="H723" s="400">
        <v>1</v>
      </c>
      <c r="I723" s="400">
        <v>2</v>
      </c>
      <c r="J723" s="406" t="s">
        <v>2215</v>
      </c>
      <c r="K723" s="407">
        <f>'Allegato 1.1 (CE) new'!O723</f>
        <v>0</v>
      </c>
      <c r="L723" s="402">
        <f>'Allegato 1.1 (CE) new'!P723</f>
        <v>0</v>
      </c>
      <c r="M723" s="402">
        <f>'Allegato 1.1 (CE) new'!Q723</f>
        <v>0</v>
      </c>
    </row>
    <row r="724" spans="1:13">
      <c r="A724" s="393"/>
      <c r="B724" s="393" t="s">
        <v>2216</v>
      </c>
      <c r="C724" s="393" t="s">
        <v>1039</v>
      </c>
      <c r="D724" s="394" t="s">
        <v>1040</v>
      </c>
      <c r="E724" s="393">
        <v>5</v>
      </c>
      <c r="F724" s="395">
        <v>9</v>
      </c>
      <c r="G724" s="395">
        <v>3</v>
      </c>
      <c r="H724" s="395">
        <v>2</v>
      </c>
      <c r="I724" s="395">
        <v>0</v>
      </c>
      <c r="J724" s="396" t="s">
        <v>2217</v>
      </c>
      <c r="K724" s="397">
        <f>'Allegato 1.1 (CE) new'!O724</f>
        <v>63854</v>
      </c>
      <c r="L724" s="397">
        <f>'Allegato 1.1 (CE) new'!P724</f>
        <v>65131.08</v>
      </c>
      <c r="M724" s="397">
        <f>'Allegato 1.1 (CE) new'!Q724</f>
        <v>66433.7016</v>
      </c>
    </row>
    <row r="725" spans="1:13">
      <c r="A725" s="398"/>
      <c r="B725" s="398" t="s">
        <v>2216</v>
      </c>
      <c r="C725" s="398" t="s">
        <v>1039</v>
      </c>
      <c r="D725" s="399" t="s">
        <v>1040</v>
      </c>
      <c r="E725" s="398">
        <v>5</v>
      </c>
      <c r="F725" s="400">
        <v>9</v>
      </c>
      <c r="G725" s="400">
        <v>3</v>
      </c>
      <c r="H725" s="400">
        <v>2</v>
      </c>
      <c r="I725" s="400">
        <v>1</v>
      </c>
      <c r="J725" s="406" t="s">
        <v>2217</v>
      </c>
      <c r="K725" s="407">
        <f>'Allegato 1.1 (CE) new'!O725</f>
        <v>63854</v>
      </c>
      <c r="L725" s="402">
        <f>'Allegato 1.1 (CE) new'!P725</f>
        <v>65131.08</v>
      </c>
      <c r="M725" s="402">
        <f>'Allegato 1.1 (CE) new'!Q725</f>
        <v>66433.7016</v>
      </c>
    </row>
    <row r="726" spans="1:13">
      <c r="A726" s="383"/>
      <c r="B726" s="383" t="s">
        <v>2218</v>
      </c>
      <c r="C726" s="383" t="s">
        <v>1043</v>
      </c>
      <c r="D726" s="382" t="s">
        <v>2219</v>
      </c>
      <c r="E726" s="383">
        <v>5</v>
      </c>
      <c r="F726" s="384">
        <v>10</v>
      </c>
      <c r="G726" s="384">
        <v>0</v>
      </c>
      <c r="H726" s="384">
        <v>0</v>
      </c>
      <c r="I726" s="384">
        <v>0</v>
      </c>
      <c r="J726" s="385" t="s">
        <v>2220</v>
      </c>
      <c r="K726" s="386">
        <f>'Allegato 1.1 (CE) new'!O726</f>
        <v>10330</v>
      </c>
      <c r="L726" s="386">
        <f>'Allegato 1.1 (CE) new'!P726</f>
        <v>10536.6</v>
      </c>
      <c r="M726" s="386">
        <f>'Allegato 1.1 (CE) new'!Q726</f>
        <v>10747.332</v>
      </c>
    </row>
    <row r="727" spans="1:13">
      <c r="A727" s="389"/>
      <c r="B727" s="389" t="s">
        <v>2221</v>
      </c>
      <c r="C727" s="389" t="s">
        <v>1043</v>
      </c>
      <c r="D727" s="388" t="s">
        <v>2219</v>
      </c>
      <c r="E727" s="389">
        <v>5</v>
      </c>
      <c r="F727" s="390">
        <v>10</v>
      </c>
      <c r="G727" s="390">
        <v>1</v>
      </c>
      <c r="H727" s="390">
        <v>0</v>
      </c>
      <c r="I727" s="390">
        <v>0</v>
      </c>
      <c r="J727" s="391" t="s">
        <v>2220</v>
      </c>
      <c r="K727" s="392">
        <f>'Allegato 1.1 (CE) new'!O727</f>
        <v>10330</v>
      </c>
      <c r="L727" s="392">
        <f>'Allegato 1.1 (CE) new'!P727</f>
        <v>10536.6</v>
      </c>
      <c r="M727" s="392">
        <f>'Allegato 1.1 (CE) new'!Q727</f>
        <v>10747.332</v>
      </c>
    </row>
    <row r="728" spans="1:13">
      <c r="A728" s="393"/>
      <c r="B728" s="393" t="s">
        <v>2221</v>
      </c>
      <c r="C728" s="393" t="s">
        <v>1043</v>
      </c>
      <c r="D728" s="394" t="s">
        <v>1044</v>
      </c>
      <c r="E728" s="393">
        <v>5</v>
      </c>
      <c r="F728" s="395">
        <v>10</v>
      </c>
      <c r="G728" s="395">
        <v>1</v>
      </c>
      <c r="H728" s="395">
        <v>1</v>
      </c>
      <c r="I728" s="395">
        <v>0</v>
      </c>
      <c r="J728" s="396" t="s">
        <v>2222</v>
      </c>
      <c r="K728" s="397">
        <f>'Allegato 1.1 (CE) new'!O728</f>
        <v>0</v>
      </c>
      <c r="L728" s="397">
        <f>'Allegato 1.1 (CE) new'!P728</f>
        <v>0</v>
      </c>
      <c r="M728" s="397">
        <f>'Allegato 1.1 (CE) new'!Q728</f>
        <v>0</v>
      </c>
    </row>
    <row r="729" spans="1:13">
      <c r="A729" s="398"/>
      <c r="B729" s="398" t="s">
        <v>2221</v>
      </c>
      <c r="C729" s="398" t="s">
        <v>1043</v>
      </c>
      <c r="D729" s="399" t="s">
        <v>1044</v>
      </c>
      <c r="E729" s="398">
        <v>5</v>
      </c>
      <c r="F729" s="400">
        <v>10</v>
      </c>
      <c r="G729" s="400">
        <v>1</v>
      </c>
      <c r="H729" s="400">
        <v>1</v>
      </c>
      <c r="I729" s="400">
        <v>1</v>
      </c>
      <c r="J729" s="406" t="s">
        <v>2222</v>
      </c>
      <c r="K729" s="407">
        <f>'Allegato 1.1 (CE) new'!O729</f>
        <v>0</v>
      </c>
      <c r="L729" s="402">
        <f>'Allegato 1.1 (CE) new'!P729</f>
        <v>0</v>
      </c>
      <c r="M729" s="402">
        <f>'Allegato 1.1 (CE) new'!Q729</f>
        <v>0</v>
      </c>
    </row>
    <row r="730" spans="1:13">
      <c r="A730" s="393"/>
      <c r="B730" s="393" t="s">
        <v>2221</v>
      </c>
      <c r="C730" s="393" t="s">
        <v>1043</v>
      </c>
      <c r="D730" s="394" t="s">
        <v>1044</v>
      </c>
      <c r="E730" s="393">
        <v>5</v>
      </c>
      <c r="F730" s="395">
        <v>10</v>
      </c>
      <c r="G730" s="395">
        <v>1</v>
      </c>
      <c r="H730" s="395">
        <v>2</v>
      </c>
      <c r="I730" s="395">
        <v>0</v>
      </c>
      <c r="J730" s="396" t="s">
        <v>2223</v>
      </c>
      <c r="K730" s="397">
        <f>'Allegato 1.1 (CE) new'!O730</f>
        <v>0</v>
      </c>
      <c r="L730" s="397">
        <f>'Allegato 1.1 (CE) new'!P730</f>
        <v>0</v>
      </c>
      <c r="M730" s="397">
        <f>'Allegato 1.1 (CE) new'!Q730</f>
        <v>0</v>
      </c>
    </row>
    <row r="731" spans="1:13">
      <c r="A731" s="398"/>
      <c r="B731" s="398" t="s">
        <v>2221</v>
      </c>
      <c r="C731" s="398" t="s">
        <v>1043</v>
      </c>
      <c r="D731" s="399" t="s">
        <v>1044</v>
      </c>
      <c r="E731" s="398">
        <v>5</v>
      </c>
      <c r="F731" s="400">
        <v>10</v>
      </c>
      <c r="G731" s="400">
        <v>1</v>
      </c>
      <c r="H731" s="400">
        <v>2</v>
      </c>
      <c r="I731" s="400">
        <v>1</v>
      </c>
      <c r="J731" s="406" t="s">
        <v>2223</v>
      </c>
      <c r="K731" s="407">
        <f>'Allegato 1.1 (CE) new'!O731</f>
        <v>0</v>
      </c>
      <c r="L731" s="402">
        <f>'Allegato 1.1 (CE) new'!P731</f>
        <v>0</v>
      </c>
      <c r="M731" s="402">
        <f>'Allegato 1.1 (CE) new'!Q731</f>
        <v>0</v>
      </c>
    </row>
    <row r="732" spans="1:13" ht="25.5">
      <c r="A732" s="393"/>
      <c r="B732" s="393" t="s">
        <v>2221</v>
      </c>
      <c r="C732" s="393" t="s">
        <v>1043</v>
      </c>
      <c r="D732" s="394" t="s">
        <v>1044</v>
      </c>
      <c r="E732" s="393">
        <v>5</v>
      </c>
      <c r="F732" s="395">
        <v>10</v>
      </c>
      <c r="G732" s="395">
        <v>1</v>
      </c>
      <c r="H732" s="395">
        <v>3</v>
      </c>
      <c r="I732" s="395">
        <v>0</v>
      </c>
      <c r="J732" s="396" t="s">
        <v>2224</v>
      </c>
      <c r="K732" s="397">
        <f>'Allegato 1.1 (CE) new'!O732</f>
        <v>0</v>
      </c>
      <c r="L732" s="397">
        <f>'Allegato 1.1 (CE) new'!P732</f>
        <v>0</v>
      </c>
      <c r="M732" s="397">
        <f>'Allegato 1.1 (CE) new'!Q732</f>
        <v>0</v>
      </c>
    </row>
    <row r="733" spans="1:13" ht="25.5">
      <c r="A733" s="398"/>
      <c r="B733" s="398" t="s">
        <v>2221</v>
      </c>
      <c r="C733" s="398" t="s">
        <v>1043</v>
      </c>
      <c r="D733" s="399" t="s">
        <v>1044</v>
      </c>
      <c r="E733" s="398">
        <v>5</v>
      </c>
      <c r="F733" s="400">
        <v>10</v>
      </c>
      <c r="G733" s="400">
        <v>1</v>
      </c>
      <c r="H733" s="400">
        <v>3</v>
      </c>
      <c r="I733" s="400">
        <v>1</v>
      </c>
      <c r="J733" s="406" t="s">
        <v>2224</v>
      </c>
      <c r="K733" s="407">
        <f>'Allegato 1.1 (CE) new'!O733</f>
        <v>0</v>
      </c>
      <c r="L733" s="402">
        <f>'Allegato 1.1 (CE) new'!P733</f>
        <v>0</v>
      </c>
      <c r="M733" s="402">
        <f>'Allegato 1.1 (CE) new'!Q733</f>
        <v>0</v>
      </c>
    </row>
    <row r="734" spans="1:13" ht="25.5">
      <c r="A734" s="393"/>
      <c r="B734" s="393" t="s">
        <v>2221</v>
      </c>
      <c r="C734" s="393" t="s">
        <v>1043</v>
      </c>
      <c r="D734" s="394" t="s">
        <v>1044</v>
      </c>
      <c r="E734" s="393">
        <v>5</v>
      </c>
      <c r="F734" s="395">
        <v>10</v>
      </c>
      <c r="G734" s="395">
        <v>1</v>
      </c>
      <c r="H734" s="395">
        <v>4</v>
      </c>
      <c r="I734" s="395">
        <v>0</v>
      </c>
      <c r="J734" s="396" t="s">
        <v>2225</v>
      </c>
      <c r="K734" s="397">
        <f>'Allegato 1.1 (CE) new'!O734</f>
        <v>0</v>
      </c>
      <c r="L734" s="397">
        <f>'Allegato 1.1 (CE) new'!P734</f>
        <v>0</v>
      </c>
      <c r="M734" s="397">
        <f>'Allegato 1.1 (CE) new'!Q734</f>
        <v>0</v>
      </c>
    </row>
    <row r="735" spans="1:13" ht="25.5">
      <c r="A735" s="398"/>
      <c r="B735" s="398" t="s">
        <v>2221</v>
      </c>
      <c r="C735" s="398" t="s">
        <v>1043</v>
      </c>
      <c r="D735" s="399" t="s">
        <v>1044</v>
      </c>
      <c r="E735" s="398">
        <v>5</v>
      </c>
      <c r="F735" s="400">
        <v>10</v>
      </c>
      <c r="G735" s="400">
        <v>1</v>
      </c>
      <c r="H735" s="400">
        <v>4</v>
      </c>
      <c r="I735" s="400">
        <v>1</v>
      </c>
      <c r="J735" s="406" t="s">
        <v>2225</v>
      </c>
      <c r="K735" s="407">
        <f>'Allegato 1.1 (CE) new'!O735</f>
        <v>0</v>
      </c>
      <c r="L735" s="402">
        <f>'Allegato 1.1 (CE) new'!P735</f>
        <v>0</v>
      </c>
      <c r="M735" s="402">
        <f>'Allegato 1.1 (CE) new'!Q735</f>
        <v>0</v>
      </c>
    </row>
    <row r="736" spans="1:13">
      <c r="A736" s="398"/>
      <c r="B736" s="393" t="s">
        <v>2221</v>
      </c>
      <c r="C736" s="393" t="s">
        <v>1043</v>
      </c>
      <c r="D736" s="394" t="s">
        <v>1044</v>
      </c>
      <c r="E736" s="393">
        <v>5</v>
      </c>
      <c r="F736" s="395">
        <v>10</v>
      </c>
      <c r="G736" s="395">
        <v>1</v>
      </c>
      <c r="H736" s="395">
        <v>5</v>
      </c>
      <c r="I736" s="395">
        <v>0</v>
      </c>
      <c r="J736" s="396" t="s">
        <v>2226</v>
      </c>
      <c r="K736" s="397">
        <f>'Allegato 1.1 (CE) new'!O736</f>
        <v>0</v>
      </c>
      <c r="L736" s="397">
        <f>'Allegato 1.1 (CE) new'!P736</f>
        <v>0</v>
      </c>
      <c r="M736" s="397">
        <f>'Allegato 1.1 (CE) new'!Q736</f>
        <v>0</v>
      </c>
    </row>
    <row r="737" spans="1:13">
      <c r="A737" s="398"/>
      <c r="B737" s="398" t="s">
        <v>2221</v>
      </c>
      <c r="C737" s="398" t="s">
        <v>1043</v>
      </c>
      <c r="D737" s="399" t="s">
        <v>1044</v>
      </c>
      <c r="E737" s="398">
        <v>5</v>
      </c>
      <c r="F737" s="400">
        <v>10</v>
      </c>
      <c r="G737" s="400">
        <v>1</v>
      </c>
      <c r="H737" s="400">
        <v>5</v>
      </c>
      <c r="I737" s="400">
        <v>1</v>
      </c>
      <c r="J737" s="406" t="s">
        <v>2226</v>
      </c>
      <c r="K737" s="407">
        <f>'Allegato 1.1 (CE) new'!O737</f>
        <v>0</v>
      </c>
      <c r="L737" s="402">
        <f>'Allegato 1.1 (CE) new'!P737</f>
        <v>0</v>
      </c>
      <c r="M737" s="402">
        <f>'Allegato 1.1 (CE) new'!Q737</f>
        <v>0</v>
      </c>
    </row>
    <row r="738" spans="1:13">
      <c r="A738" s="398"/>
      <c r="B738" s="393" t="s">
        <v>2221</v>
      </c>
      <c r="C738" s="393" t="s">
        <v>1043</v>
      </c>
      <c r="D738" s="394" t="s">
        <v>1044</v>
      </c>
      <c r="E738" s="393">
        <v>5</v>
      </c>
      <c r="F738" s="395">
        <v>10</v>
      </c>
      <c r="G738" s="395">
        <v>1</v>
      </c>
      <c r="H738" s="395">
        <v>6</v>
      </c>
      <c r="I738" s="395">
        <v>0</v>
      </c>
      <c r="J738" s="396" t="s">
        <v>2227</v>
      </c>
      <c r="K738" s="397">
        <f>'Allegato 1.1 (CE) new'!O738</f>
        <v>0</v>
      </c>
      <c r="L738" s="397">
        <f>'Allegato 1.1 (CE) new'!P738</f>
        <v>0</v>
      </c>
      <c r="M738" s="397">
        <f>'Allegato 1.1 (CE) new'!Q738</f>
        <v>0</v>
      </c>
    </row>
    <row r="739" spans="1:13">
      <c r="A739" s="398"/>
      <c r="B739" s="398" t="s">
        <v>2221</v>
      </c>
      <c r="C739" s="398" t="s">
        <v>1043</v>
      </c>
      <c r="D739" s="399" t="s">
        <v>1044</v>
      </c>
      <c r="E739" s="398">
        <v>5</v>
      </c>
      <c r="F739" s="400">
        <v>10</v>
      </c>
      <c r="G739" s="400">
        <v>1</v>
      </c>
      <c r="H739" s="400">
        <v>6</v>
      </c>
      <c r="I739" s="400">
        <v>1</v>
      </c>
      <c r="J739" s="406" t="s">
        <v>2227</v>
      </c>
      <c r="K739" s="407">
        <f>'Allegato 1.1 (CE) new'!O739</f>
        <v>0</v>
      </c>
      <c r="L739" s="402">
        <f>'Allegato 1.1 (CE) new'!P739</f>
        <v>0</v>
      </c>
      <c r="M739" s="402">
        <f>'Allegato 1.1 (CE) new'!Q739</f>
        <v>0</v>
      </c>
    </row>
    <row r="740" spans="1:13">
      <c r="A740" s="398"/>
      <c r="B740" s="393" t="s">
        <v>2221</v>
      </c>
      <c r="C740" s="393" t="s">
        <v>1043</v>
      </c>
      <c r="D740" s="394" t="s">
        <v>1044</v>
      </c>
      <c r="E740" s="393">
        <v>5</v>
      </c>
      <c r="F740" s="395">
        <v>10</v>
      </c>
      <c r="G740" s="395">
        <v>1</v>
      </c>
      <c r="H740" s="395">
        <v>7</v>
      </c>
      <c r="I740" s="395">
        <v>0</v>
      </c>
      <c r="J740" s="396" t="s">
        <v>2228</v>
      </c>
      <c r="K740" s="397">
        <f>'Allegato 1.1 (CE) new'!O740</f>
        <v>0</v>
      </c>
      <c r="L740" s="397">
        <f>'Allegato 1.1 (CE) new'!P740</f>
        <v>0</v>
      </c>
      <c r="M740" s="397">
        <f>'Allegato 1.1 (CE) new'!Q740</f>
        <v>0</v>
      </c>
    </row>
    <row r="741" spans="1:13">
      <c r="A741" s="398"/>
      <c r="B741" s="398" t="s">
        <v>2221</v>
      </c>
      <c r="C741" s="398" t="s">
        <v>1043</v>
      </c>
      <c r="D741" s="399" t="s">
        <v>1044</v>
      </c>
      <c r="E741" s="398">
        <v>5</v>
      </c>
      <c r="F741" s="400">
        <v>10</v>
      </c>
      <c r="G741" s="400">
        <v>1</v>
      </c>
      <c r="H741" s="400">
        <v>7</v>
      </c>
      <c r="I741" s="400">
        <v>1</v>
      </c>
      <c r="J741" s="406" t="s">
        <v>2228</v>
      </c>
      <c r="K741" s="407">
        <f>'Allegato 1.1 (CE) new'!O741</f>
        <v>0</v>
      </c>
      <c r="L741" s="402">
        <f>'Allegato 1.1 (CE) new'!P741</f>
        <v>0</v>
      </c>
      <c r="M741" s="402">
        <f>'Allegato 1.1 (CE) new'!Q741</f>
        <v>0</v>
      </c>
    </row>
    <row r="742" spans="1:13">
      <c r="A742" s="398"/>
      <c r="B742" s="393" t="s">
        <v>2221</v>
      </c>
      <c r="C742" s="393" t="s">
        <v>1043</v>
      </c>
      <c r="D742" s="394" t="s">
        <v>1044</v>
      </c>
      <c r="E742" s="393">
        <v>5</v>
      </c>
      <c r="F742" s="395">
        <v>10</v>
      </c>
      <c r="G742" s="395">
        <v>1</v>
      </c>
      <c r="H742" s="395">
        <v>8</v>
      </c>
      <c r="I742" s="395">
        <v>0</v>
      </c>
      <c r="J742" s="396" t="s">
        <v>2229</v>
      </c>
      <c r="K742" s="397">
        <f>'Allegato 1.1 (CE) new'!O742</f>
        <v>10330</v>
      </c>
      <c r="L742" s="397">
        <f>'Allegato 1.1 (CE) new'!P742</f>
        <v>10536.6</v>
      </c>
      <c r="M742" s="397">
        <f>'Allegato 1.1 (CE) new'!Q742</f>
        <v>10747.332</v>
      </c>
    </row>
    <row r="743" spans="1:13">
      <c r="A743" s="398"/>
      <c r="B743" s="398" t="s">
        <v>2221</v>
      </c>
      <c r="C743" s="398" t="s">
        <v>1043</v>
      </c>
      <c r="D743" s="399" t="s">
        <v>1044</v>
      </c>
      <c r="E743" s="398">
        <v>5</v>
      </c>
      <c r="F743" s="400">
        <v>10</v>
      </c>
      <c r="G743" s="400">
        <v>1</v>
      </c>
      <c r="H743" s="400">
        <v>8</v>
      </c>
      <c r="I743" s="400">
        <v>1</v>
      </c>
      <c r="J743" s="406" t="s">
        <v>2229</v>
      </c>
      <c r="K743" s="407">
        <f>'Allegato 1.1 (CE) new'!O743</f>
        <v>10330</v>
      </c>
      <c r="L743" s="402">
        <f>'Allegato 1.1 (CE) new'!P743</f>
        <v>10536.6</v>
      </c>
      <c r="M743" s="402">
        <f>'Allegato 1.1 (CE) new'!Q743</f>
        <v>10747.332</v>
      </c>
    </row>
    <row r="744" spans="1:13">
      <c r="A744" s="383"/>
      <c r="B744" s="383" t="s">
        <v>2230</v>
      </c>
      <c r="C744" s="383" t="s">
        <v>1047</v>
      </c>
      <c r="D744" s="382" t="s">
        <v>2231</v>
      </c>
      <c r="E744" s="383">
        <v>5</v>
      </c>
      <c r="F744" s="384">
        <v>11</v>
      </c>
      <c r="G744" s="384">
        <v>0</v>
      </c>
      <c r="H744" s="384">
        <v>0</v>
      </c>
      <c r="I744" s="384">
        <v>0</v>
      </c>
      <c r="J744" s="385" t="s">
        <v>2232</v>
      </c>
      <c r="K744" s="386">
        <f>'Allegato 1.1 (CE) new'!O744</f>
        <v>1829699</v>
      </c>
      <c r="L744" s="386">
        <f>'Allegato 1.1 (CE) new'!P744</f>
        <v>1866292.98</v>
      </c>
      <c r="M744" s="386">
        <f>'Allegato 1.1 (CE) new'!Q744</f>
        <v>1903618.8395999998</v>
      </c>
    </row>
    <row r="745" spans="1:13">
      <c r="A745" s="389"/>
      <c r="B745" s="389" t="s">
        <v>2233</v>
      </c>
      <c r="C745" s="389" t="s">
        <v>1049</v>
      </c>
      <c r="D745" s="388" t="s">
        <v>2234</v>
      </c>
      <c r="E745" s="389">
        <v>5</v>
      </c>
      <c r="F745" s="390">
        <v>11</v>
      </c>
      <c r="G745" s="390">
        <v>1</v>
      </c>
      <c r="H745" s="390">
        <v>0</v>
      </c>
      <c r="I745" s="390">
        <v>0</v>
      </c>
      <c r="J745" s="391" t="s">
        <v>2235</v>
      </c>
      <c r="K745" s="392">
        <f>'Allegato 1.1 (CE) new'!O745</f>
        <v>10066</v>
      </c>
      <c r="L745" s="392">
        <f>'Allegato 1.1 (CE) new'!P745</f>
        <v>10267.32</v>
      </c>
      <c r="M745" s="392">
        <f>'Allegato 1.1 (CE) new'!Q745</f>
        <v>10472.6664</v>
      </c>
    </row>
    <row r="746" spans="1:13">
      <c r="A746" s="393"/>
      <c r="B746" s="393" t="s">
        <v>2233</v>
      </c>
      <c r="C746" s="393" t="s">
        <v>1049</v>
      </c>
      <c r="D746" s="394" t="s">
        <v>1050</v>
      </c>
      <c r="E746" s="393">
        <v>5</v>
      </c>
      <c r="F746" s="395">
        <v>11</v>
      </c>
      <c r="G746" s="395">
        <v>1</v>
      </c>
      <c r="H746" s="395">
        <v>1</v>
      </c>
      <c r="I746" s="395">
        <v>0</v>
      </c>
      <c r="J746" s="396" t="s">
        <v>2236</v>
      </c>
      <c r="K746" s="397">
        <f>'Allegato 1.1 (CE) new'!O746</f>
        <v>10066</v>
      </c>
      <c r="L746" s="397">
        <f>'Allegato 1.1 (CE) new'!P746</f>
        <v>10267.32</v>
      </c>
      <c r="M746" s="397">
        <f>'Allegato 1.1 (CE) new'!Q746</f>
        <v>10472.6664</v>
      </c>
    </row>
    <row r="747" spans="1:13">
      <c r="A747" s="398"/>
      <c r="B747" s="398" t="s">
        <v>2233</v>
      </c>
      <c r="C747" s="398" t="s">
        <v>1049</v>
      </c>
      <c r="D747" s="399" t="s">
        <v>1050</v>
      </c>
      <c r="E747" s="398">
        <v>5</v>
      </c>
      <c r="F747" s="400">
        <v>11</v>
      </c>
      <c r="G747" s="400">
        <v>1</v>
      </c>
      <c r="H747" s="400">
        <v>1</v>
      </c>
      <c r="I747" s="400">
        <v>1</v>
      </c>
      <c r="J747" s="406" t="s">
        <v>2236</v>
      </c>
      <c r="K747" s="407">
        <f>'Allegato 1.1 (CE) new'!O747</f>
        <v>10066</v>
      </c>
      <c r="L747" s="402">
        <f>'Allegato 1.1 (CE) new'!P747</f>
        <v>10267.32</v>
      </c>
      <c r="M747" s="402">
        <f>'Allegato 1.1 (CE) new'!Q747</f>
        <v>10472.6664</v>
      </c>
    </row>
    <row r="748" spans="1:13">
      <c r="A748" s="398"/>
      <c r="B748" s="393" t="s">
        <v>2233</v>
      </c>
      <c r="C748" s="393" t="s">
        <v>1049</v>
      </c>
      <c r="D748" s="394" t="s">
        <v>1050</v>
      </c>
      <c r="E748" s="393">
        <v>5</v>
      </c>
      <c r="F748" s="395">
        <v>11</v>
      </c>
      <c r="G748" s="395">
        <v>1</v>
      </c>
      <c r="H748" s="395">
        <v>2</v>
      </c>
      <c r="I748" s="395">
        <v>0</v>
      </c>
      <c r="J748" s="396" t="s">
        <v>2237</v>
      </c>
      <c r="K748" s="397">
        <f>'Allegato 1.1 (CE) new'!O748</f>
        <v>0</v>
      </c>
      <c r="L748" s="397">
        <f>'Allegato 1.1 (CE) new'!P748</f>
        <v>0</v>
      </c>
      <c r="M748" s="397">
        <f>'Allegato 1.1 (CE) new'!Q748</f>
        <v>0</v>
      </c>
    </row>
    <row r="749" spans="1:13">
      <c r="A749" s="398"/>
      <c r="B749" s="398" t="s">
        <v>2233</v>
      </c>
      <c r="C749" s="398" t="s">
        <v>1049</v>
      </c>
      <c r="D749" s="399" t="s">
        <v>1050</v>
      </c>
      <c r="E749" s="398">
        <v>5</v>
      </c>
      <c r="F749" s="400">
        <v>11</v>
      </c>
      <c r="G749" s="400">
        <v>1</v>
      </c>
      <c r="H749" s="400">
        <v>2</v>
      </c>
      <c r="I749" s="400">
        <v>1</v>
      </c>
      <c r="J749" s="406" t="s">
        <v>2237</v>
      </c>
      <c r="K749" s="407">
        <f>'Allegato 1.1 (CE) new'!O749</f>
        <v>0</v>
      </c>
      <c r="L749" s="402">
        <f>'Allegato 1.1 (CE) new'!P749</f>
        <v>0</v>
      </c>
      <c r="M749" s="402">
        <f>'Allegato 1.1 (CE) new'!Q749</f>
        <v>0</v>
      </c>
    </row>
    <row r="750" spans="1:13">
      <c r="A750" s="389"/>
      <c r="B750" s="389" t="s">
        <v>2238</v>
      </c>
      <c r="C750" s="389" t="s">
        <v>1051</v>
      </c>
      <c r="D750" s="388" t="s">
        <v>2239</v>
      </c>
      <c r="E750" s="389">
        <v>5</v>
      </c>
      <c r="F750" s="390">
        <v>11</v>
      </c>
      <c r="G750" s="390">
        <v>2</v>
      </c>
      <c r="H750" s="390">
        <v>0</v>
      </c>
      <c r="I750" s="390">
        <v>0</v>
      </c>
      <c r="J750" s="391" t="s">
        <v>2240</v>
      </c>
      <c r="K750" s="392">
        <f>'Allegato 1.1 (CE) new'!O750</f>
        <v>1819633</v>
      </c>
      <c r="L750" s="392">
        <f>'Allegato 1.1 (CE) new'!P750</f>
        <v>1856025.66</v>
      </c>
      <c r="M750" s="392">
        <f>'Allegato 1.1 (CE) new'!Q750</f>
        <v>1893146.1731999998</v>
      </c>
    </row>
    <row r="751" spans="1:13">
      <c r="A751" s="393"/>
      <c r="B751" s="393" t="s">
        <v>2238</v>
      </c>
      <c r="C751" s="393" t="s">
        <v>1051</v>
      </c>
      <c r="D751" s="394" t="s">
        <v>1052</v>
      </c>
      <c r="E751" s="393">
        <v>5</v>
      </c>
      <c r="F751" s="395">
        <v>11</v>
      </c>
      <c r="G751" s="395">
        <v>2</v>
      </c>
      <c r="H751" s="395">
        <v>1</v>
      </c>
      <c r="I751" s="395">
        <v>0</v>
      </c>
      <c r="J751" s="396" t="s">
        <v>2241</v>
      </c>
      <c r="K751" s="397">
        <f>'Allegato 1.1 (CE) new'!O751</f>
        <v>1819633</v>
      </c>
      <c r="L751" s="397">
        <f>'Allegato 1.1 (CE) new'!P751</f>
        <v>1856025.66</v>
      </c>
      <c r="M751" s="397">
        <f>'Allegato 1.1 (CE) new'!Q751</f>
        <v>1893146.1731999998</v>
      </c>
    </row>
    <row r="752" spans="1:13">
      <c r="A752" s="398"/>
      <c r="B752" s="398" t="s">
        <v>2238</v>
      </c>
      <c r="C752" s="398" t="s">
        <v>1051</v>
      </c>
      <c r="D752" s="399" t="s">
        <v>1052</v>
      </c>
      <c r="E752" s="398">
        <v>5</v>
      </c>
      <c r="F752" s="400">
        <v>11</v>
      </c>
      <c r="G752" s="400">
        <v>2</v>
      </c>
      <c r="H752" s="400">
        <v>1</v>
      </c>
      <c r="I752" s="400">
        <v>1</v>
      </c>
      <c r="J752" s="406" t="s">
        <v>2241</v>
      </c>
      <c r="K752" s="407">
        <f>'Allegato 1.1 (CE) new'!O752</f>
        <v>1819633</v>
      </c>
      <c r="L752" s="402">
        <f>'Allegato 1.1 (CE) new'!P752</f>
        <v>1856025.66</v>
      </c>
      <c r="M752" s="402">
        <f>'Allegato 1.1 (CE) new'!Q752</f>
        <v>1893146.1731999998</v>
      </c>
    </row>
    <row r="753" spans="1:13">
      <c r="A753" s="383"/>
      <c r="B753" s="383" t="s">
        <v>2242</v>
      </c>
      <c r="C753" s="383" t="s">
        <v>1053</v>
      </c>
      <c r="D753" s="382" t="s">
        <v>2243</v>
      </c>
      <c r="E753" s="383">
        <v>5</v>
      </c>
      <c r="F753" s="384">
        <v>12</v>
      </c>
      <c r="G753" s="384">
        <v>0</v>
      </c>
      <c r="H753" s="384">
        <v>0</v>
      </c>
      <c r="I753" s="384">
        <v>0</v>
      </c>
      <c r="J753" s="385" t="s">
        <v>2244</v>
      </c>
      <c r="K753" s="386">
        <f>'Allegato 1.1 (CE) new'!O753</f>
        <v>1311396</v>
      </c>
      <c r="L753" s="386">
        <f>'Allegato 1.1 (CE) new'!P753</f>
        <v>1337623.92</v>
      </c>
      <c r="M753" s="386">
        <f>'Allegato 1.1 (CE) new'!Q753</f>
        <v>1364376.3983999998</v>
      </c>
    </row>
    <row r="754" spans="1:13">
      <c r="A754" s="389"/>
      <c r="B754" s="389" t="s">
        <v>2245</v>
      </c>
      <c r="C754" s="389" t="s">
        <v>1053</v>
      </c>
      <c r="D754" s="388" t="s">
        <v>2243</v>
      </c>
      <c r="E754" s="389">
        <v>5</v>
      </c>
      <c r="F754" s="390">
        <v>12</v>
      </c>
      <c r="G754" s="390">
        <v>1</v>
      </c>
      <c r="H754" s="390">
        <v>0</v>
      </c>
      <c r="I754" s="390">
        <v>0</v>
      </c>
      <c r="J754" s="391" t="s">
        <v>2244</v>
      </c>
      <c r="K754" s="392">
        <f>'Allegato 1.1 (CE) new'!O754</f>
        <v>1311396</v>
      </c>
      <c r="L754" s="392">
        <f>'Allegato 1.1 (CE) new'!P754</f>
        <v>1337623.92</v>
      </c>
      <c r="M754" s="392">
        <f>'Allegato 1.1 (CE) new'!Q754</f>
        <v>1364376.3983999998</v>
      </c>
    </row>
    <row r="755" spans="1:13">
      <c r="A755" s="393"/>
      <c r="B755" s="393" t="s">
        <v>2245</v>
      </c>
      <c r="C755" s="393" t="s">
        <v>1053</v>
      </c>
      <c r="D755" s="394" t="s">
        <v>1054</v>
      </c>
      <c r="E755" s="393">
        <v>5</v>
      </c>
      <c r="F755" s="395">
        <v>12</v>
      </c>
      <c r="G755" s="395">
        <v>1</v>
      </c>
      <c r="H755" s="395">
        <v>1</v>
      </c>
      <c r="I755" s="395">
        <v>0</v>
      </c>
      <c r="J755" s="396" t="s">
        <v>2246</v>
      </c>
      <c r="K755" s="397">
        <f>'Allegato 1.1 (CE) new'!O755</f>
        <v>0</v>
      </c>
      <c r="L755" s="397">
        <f>'Allegato 1.1 (CE) new'!P755</f>
        <v>0</v>
      </c>
      <c r="M755" s="397">
        <f>'Allegato 1.1 (CE) new'!Q755</f>
        <v>0</v>
      </c>
    </row>
    <row r="756" spans="1:13">
      <c r="A756" s="398"/>
      <c r="B756" s="398" t="s">
        <v>2245</v>
      </c>
      <c r="C756" s="398" t="s">
        <v>1053</v>
      </c>
      <c r="D756" s="399" t="s">
        <v>1054</v>
      </c>
      <c r="E756" s="398">
        <v>5</v>
      </c>
      <c r="F756" s="400">
        <v>12</v>
      </c>
      <c r="G756" s="400">
        <v>1</v>
      </c>
      <c r="H756" s="400">
        <v>1</v>
      </c>
      <c r="I756" s="400">
        <v>1</v>
      </c>
      <c r="J756" s="406" t="s">
        <v>2246</v>
      </c>
      <c r="K756" s="407">
        <f>'Allegato 1.1 (CE) new'!O756</f>
        <v>0</v>
      </c>
      <c r="L756" s="402">
        <f>'Allegato 1.1 (CE) new'!P756</f>
        <v>0</v>
      </c>
      <c r="M756" s="402">
        <f>'Allegato 1.1 (CE) new'!Q756</f>
        <v>0</v>
      </c>
    </row>
    <row r="757" spans="1:13">
      <c r="A757" s="393"/>
      <c r="B757" s="393" t="s">
        <v>2245</v>
      </c>
      <c r="C757" s="393" t="s">
        <v>1053</v>
      </c>
      <c r="D757" s="394" t="s">
        <v>1054</v>
      </c>
      <c r="E757" s="393">
        <v>5</v>
      </c>
      <c r="F757" s="395">
        <v>12</v>
      </c>
      <c r="G757" s="395">
        <v>1</v>
      </c>
      <c r="H757" s="395">
        <v>2</v>
      </c>
      <c r="I757" s="395">
        <v>0</v>
      </c>
      <c r="J757" s="396" t="s">
        <v>2247</v>
      </c>
      <c r="K757" s="397">
        <f>'Allegato 1.1 (CE) new'!O757</f>
        <v>0</v>
      </c>
      <c r="L757" s="397">
        <f>'Allegato 1.1 (CE) new'!P757</f>
        <v>0</v>
      </c>
      <c r="M757" s="397">
        <f>'Allegato 1.1 (CE) new'!Q757</f>
        <v>0</v>
      </c>
    </row>
    <row r="758" spans="1:13">
      <c r="A758" s="398"/>
      <c r="B758" s="398" t="s">
        <v>2245</v>
      </c>
      <c r="C758" s="398" t="s">
        <v>1053</v>
      </c>
      <c r="D758" s="399" t="s">
        <v>1054</v>
      </c>
      <c r="E758" s="398">
        <v>5</v>
      </c>
      <c r="F758" s="400">
        <v>12</v>
      </c>
      <c r="G758" s="400">
        <v>1</v>
      </c>
      <c r="H758" s="400">
        <v>2</v>
      </c>
      <c r="I758" s="400">
        <v>1</v>
      </c>
      <c r="J758" s="406" t="s">
        <v>2247</v>
      </c>
      <c r="K758" s="407">
        <f>'Allegato 1.1 (CE) new'!O758</f>
        <v>0</v>
      </c>
      <c r="L758" s="402">
        <f>'Allegato 1.1 (CE) new'!P758</f>
        <v>0</v>
      </c>
      <c r="M758" s="402">
        <f>'Allegato 1.1 (CE) new'!Q758</f>
        <v>0</v>
      </c>
    </row>
    <row r="759" spans="1:13">
      <c r="A759" s="393"/>
      <c r="B759" s="393" t="s">
        <v>2245</v>
      </c>
      <c r="C759" s="393" t="s">
        <v>1053</v>
      </c>
      <c r="D759" s="394" t="s">
        <v>1054</v>
      </c>
      <c r="E759" s="393">
        <v>5</v>
      </c>
      <c r="F759" s="395">
        <v>12</v>
      </c>
      <c r="G759" s="395">
        <v>1</v>
      </c>
      <c r="H759" s="395">
        <v>3</v>
      </c>
      <c r="I759" s="395">
        <v>0</v>
      </c>
      <c r="J759" s="396" t="s">
        <v>2248</v>
      </c>
      <c r="K759" s="397">
        <f>'Allegato 1.1 (CE) new'!O759</f>
        <v>0</v>
      </c>
      <c r="L759" s="397">
        <f>'Allegato 1.1 (CE) new'!P759</f>
        <v>0</v>
      </c>
      <c r="M759" s="397">
        <f>'Allegato 1.1 (CE) new'!Q759</f>
        <v>0</v>
      </c>
    </row>
    <row r="760" spans="1:13">
      <c r="A760" s="398"/>
      <c r="B760" s="398" t="s">
        <v>2245</v>
      </c>
      <c r="C760" s="398" t="s">
        <v>1053</v>
      </c>
      <c r="D760" s="399" t="s">
        <v>1054</v>
      </c>
      <c r="E760" s="398">
        <v>5</v>
      </c>
      <c r="F760" s="400">
        <v>12</v>
      </c>
      <c r="G760" s="400">
        <v>1</v>
      </c>
      <c r="H760" s="400">
        <v>3</v>
      </c>
      <c r="I760" s="400">
        <v>1</v>
      </c>
      <c r="J760" s="406" t="s">
        <v>2248</v>
      </c>
      <c r="K760" s="407">
        <f>'Allegato 1.1 (CE) new'!O760</f>
        <v>0</v>
      </c>
      <c r="L760" s="402">
        <f>'Allegato 1.1 (CE) new'!P760</f>
        <v>0</v>
      </c>
      <c r="M760" s="402">
        <f>'Allegato 1.1 (CE) new'!Q760</f>
        <v>0</v>
      </c>
    </row>
    <row r="761" spans="1:13">
      <c r="A761" s="393"/>
      <c r="B761" s="393" t="s">
        <v>2245</v>
      </c>
      <c r="C761" s="393" t="s">
        <v>1053</v>
      </c>
      <c r="D761" s="394" t="s">
        <v>1054</v>
      </c>
      <c r="E761" s="393">
        <v>5</v>
      </c>
      <c r="F761" s="395">
        <v>12</v>
      </c>
      <c r="G761" s="395">
        <v>1</v>
      </c>
      <c r="H761" s="395">
        <v>4</v>
      </c>
      <c r="I761" s="395">
        <v>0</v>
      </c>
      <c r="J761" s="396" t="s">
        <v>2249</v>
      </c>
      <c r="K761" s="397">
        <f>'Allegato 1.1 (CE) new'!O761</f>
        <v>0</v>
      </c>
      <c r="L761" s="397">
        <f>'Allegato 1.1 (CE) new'!P761</f>
        <v>0</v>
      </c>
      <c r="M761" s="397">
        <f>'Allegato 1.1 (CE) new'!Q761</f>
        <v>0</v>
      </c>
    </row>
    <row r="762" spans="1:13">
      <c r="A762" s="398"/>
      <c r="B762" s="398" t="s">
        <v>2245</v>
      </c>
      <c r="C762" s="398" t="s">
        <v>1053</v>
      </c>
      <c r="D762" s="399" t="s">
        <v>1054</v>
      </c>
      <c r="E762" s="398">
        <v>5</v>
      </c>
      <c r="F762" s="400">
        <v>12</v>
      </c>
      <c r="G762" s="400">
        <v>1</v>
      </c>
      <c r="H762" s="400">
        <v>4</v>
      </c>
      <c r="I762" s="400">
        <v>1</v>
      </c>
      <c r="J762" s="406" t="s">
        <v>2249</v>
      </c>
      <c r="K762" s="407">
        <f>'Allegato 1.1 (CE) new'!O762</f>
        <v>0</v>
      </c>
      <c r="L762" s="402">
        <f>'Allegato 1.1 (CE) new'!P762</f>
        <v>0</v>
      </c>
      <c r="M762" s="402">
        <f>'Allegato 1.1 (CE) new'!Q762</f>
        <v>0</v>
      </c>
    </row>
    <row r="763" spans="1:13">
      <c r="A763" s="393"/>
      <c r="B763" s="393" t="s">
        <v>2245</v>
      </c>
      <c r="C763" s="393" t="s">
        <v>1053</v>
      </c>
      <c r="D763" s="394" t="s">
        <v>1054</v>
      </c>
      <c r="E763" s="393">
        <v>5</v>
      </c>
      <c r="F763" s="395">
        <v>12</v>
      </c>
      <c r="G763" s="395">
        <v>1</v>
      </c>
      <c r="H763" s="395">
        <v>5</v>
      </c>
      <c r="I763" s="395">
        <v>0</v>
      </c>
      <c r="J763" s="396" t="s">
        <v>2250</v>
      </c>
      <c r="K763" s="397">
        <f>'Allegato 1.1 (CE) new'!O763</f>
        <v>0</v>
      </c>
      <c r="L763" s="397">
        <f>'Allegato 1.1 (CE) new'!P763</f>
        <v>0</v>
      </c>
      <c r="M763" s="397">
        <f>'Allegato 1.1 (CE) new'!Q763</f>
        <v>0</v>
      </c>
    </row>
    <row r="764" spans="1:13">
      <c r="A764" s="398"/>
      <c r="B764" s="398" t="s">
        <v>2245</v>
      </c>
      <c r="C764" s="398" t="s">
        <v>1053</v>
      </c>
      <c r="D764" s="399" t="s">
        <v>1054</v>
      </c>
      <c r="E764" s="398">
        <v>5</v>
      </c>
      <c r="F764" s="400">
        <v>12</v>
      </c>
      <c r="G764" s="400">
        <v>1</v>
      </c>
      <c r="H764" s="400">
        <v>5</v>
      </c>
      <c r="I764" s="400">
        <v>1</v>
      </c>
      <c r="J764" s="406" t="s">
        <v>2250</v>
      </c>
      <c r="K764" s="407">
        <f>'Allegato 1.1 (CE) new'!O764</f>
        <v>0</v>
      </c>
      <c r="L764" s="402">
        <f>'Allegato 1.1 (CE) new'!P764</f>
        <v>0</v>
      </c>
      <c r="M764" s="402">
        <f>'Allegato 1.1 (CE) new'!Q764</f>
        <v>0</v>
      </c>
    </row>
    <row r="765" spans="1:13">
      <c r="A765" s="398"/>
      <c r="B765" s="393" t="s">
        <v>2245</v>
      </c>
      <c r="C765" s="393" t="s">
        <v>1053</v>
      </c>
      <c r="D765" s="394" t="s">
        <v>1054</v>
      </c>
      <c r="E765" s="393">
        <v>5</v>
      </c>
      <c r="F765" s="395">
        <v>12</v>
      </c>
      <c r="G765" s="395">
        <v>1</v>
      </c>
      <c r="H765" s="395">
        <v>6</v>
      </c>
      <c r="I765" s="395">
        <v>0</v>
      </c>
      <c r="J765" s="396" t="s">
        <v>2251</v>
      </c>
      <c r="K765" s="397">
        <f>'Allegato 1.1 (CE) new'!O765</f>
        <v>0</v>
      </c>
      <c r="L765" s="397">
        <f>'Allegato 1.1 (CE) new'!P765</f>
        <v>0</v>
      </c>
      <c r="M765" s="397">
        <f>'Allegato 1.1 (CE) new'!Q765</f>
        <v>0</v>
      </c>
    </row>
    <row r="766" spans="1:13">
      <c r="A766" s="398"/>
      <c r="B766" s="398" t="s">
        <v>2245</v>
      </c>
      <c r="C766" s="398" t="s">
        <v>1053</v>
      </c>
      <c r="D766" s="399" t="s">
        <v>1054</v>
      </c>
      <c r="E766" s="398">
        <v>5</v>
      </c>
      <c r="F766" s="400">
        <v>12</v>
      </c>
      <c r="G766" s="400">
        <v>1</v>
      </c>
      <c r="H766" s="400">
        <v>6</v>
      </c>
      <c r="I766" s="400">
        <v>1</v>
      </c>
      <c r="J766" s="406" t="s">
        <v>2251</v>
      </c>
      <c r="K766" s="407">
        <f>'Allegato 1.1 (CE) new'!O766</f>
        <v>0</v>
      </c>
      <c r="L766" s="402">
        <f>'Allegato 1.1 (CE) new'!P766</f>
        <v>0</v>
      </c>
      <c r="M766" s="402">
        <f>'Allegato 1.1 (CE) new'!Q766</f>
        <v>0</v>
      </c>
    </row>
    <row r="767" spans="1:13">
      <c r="A767" s="398"/>
      <c r="B767" s="393" t="s">
        <v>2245</v>
      </c>
      <c r="C767" s="393" t="s">
        <v>1053</v>
      </c>
      <c r="D767" s="394" t="s">
        <v>1054</v>
      </c>
      <c r="E767" s="393">
        <v>5</v>
      </c>
      <c r="F767" s="395">
        <v>12</v>
      </c>
      <c r="G767" s="395">
        <v>1</v>
      </c>
      <c r="H767" s="395">
        <v>7</v>
      </c>
      <c r="I767" s="395">
        <v>0</v>
      </c>
      <c r="J767" s="396" t="s">
        <v>2252</v>
      </c>
      <c r="K767" s="397">
        <f>'Allegato 1.1 (CE) new'!O767</f>
        <v>0</v>
      </c>
      <c r="L767" s="397">
        <f>'Allegato 1.1 (CE) new'!P767</f>
        <v>0</v>
      </c>
      <c r="M767" s="397">
        <f>'Allegato 1.1 (CE) new'!Q767</f>
        <v>0</v>
      </c>
    </row>
    <row r="768" spans="1:13">
      <c r="A768" s="398"/>
      <c r="B768" s="398" t="s">
        <v>2245</v>
      </c>
      <c r="C768" s="398" t="s">
        <v>1053</v>
      </c>
      <c r="D768" s="399" t="s">
        <v>1054</v>
      </c>
      <c r="E768" s="398">
        <v>5</v>
      </c>
      <c r="F768" s="400">
        <v>12</v>
      </c>
      <c r="G768" s="400">
        <v>1</v>
      </c>
      <c r="H768" s="400">
        <v>7</v>
      </c>
      <c r="I768" s="400">
        <v>1</v>
      </c>
      <c r="J768" s="406" t="s">
        <v>2252</v>
      </c>
      <c r="K768" s="407">
        <f>'Allegato 1.1 (CE) new'!O768</f>
        <v>0</v>
      </c>
      <c r="L768" s="402">
        <f>'Allegato 1.1 (CE) new'!P768</f>
        <v>0</v>
      </c>
      <c r="M768" s="402">
        <f>'Allegato 1.1 (CE) new'!Q768</f>
        <v>0</v>
      </c>
    </row>
    <row r="769" spans="1:13">
      <c r="A769" s="398"/>
      <c r="B769" s="393" t="s">
        <v>2245</v>
      </c>
      <c r="C769" s="393" t="s">
        <v>1053</v>
      </c>
      <c r="D769" s="394" t="s">
        <v>1054</v>
      </c>
      <c r="E769" s="393">
        <v>5</v>
      </c>
      <c r="F769" s="395">
        <v>12</v>
      </c>
      <c r="G769" s="395">
        <v>1</v>
      </c>
      <c r="H769" s="395">
        <v>8</v>
      </c>
      <c r="I769" s="395">
        <v>0</v>
      </c>
      <c r="J769" s="396" t="s">
        <v>2253</v>
      </c>
      <c r="K769" s="397">
        <f>'Allegato 1.1 (CE) new'!O769</f>
        <v>0</v>
      </c>
      <c r="L769" s="397">
        <f>'Allegato 1.1 (CE) new'!P769</f>
        <v>0</v>
      </c>
      <c r="M769" s="397">
        <f>'Allegato 1.1 (CE) new'!Q769</f>
        <v>0</v>
      </c>
    </row>
    <row r="770" spans="1:13">
      <c r="A770" s="398"/>
      <c r="B770" s="398" t="s">
        <v>2245</v>
      </c>
      <c r="C770" s="398" t="s">
        <v>1053</v>
      </c>
      <c r="D770" s="399" t="s">
        <v>1054</v>
      </c>
      <c r="E770" s="398">
        <v>5</v>
      </c>
      <c r="F770" s="400">
        <v>12</v>
      </c>
      <c r="G770" s="400">
        <v>1</v>
      </c>
      <c r="H770" s="400">
        <v>8</v>
      </c>
      <c r="I770" s="400">
        <v>1</v>
      </c>
      <c r="J770" s="406" t="s">
        <v>2253</v>
      </c>
      <c r="K770" s="407">
        <f>'Allegato 1.1 (CE) new'!O770</f>
        <v>0</v>
      </c>
      <c r="L770" s="402">
        <f>'Allegato 1.1 (CE) new'!P770</f>
        <v>0</v>
      </c>
      <c r="M770" s="402">
        <f>'Allegato 1.1 (CE) new'!Q770</f>
        <v>0</v>
      </c>
    </row>
    <row r="771" spans="1:13">
      <c r="A771" s="398"/>
      <c r="B771" s="393" t="s">
        <v>2245</v>
      </c>
      <c r="C771" s="393" t="s">
        <v>1053</v>
      </c>
      <c r="D771" s="394" t="s">
        <v>1054</v>
      </c>
      <c r="E771" s="393">
        <v>5</v>
      </c>
      <c r="F771" s="395">
        <v>12</v>
      </c>
      <c r="G771" s="395">
        <v>1</v>
      </c>
      <c r="H771" s="395">
        <v>9</v>
      </c>
      <c r="I771" s="395">
        <v>0</v>
      </c>
      <c r="J771" s="396" t="s">
        <v>2254</v>
      </c>
      <c r="K771" s="397">
        <f>'Allegato 1.1 (CE) new'!O771</f>
        <v>1311396</v>
      </c>
      <c r="L771" s="397">
        <f>'Allegato 1.1 (CE) new'!P771</f>
        <v>1337623.92</v>
      </c>
      <c r="M771" s="397">
        <f>'Allegato 1.1 (CE) new'!Q771</f>
        <v>1364376.3983999998</v>
      </c>
    </row>
    <row r="772" spans="1:13">
      <c r="A772" s="398"/>
      <c r="B772" s="398" t="s">
        <v>2245</v>
      </c>
      <c r="C772" s="398" t="s">
        <v>1053</v>
      </c>
      <c r="D772" s="399" t="s">
        <v>1054</v>
      </c>
      <c r="E772" s="398">
        <v>5</v>
      </c>
      <c r="F772" s="400">
        <v>12</v>
      </c>
      <c r="G772" s="400">
        <v>1</v>
      </c>
      <c r="H772" s="400">
        <v>9</v>
      </c>
      <c r="I772" s="400">
        <v>1</v>
      </c>
      <c r="J772" s="406" t="s">
        <v>2254</v>
      </c>
      <c r="K772" s="407">
        <f>'Allegato 1.1 (CE) new'!O772</f>
        <v>1311396</v>
      </c>
      <c r="L772" s="402">
        <f>'Allegato 1.1 (CE) new'!P772</f>
        <v>1337623.92</v>
      </c>
      <c r="M772" s="402">
        <f>'Allegato 1.1 (CE) new'!Q772</f>
        <v>1364376.3983999998</v>
      </c>
    </row>
    <row r="773" spans="1:13">
      <c r="A773" s="383"/>
      <c r="B773" s="383" t="s">
        <v>2255</v>
      </c>
      <c r="C773" s="383" t="s">
        <v>1055</v>
      </c>
      <c r="D773" s="382" t="s">
        <v>2256</v>
      </c>
      <c r="E773" s="383">
        <v>5</v>
      </c>
      <c r="F773" s="384">
        <v>13</v>
      </c>
      <c r="G773" s="384">
        <v>0</v>
      </c>
      <c r="H773" s="384">
        <v>0</v>
      </c>
      <c r="I773" s="384">
        <v>0</v>
      </c>
      <c r="J773" s="385" t="s">
        <v>2257</v>
      </c>
      <c r="K773" s="386">
        <f>'Allegato 1.1 (CE) new'!O773</f>
        <v>0</v>
      </c>
      <c r="L773" s="386">
        <f>'Allegato 1.1 (CE) new'!P773</f>
        <v>0</v>
      </c>
      <c r="M773" s="386">
        <f>'Allegato 1.1 (CE) new'!Q773</f>
        <v>0</v>
      </c>
    </row>
    <row r="774" spans="1:13" ht="25.5">
      <c r="A774" s="389"/>
      <c r="B774" s="389" t="s">
        <v>2258</v>
      </c>
      <c r="C774" s="389" t="s">
        <v>1057</v>
      </c>
      <c r="D774" s="388" t="s">
        <v>2259</v>
      </c>
      <c r="E774" s="389">
        <v>5</v>
      </c>
      <c r="F774" s="390">
        <v>13</v>
      </c>
      <c r="G774" s="390">
        <v>1</v>
      </c>
      <c r="H774" s="390">
        <v>0</v>
      </c>
      <c r="I774" s="390">
        <v>0</v>
      </c>
      <c r="J774" s="391" t="s">
        <v>2260</v>
      </c>
      <c r="K774" s="392">
        <f>'Allegato 1.1 (CE) new'!O774</f>
        <v>0</v>
      </c>
      <c r="L774" s="392">
        <f>'Allegato 1.1 (CE) new'!P774</f>
        <v>0</v>
      </c>
      <c r="M774" s="392">
        <f>'Allegato 1.1 (CE) new'!Q774</f>
        <v>0</v>
      </c>
    </row>
    <row r="775" spans="1:13">
      <c r="A775" s="393"/>
      <c r="B775" s="393" t="s">
        <v>2258</v>
      </c>
      <c r="C775" s="393" t="s">
        <v>1057</v>
      </c>
      <c r="D775" s="394" t="s">
        <v>1058</v>
      </c>
      <c r="E775" s="393">
        <v>5</v>
      </c>
      <c r="F775" s="395">
        <v>13</v>
      </c>
      <c r="G775" s="395">
        <v>1</v>
      </c>
      <c r="H775" s="395">
        <v>1</v>
      </c>
      <c r="I775" s="395">
        <v>0</v>
      </c>
      <c r="J775" s="396" t="s">
        <v>2261</v>
      </c>
      <c r="K775" s="397">
        <f>'Allegato 1.1 (CE) new'!O775</f>
        <v>0</v>
      </c>
      <c r="L775" s="397">
        <f>'Allegato 1.1 (CE) new'!P775</f>
        <v>0</v>
      </c>
      <c r="M775" s="397">
        <f>'Allegato 1.1 (CE) new'!Q775</f>
        <v>0</v>
      </c>
    </row>
    <row r="776" spans="1:13">
      <c r="A776" s="398"/>
      <c r="B776" s="398" t="s">
        <v>2258</v>
      </c>
      <c r="C776" s="398" t="s">
        <v>1057</v>
      </c>
      <c r="D776" s="399" t="s">
        <v>1058</v>
      </c>
      <c r="E776" s="398">
        <v>5</v>
      </c>
      <c r="F776" s="400">
        <v>13</v>
      </c>
      <c r="G776" s="400">
        <v>1</v>
      </c>
      <c r="H776" s="400">
        <v>1</v>
      </c>
      <c r="I776" s="400">
        <v>1</v>
      </c>
      <c r="J776" s="406" t="s">
        <v>2261</v>
      </c>
      <c r="K776" s="407">
        <f>'Allegato 1.1 (CE) new'!O776</f>
        <v>0</v>
      </c>
      <c r="L776" s="402">
        <f>'Allegato 1.1 (CE) new'!P776</f>
        <v>0</v>
      </c>
      <c r="M776" s="402">
        <f>'Allegato 1.1 (CE) new'!Q776</f>
        <v>0</v>
      </c>
    </row>
    <row r="777" spans="1:13">
      <c r="A777" s="389"/>
      <c r="B777" s="389" t="s">
        <v>2262</v>
      </c>
      <c r="C777" s="389" t="s">
        <v>1059</v>
      </c>
      <c r="D777" s="388" t="s">
        <v>2263</v>
      </c>
      <c r="E777" s="389">
        <v>5</v>
      </c>
      <c r="F777" s="390">
        <v>13</v>
      </c>
      <c r="G777" s="390">
        <v>2</v>
      </c>
      <c r="H777" s="390">
        <v>0</v>
      </c>
      <c r="I777" s="390">
        <v>0</v>
      </c>
      <c r="J777" s="391" t="s">
        <v>2264</v>
      </c>
      <c r="K777" s="392">
        <f>'Allegato 1.1 (CE) new'!O777</f>
        <v>0</v>
      </c>
      <c r="L777" s="392">
        <f>'Allegato 1.1 (CE) new'!P777</f>
        <v>0</v>
      </c>
      <c r="M777" s="392">
        <f>'Allegato 1.1 (CE) new'!Q777</f>
        <v>0</v>
      </c>
    </row>
    <row r="778" spans="1:13">
      <c r="A778" s="393"/>
      <c r="B778" s="393" t="s">
        <v>2262</v>
      </c>
      <c r="C778" s="393" t="s">
        <v>1059</v>
      </c>
      <c r="D778" s="394" t="s">
        <v>1060</v>
      </c>
      <c r="E778" s="393">
        <v>5</v>
      </c>
      <c r="F778" s="395">
        <v>13</v>
      </c>
      <c r="G778" s="395">
        <v>2</v>
      </c>
      <c r="H778" s="395">
        <v>1</v>
      </c>
      <c r="I778" s="395">
        <v>0</v>
      </c>
      <c r="J778" s="396" t="s">
        <v>2265</v>
      </c>
      <c r="K778" s="397">
        <f>'Allegato 1.1 (CE) new'!O778</f>
        <v>0</v>
      </c>
      <c r="L778" s="397">
        <f>'Allegato 1.1 (CE) new'!P778</f>
        <v>0</v>
      </c>
      <c r="M778" s="397">
        <f>'Allegato 1.1 (CE) new'!Q778</f>
        <v>0</v>
      </c>
    </row>
    <row r="779" spans="1:13">
      <c r="A779" s="398"/>
      <c r="B779" s="398" t="s">
        <v>2262</v>
      </c>
      <c r="C779" s="398" t="s">
        <v>1059</v>
      </c>
      <c r="D779" s="399" t="s">
        <v>1060</v>
      </c>
      <c r="E779" s="398">
        <v>5</v>
      </c>
      <c r="F779" s="400">
        <v>13</v>
      </c>
      <c r="G779" s="400">
        <v>2</v>
      </c>
      <c r="H779" s="400">
        <v>1</v>
      </c>
      <c r="I779" s="400">
        <v>1</v>
      </c>
      <c r="J779" s="406" t="s">
        <v>2265</v>
      </c>
      <c r="K779" s="407">
        <f>'Allegato 1.1 (CE) new'!O779</f>
        <v>0</v>
      </c>
      <c r="L779" s="402">
        <f>'Allegato 1.1 (CE) new'!P779</f>
        <v>0</v>
      </c>
      <c r="M779" s="402">
        <f>'Allegato 1.1 (CE) new'!Q779</f>
        <v>0</v>
      </c>
    </row>
    <row r="780" spans="1:13">
      <c r="A780" s="383"/>
      <c r="B780" s="383" t="s">
        <v>1612</v>
      </c>
      <c r="C780" s="383" t="s">
        <v>1061</v>
      </c>
      <c r="D780" s="382" t="s">
        <v>1613</v>
      </c>
      <c r="E780" s="383">
        <v>5</v>
      </c>
      <c r="F780" s="384">
        <v>14</v>
      </c>
      <c r="G780" s="384">
        <v>0</v>
      </c>
      <c r="H780" s="384">
        <v>0</v>
      </c>
      <c r="I780" s="384">
        <v>0</v>
      </c>
      <c r="J780" s="385" t="s">
        <v>2266</v>
      </c>
      <c r="K780" s="386">
        <f>'Allegato 1.1 (CE) new'!O780</f>
        <v>0</v>
      </c>
      <c r="L780" s="386">
        <f>'Allegato 1.1 (CE) new'!P780</f>
        <v>0</v>
      </c>
      <c r="M780" s="386">
        <f>'Allegato 1.1 (CE) new'!Q780</f>
        <v>0</v>
      </c>
    </row>
    <row r="781" spans="1:13">
      <c r="A781" s="389"/>
      <c r="B781" s="389" t="s">
        <v>1615</v>
      </c>
      <c r="C781" s="389" t="s">
        <v>1063</v>
      </c>
      <c r="D781" s="388" t="s">
        <v>1616</v>
      </c>
      <c r="E781" s="389">
        <v>5</v>
      </c>
      <c r="F781" s="390">
        <v>14</v>
      </c>
      <c r="G781" s="390">
        <v>1</v>
      </c>
      <c r="H781" s="390">
        <v>0</v>
      </c>
      <c r="I781" s="390">
        <v>0</v>
      </c>
      <c r="J781" s="391" t="s">
        <v>2267</v>
      </c>
      <c r="K781" s="392">
        <f>'Allegato 1.1 (CE) new'!O781</f>
        <v>0</v>
      </c>
      <c r="L781" s="392">
        <f>'Allegato 1.1 (CE) new'!P781</f>
        <v>0</v>
      </c>
      <c r="M781" s="392">
        <f>'Allegato 1.1 (CE) new'!Q781</f>
        <v>0</v>
      </c>
    </row>
    <row r="782" spans="1:13">
      <c r="A782" s="393"/>
      <c r="B782" s="393" t="s">
        <v>1615</v>
      </c>
      <c r="C782" s="393" t="s">
        <v>1063</v>
      </c>
      <c r="D782" s="394" t="s">
        <v>1064</v>
      </c>
      <c r="E782" s="393">
        <v>5</v>
      </c>
      <c r="F782" s="395">
        <v>14</v>
      </c>
      <c r="G782" s="395">
        <v>1</v>
      </c>
      <c r="H782" s="395">
        <v>1</v>
      </c>
      <c r="I782" s="395">
        <v>0</v>
      </c>
      <c r="J782" s="396" t="s">
        <v>1618</v>
      </c>
      <c r="K782" s="397">
        <f>'Allegato 1.1 (CE) new'!O782</f>
        <v>0</v>
      </c>
      <c r="L782" s="397">
        <f>'Allegato 1.1 (CE) new'!P782</f>
        <v>0</v>
      </c>
      <c r="M782" s="397">
        <f>'Allegato 1.1 (CE) new'!Q782</f>
        <v>0</v>
      </c>
    </row>
    <row r="783" spans="1:13" ht="25.5">
      <c r="A783" s="398"/>
      <c r="B783" s="398" t="s">
        <v>1615</v>
      </c>
      <c r="C783" s="398" t="s">
        <v>1063</v>
      </c>
      <c r="D783" s="399" t="s">
        <v>1064</v>
      </c>
      <c r="E783" s="398">
        <v>5</v>
      </c>
      <c r="F783" s="400">
        <v>14</v>
      </c>
      <c r="G783" s="400">
        <v>1</v>
      </c>
      <c r="H783" s="400">
        <v>1</v>
      </c>
      <c r="I783" s="400">
        <v>1</v>
      </c>
      <c r="J783" s="406" t="s">
        <v>1619</v>
      </c>
      <c r="K783" s="407">
        <f>'Allegato 1.1 (CE) new'!O783</f>
        <v>0</v>
      </c>
      <c r="L783" s="402">
        <f>'Allegato 1.1 (CE) new'!P783</f>
        <v>0</v>
      </c>
      <c r="M783" s="402">
        <f>'Allegato 1.1 (CE) new'!Q783</f>
        <v>0</v>
      </c>
    </row>
    <row r="784" spans="1:13">
      <c r="A784" s="398"/>
      <c r="B784" s="398" t="s">
        <v>1615</v>
      </c>
      <c r="C784" s="398" t="s">
        <v>1063</v>
      </c>
      <c r="D784" s="399" t="s">
        <v>1064</v>
      </c>
      <c r="E784" s="398">
        <v>5</v>
      </c>
      <c r="F784" s="400">
        <v>14</v>
      </c>
      <c r="G784" s="400">
        <v>1</v>
      </c>
      <c r="H784" s="400">
        <v>1</v>
      </c>
      <c r="I784" s="400">
        <v>2</v>
      </c>
      <c r="J784" s="406" t="s">
        <v>1620</v>
      </c>
      <c r="K784" s="407">
        <f>'Allegato 1.1 (CE) new'!O784</f>
        <v>0</v>
      </c>
      <c r="L784" s="402">
        <f>'Allegato 1.1 (CE) new'!P784</f>
        <v>0</v>
      </c>
      <c r="M784" s="402">
        <f>'Allegato 1.1 (CE) new'!Q784</f>
        <v>0</v>
      </c>
    </row>
    <row r="785" spans="1:13">
      <c r="A785" s="398"/>
      <c r="B785" s="398" t="s">
        <v>1615</v>
      </c>
      <c r="C785" s="398" t="s">
        <v>1063</v>
      </c>
      <c r="D785" s="399" t="s">
        <v>1064</v>
      </c>
      <c r="E785" s="398">
        <v>5</v>
      </c>
      <c r="F785" s="400">
        <v>14</v>
      </c>
      <c r="G785" s="400">
        <v>1</v>
      </c>
      <c r="H785" s="400">
        <v>1</v>
      </c>
      <c r="I785" s="400">
        <v>3</v>
      </c>
      <c r="J785" s="406" t="s">
        <v>1621</v>
      </c>
      <c r="K785" s="407">
        <f>'Allegato 1.1 (CE) new'!O785</f>
        <v>0</v>
      </c>
      <c r="L785" s="402">
        <f>'Allegato 1.1 (CE) new'!P785</f>
        <v>0</v>
      </c>
      <c r="M785" s="402">
        <f>'Allegato 1.1 (CE) new'!Q785</f>
        <v>0</v>
      </c>
    </row>
    <row r="786" spans="1:13">
      <c r="A786" s="398"/>
      <c r="B786" s="398" t="s">
        <v>1615</v>
      </c>
      <c r="C786" s="398" t="s">
        <v>1063</v>
      </c>
      <c r="D786" s="399" t="s">
        <v>1064</v>
      </c>
      <c r="E786" s="398">
        <v>5</v>
      </c>
      <c r="F786" s="400">
        <v>14</v>
      </c>
      <c r="G786" s="400">
        <v>1</v>
      </c>
      <c r="H786" s="400">
        <v>1</v>
      </c>
      <c r="I786" s="400">
        <v>4</v>
      </c>
      <c r="J786" s="401" t="s">
        <v>1622</v>
      </c>
      <c r="K786" s="402">
        <f>'Allegato 1.1 (CE) new'!O786</f>
        <v>0</v>
      </c>
      <c r="L786" s="402">
        <f>'Allegato 1.1 (CE) new'!P786</f>
        <v>0</v>
      </c>
      <c r="M786" s="402">
        <f>'Allegato 1.1 (CE) new'!Q786</f>
        <v>0</v>
      </c>
    </row>
    <row r="787" spans="1:13">
      <c r="A787" s="398"/>
      <c r="B787" s="398" t="s">
        <v>1615</v>
      </c>
      <c r="C787" s="398" t="s">
        <v>1063</v>
      </c>
      <c r="D787" s="399" t="s">
        <v>1064</v>
      </c>
      <c r="E787" s="398">
        <v>5</v>
      </c>
      <c r="F787" s="400">
        <v>14</v>
      </c>
      <c r="G787" s="400">
        <v>1</v>
      </c>
      <c r="H787" s="400">
        <v>1</v>
      </c>
      <c r="I787" s="400">
        <v>5</v>
      </c>
      <c r="J787" s="401" t="s">
        <v>1623</v>
      </c>
      <c r="K787" s="402">
        <f>'Allegato 1.1 (CE) new'!O787</f>
        <v>0</v>
      </c>
      <c r="L787" s="402">
        <f>'Allegato 1.1 (CE) new'!P787</f>
        <v>0</v>
      </c>
      <c r="M787" s="402">
        <f>'Allegato 1.1 (CE) new'!Q787</f>
        <v>0</v>
      </c>
    </row>
    <row r="788" spans="1:13">
      <c r="A788" s="398"/>
      <c r="B788" s="398" t="s">
        <v>1615</v>
      </c>
      <c r="C788" s="398" t="s">
        <v>1063</v>
      </c>
      <c r="D788" s="399" t="s">
        <v>1064</v>
      </c>
      <c r="E788" s="398">
        <v>5</v>
      </c>
      <c r="F788" s="400">
        <v>14</v>
      </c>
      <c r="G788" s="400">
        <v>1</v>
      </c>
      <c r="H788" s="400">
        <v>1</v>
      </c>
      <c r="I788" s="400">
        <v>6</v>
      </c>
      <c r="J788" s="406" t="s">
        <v>1624</v>
      </c>
      <c r="K788" s="407">
        <f>'Allegato 1.1 (CE) new'!O788</f>
        <v>0</v>
      </c>
      <c r="L788" s="402">
        <f>'Allegato 1.1 (CE) new'!P788</f>
        <v>0</v>
      </c>
      <c r="M788" s="402">
        <f>'Allegato 1.1 (CE) new'!Q788</f>
        <v>0</v>
      </c>
    </row>
    <row r="789" spans="1:13">
      <c r="A789" s="398"/>
      <c r="B789" s="398" t="s">
        <v>1615</v>
      </c>
      <c r="C789" s="398" t="s">
        <v>1063</v>
      </c>
      <c r="D789" s="399" t="s">
        <v>1064</v>
      </c>
      <c r="E789" s="398">
        <v>5</v>
      </c>
      <c r="F789" s="400">
        <v>14</v>
      </c>
      <c r="G789" s="400">
        <v>1</v>
      </c>
      <c r="H789" s="400">
        <v>1</v>
      </c>
      <c r="I789" s="400">
        <v>7</v>
      </c>
      <c r="J789" s="406" t="s">
        <v>1625</v>
      </c>
      <c r="K789" s="407">
        <f>'Allegato 1.1 (CE) new'!O789</f>
        <v>0</v>
      </c>
      <c r="L789" s="402">
        <f>'Allegato 1.1 (CE) new'!P789</f>
        <v>0</v>
      </c>
      <c r="M789" s="402">
        <f>'Allegato 1.1 (CE) new'!Q789</f>
        <v>0</v>
      </c>
    </row>
    <row r="790" spans="1:13">
      <c r="A790" s="398"/>
      <c r="B790" s="398" t="s">
        <v>1615</v>
      </c>
      <c r="C790" s="398" t="s">
        <v>1063</v>
      </c>
      <c r="D790" s="399" t="s">
        <v>1064</v>
      </c>
      <c r="E790" s="398">
        <v>5</v>
      </c>
      <c r="F790" s="400">
        <v>14</v>
      </c>
      <c r="G790" s="400">
        <v>1</v>
      </c>
      <c r="H790" s="400">
        <v>1</v>
      </c>
      <c r="I790" s="400">
        <v>8</v>
      </c>
      <c r="J790" s="406" t="s">
        <v>1626</v>
      </c>
      <c r="K790" s="407">
        <f>'Allegato 1.1 (CE) new'!O790</f>
        <v>0</v>
      </c>
      <c r="L790" s="402">
        <f>'Allegato 1.1 (CE) new'!P790</f>
        <v>0</v>
      </c>
      <c r="M790" s="402">
        <f>'Allegato 1.1 (CE) new'!Q790</f>
        <v>0</v>
      </c>
    </row>
    <row r="791" spans="1:13">
      <c r="A791" s="398"/>
      <c r="B791" s="398" t="s">
        <v>1615</v>
      </c>
      <c r="C791" s="398" t="s">
        <v>1063</v>
      </c>
      <c r="D791" s="399" t="s">
        <v>1064</v>
      </c>
      <c r="E791" s="398">
        <v>5</v>
      </c>
      <c r="F791" s="400">
        <v>14</v>
      </c>
      <c r="G791" s="400">
        <v>1</v>
      </c>
      <c r="H791" s="400">
        <v>1</v>
      </c>
      <c r="I791" s="400">
        <v>9</v>
      </c>
      <c r="J791" s="406" t="s">
        <v>1627</v>
      </c>
      <c r="K791" s="407">
        <f>'Allegato 1.1 (CE) new'!O791</f>
        <v>0</v>
      </c>
      <c r="L791" s="402">
        <f>'Allegato 1.1 (CE) new'!P791</f>
        <v>0</v>
      </c>
      <c r="M791" s="402">
        <f>'Allegato 1.1 (CE) new'!Q791</f>
        <v>0</v>
      </c>
    </row>
    <row r="792" spans="1:13">
      <c r="A792" s="398"/>
      <c r="B792" s="398" t="s">
        <v>1615</v>
      </c>
      <c r="C792" s="398" t="s">
        <v>1063</v>
      </c>
      <c r="D792" s="399" t="s">
        <v>1064</v>
      </c>
      <c r="E792" s="398">
        <v>5</v>
      </c>
      <c r="F792" s="400">
        <v>14</v>
      </c>
      <c r="G792" s="400">
        <v>1</v>
      </c>
      <c r="H792" s="400">
        <v>1</v>
      </c>
      <c r="I792" s="400">
        <v>10</v>
      </c>
      <c r="J792" s="406" t="s">
        <v>1628</v>
      </c>
      <c r="K792" s="407">
        <f>'Allegato 1.1 (CE) new'!O792</f>
        <v>0</v>
      </c>
      <c r="L792" s="402">
        <f>'Allegato 1.1 (CE) new'!P792</f>
        <v>0</v>
      </c>
      <c r="M792" s="402">
        <f>'Allegato 1.1 (CE) new'!Q792</f>
        <v>0</v>
      </c>
    </row>
    <row r="793" spans="1:13">
      <c r="A793" s="398"/>
      <c r="B793" s="398" t="s">
        <v>1615</v>
      </c>
      <c r="C793" s="398" t="s">
        <v>1063</v>
      </c>
      <c r="D793" s="399" t="s">
        <v>1064</v>
      </c>
      <c r="E793" s="398">
        <v>5</v>
      </c>
      <c r="F793" s="400">
        <v>14</v>
      </c>
      <c r="G793" s="400">
        <v>1</v>
      </c>
      <c r="H793" s="400">
        <v>1</v>
      </c>
      <c r="I793" s="400">
        <v>11</v>
      </c>
      <c r="J793" s="406" t="s">
        <v>1629</v>
      </c>
      <c r="K793" s="407">
        <f>'Allegato 1.1 (CE) new'!O793</f>
        <v>0</v>
      </c>
      <c r="L793" s="402">
        <f>'Allegato 1.1 (CE) new'!P793</f>
        <v>0</v>
      </c>
      <c r="M793" s="402">
        <f>'Allegato 1.1 (CE) new'!Q793</f>
        <v>0</v>
      </c>
    </row>
    <row r="794" spans="1:13">
      <c r="A794" s="393"/>
      <c r="B794" s="393" t="s">
        <v>1615</v>
      </c>
      <c r="C794" s="393" t="s">
        <v>1063</v>
      </c>
      <c r="D794" s="394" t="s">
        <v>1064</v>
      </c>
      <c r="E794" s="393">
        <v>5</v>
      </c>
      <c r="F794" s="395">
        <v>14</v>
      </c>
      <c r="G794" s="395">
        <v>1</v>
      </c>
      <c r="H794" s="395">
        <v>2</v>
      </c>
      <c r="I794" s="395">
        <v>0</v>
      </c>
      <c r="J794" s="396" t="s">
        <v>1630</v>
      </c>
      <c r="K794" s="397">
        <f>'Allegato 1.1 (CE) new'!O794</f>
        <v>0</v>
      </c>
      <c r="L794" s="397">
        <f>'Allegato 1.1 (CE) new'!P794</f>
        <v>0</v>
      </c>
      <c r="M794" s="397">
        <f>'Allegato 1.1 (CE) new'!Q794</f>
        <v>0</v>
      </c>
    </row>
    <row r="795" spans="1:13" ht="25.5">
      <c r="A795" s="398"/>
      <c r="B795" s="398" t="s">
        <v>1615</v>
      </c>
      <c r="C795" s="398" t="s">
        <v>1063</v>
      </c>
      <c r="D795" s="399" t="s">
        <v>1064</v>
      </c>
      <c r="E795" s="398">
        <v>5</v>
      </c>
      <c r="F795" s="400">
        <v>14</v>
      </c>
      <c r="G795" s="400">
        <v>1</v>
      </c>
      <c r="H795" s="400">
        <v>2</v>
      </c>
      <c r="I795" s="400">
        <v>1</v>
      </c>
      <c r="J795" s="406" t="s">
        <v>1631</v>
      </c>
      <c r="K795" s="407">
        <f>'Allegato 1.1 (CE) new'!O795</f>
        <v>0</v>
      </c>
      <c r="L795" s="402">
        <f>'Allegato 1.1 (CE) new'!P795</f>
        <v>0</v>
      </c>
      <c r="M795" s="402">
        <f>'Allegato 1.1 (CE) new'!Q795</f>
        <v>0</v>
      </c>
    </row>
    <row r="796" spans="1:13" ht="25.5">
      <c r="A796" s="398"/>
      <c r="B796" s="398" t="s">
        <v>1615</v>
      </c>
      <c r="C796" s="398" t="s">
        <v>1063</v>
      </c>
      <c r="D796" s="399" t="s">
        <v>1064</v>
      </c>
      <c r="E796" s="398">
        <v>5</v>
      </c>
      <c r="F796" s="400">
        <v>14</v>
      </c>
      <c r="G796" s="400">
        <v>1</v>
      </c>
      <c r="H796" s="400">
        <v>2</v>
      </c>
      <c r="I796" s="400">
        <v>2</v>
      </c>
      <c r="J796" s="406" t="s">
        <v>1632</v>
      </c>
      <c r="K796" s="407">
        <f>'Allegato 1.1 (CE) new'!O796</f>
        <v>0</v>
      </c>
      <c r="L796" s="402">
        <f>'Allegato 1.1 (CE) new'!P796</f>
        <v>0</v>
      </c>
      <c r="M796" s="402">
        <f>'Allegato 1.1 (CE) new'!Q796</f>
        <v>0</v>
      </c>
    </row>
    <row r="797" spans="1:13">
      <c r="A797" s="398"/>
      <c r="B797" s="398" t="s">
        <v>1615</v>
      </c>
      <c r="C797" s="398" t="s">
        <v>1063</v>
      </c>
      <c r="D797" s="399" t="s">
        <v>1064</v>
      </c>
      <c r="E797" s="398">
        <v>5</v>
      </c>
      <c r="F797" s="400">
        <v>14</v>
      </c>
      <c r="G797" s="400">
        <v>1</v>
      </c>
      <c r="H797" s="400">
        <v>2</v>
      </c>
      <c r="I797" s="400">
        <v>3</v>
      </c>
      <c r="J797" s="406" t="s">
        <v>1633</v>
      </c>
      <c r="K797" s="407">
        <f>'Allegato 1.1 (CE) new'!O797</f>
        <v>0</v>
      </c>
      <c r="L797" s="402">
        <f>'Allegato 1.1 (CE) new'!P797</f>
        <v>0</v>
      </c>
      <c r="M797" s="402">
        <f>'Allegato 1.1 (CE) new'!Q797</f>
        <v>0</v>
      </c>
    </row>
    <row r="798" spans="1:13">
      <c r="A798" s="393"/>
      <c r="B798" s="393" t="s">
        <v>1615</v>
      </c>
      <c r="C798" s="393" t="s">
        <v>1063</v>
      </c>
      <c r="D798" s="394" t="s">
        <v>1064</v>
      </c>
      <c r="E798" s="393">
        <v>5</v>
      </c>
      <c r="F798" s="395">
        <v>14</v>
      </c>
      <c r="G798" s="395">
        <v>1</v>
      </c>
      <c r="H798" s="395">
        <v>3</v>
      </c>
      <c r="I798" s="395">
        <v>0</v>
      </c>
      <c r="J798" s="396" t="s">
        <v>1634</v>
      </c>
      <c r="K798" s="397">
        <f>'Allegato 1.1 (CE) new'!O798</f>
        <v>0</v>
      </c>
      <c r="L798" s="397">
        <f>'Allegato 1.1 (CE) new'!P798</f>
        <v>0</v>
      </c>
      <c r="M798" s="397">
        <f>'Allegato 1.1 (CE) new'!Q798</f>
        <v>0</v>
      </c>
    </row>
    <row r="799" spans="1:13">
      <c r="A799" s="398"/>
      <c r="B799" s="398" t="s">
        <v>1615</v>
      </c>
      <c r="C799" s="398" t="s">
        <v>1063</v>
      </c>
      <c r="D799" s="399" t="s">
        <v>1064</v>
      </c>
      <c r="E799" s="398">
        <v>5</v>
      </c>
      <c r="F799" s="400">
        <v>14</v>
      </c>
      <c r="G799" s="400">
        <v>1</v>
      </c>
      <c r="H799" s="400">
        <v>3</v>
      </c>
      <c r="I799" s="400">
        <v>1</v>
      </c>
      <c r="J799" s="406" t="s">
        <v>1635</v>
      </c>
      <c r="K799" s="407">
        <f>'Allegato 1.1 (CE) new'!O799</f>
        <v>0</v>
      </c>
      <c r="L799" s="402">
        <f>'Allegato 1.1 (CE) new'!P799</f>
        <v>0</v>
      </c>
      <c r="M799" s="402">
        <f>'Allegato 1.1 (CE) new'!Q799</f>
        <v>0</v>
      </c>
    </row>
    <row r="800" spans="1:13">
      <c r="A800" s="398"/>
      <c r="B800" s="398" t="s">
        <v>1615</v>
      </c>
      <c r="C800" s="398" t="s">
        <v>1063</v>
      </c>
      <c r="D800" s="399" t="s">
        <v>1064</v>
      </c>
      <c r="E800" s="398">
        <v>5</v>
      </c>
      <c r="F800" s="400">
        <v>14</v>
      </c>
      <c r="G800" s="400">
        <v>1</v>
      </c>
      <c r="H800" s="400">
        <v>3</v>
      </c>
      <c r="I800" s="400">
        <v>2</v>
      </c>
      <c r="J800" s="406" t="s">
        <v>1636</v>
      </c>
      <c r="K800" s="407">
        <f>'Allegato 1.1 (CE) new'!O800</f>
        <v>0</v>
      </c>
      <c r="L800" s="402">
        <f>'Allegato 1.1 (CE) new'!P800</f>
        <v>0</v>
      </c>
      <c r="M800" s="402">
        <f>'Allegato 1.1 (CE) new'!Q800</f>
        <v>0</v>
      </c>
    </row>
    <row r="801" spans="1:13">
      <c r="A801" s="398"/>
      <c r="B801" s="398" t="s">
        <v>1615</v>
      </c>
      <c r="C801" s="398" t="s">
        <v>1063</v>
      </c>
      <c r="D801" s="399" t="s">
        <v>1064</v>
      </c>
      <c r="E801" s="398">
        <v>5</v>
      </c>
      <c r="F801" s="400">
        <v>14</v>
      </c>
      <c r="G801" s="400">
        <v>1</v>
      </c>
      <c r="H801" s="400">
        <v>3</v>
      </c>
      <c r="I801" s="400">
        <v>3</v>
      </c>
      <c r="J801" s="406" t="s">
        <v>1637</v>
      </c>
      <c r="K801" s="407">
        <f>'Allegato 1.1 (CE) new'!O801</f>
        <v>0</v>
      </c>
      <c r="L801" s="402">
        <f>'Allegato 1.1 (CE) new'!P801</f>
        <v>0</v>
      </c>
      <c r="M801" s="402">
        <f>'Allegato 1.1 (CE) new'!Q801</f>
        <v>0</v>
      </c>
    </row>
    <row r="802" spans="1:13">
      <c r="A802" s="398"/>
      <c r="B802" s="398" t="s">
        <v>1615</v>
      </c>
      <c r="C802" s="398" t="s">
        <v>1063</v>
      </c>
      <c r="D802" s="399" t="s">
        <v>1064</v>
      </c>
      <c r="E802" s="398">
        <v>5</v>
      </c>
      <c r="F802" s="400">
        <v>14</v>
      </c>
      <c r="G802" s="400">
        <v>1</v>
      </c>
      <c r="H802" s="400">
        <v>3</v>
      </c>
      <c r="I802" s="400">
        <v>4</v>
      </c>
      <c r="J802" s="406" t="s">
        <v>1638</v>
      </c>
      <c r="K802" s="407">
        <f>'Allegato 1.1 (CE) new'!O802</f>
        <v>0</v>
      </c>
      <c r="L802" s="402">
        <f>'Allegato 1.1 (CE) new'!P802</f>
        <v>0</v>
      </c>
      <c r="M802" s="402">
        <f>'Allegato 1.1 (CE) new'!Q802</f>
        <v>0</v>
      </c>
    </row>
    <row r="803" spans="1:13">
      <c r="A803" s="393"/>
      <c r="B803" s="393" t="s">
        <v>1615</v>
      </c>
      <c r="C803" s="393" t="s">
        <v>1063</v>
      </c>
      <c r="D803" s="394" t="s">
        <v>1064</v>
      </c>
      <c r="E803" s="393">
        <v>5</v>
      </c>
      <c r="F803" s="395">
        <v>14</v>
      </c>
      <c r="G803" s="395">
        <v>1</v>
      </c>
      <c r="H803" s="395">
        <v>4</v>
      </c>
      <c r="I803" s="395">
        <v>0</v>
      </c>
      <c r="J803" s="396" t="s">
        <v>1639</v>
      </c>
      <c r="K803" s="397">
        <f>'Allegato 1.1 (CE) new'!O803</f>
        <v>0</v>
      </c>
      <c r="L803" s="397">
        <f>'Allegato 1.1 (CE) new'!P803</f>
        <v>0</v>
      </c>
      <c r="M803" s="397">
        <f>'Allegato 1.1 (CE) new'!Q803</f>
        <v>0</v>
      </c>
    </row>
    <row r="804" spans="1:13">
      <c r="A804" s="398"/>
      <c r="B804" s="398" t="s">
        <v>1615</v>
      </c>
      <c r="C804" s="398" t="s">
        <v>1063</v>
      </c>
      <c r="D804" s="399" t="s">
        <v>1064</v>
      </c>
      <c r="E804" s="398">
        <v>5</v>
      </c>
      <c r="F804" s="400">
        <v>14</v>
      </c>
      <c r="G804" s="400">
        <v>1</v>
      </c>
      <c r="H804" s="400">
        <v>4</v>
      </c>
      <c r="I804" s="400">
        <v>1</v>
      </c>
      <c r="J804" s="406" t="s">
        <v>1639</v>
      </c>
      <c r="K804" s="407">
        <f>'Allegato 1.1 (CE) new'!O804</f>
        <v>0</v>
      </c>
      <c r="L804" s="402">
        <f>'Allegato 1.1 (CE) new'!P804</f>
        <v>0</v>
      </c>
      <c r="M804" s="402">
        <f>'Allegato 1.1 (CE) new'!Q804</f>
        <v>0</v>
      </c>
    </row>
    <row r="805" spans="1:13">
      <c r="A805" s="393"/>
      <c r="B805" s="393" t="s">
        <v>1615</v>
      </c>
      <c r="C805" s="393" t="s">
        <v>1063</v>
      </c>
      <c r="D805" s="394" t="s">
        <v>1064</v>
      </c>
      <c r="E805" s="393">
        <v>5</v>
      </c>
      <c r="F805" s="395">
        <v>14</v>
      </c>
      <c r="G805" s="395">
        <v>1</v>
      </c>
      <c r="H805" s="395">
        <v>5</v>
      </c>
      <c r="I805" s="395">
        <v>0</v>
      </c>
      <c r="J805" s="396" t="s">
        <v>1640</v>
      </c>
      <c r="K805" s="397">
        <f>'Allegato 1.1 (CE) new'!O805</f>
        <v>0</v>
      </c>
      <c r="L805" s="397">
        <f>'Allegato 1.1 (CE) new'!P805</f>
        <v>0</v>
      </c>
      <c r="M805" s="397">
        <f>'Allegato 1.1 (CE) new'!Q805</f>
        <v>0</v>
      </c>
    </row>
    <row r="806" spans="1:13">
      <c r="A806" s="398"/>
      <c r="B806" s="398" t="s">
        <v>1615</v>
      </c>
      <c r="C806" s="398" t="s">
        <v>1063</v>
      </c>
      <c r="D806" s="399" t="s">
        <v>1064</v>
      </c>
      <c r="E806" s="398">
        <v>5</v>
      </c>
      <c r="F806" s="400">
        <v>14</v>
      </c>
      <c r="G806" s="400">
        <v>1</v>
      </c>
      <c r="H806" s="400">
        <v>5</v>
      </c>
      <c r="I806" s="400">
        <v>1</v>
      </c>
      <c r="J806" s="406" t="s">
        <v>1640</v>
      </c>
      <c r="K806" s="407">
        <f>'Allegato 1.1 (CE) new'!O806</f>
        <v>0</v>
      </c>
      <c r="L806" s="402">
        <f>'Allegato 1.1 (CE) new'!P806</f>
        <v>0</v>
      </c>
      <c r="M806" s="402">
        <f>'Allegato 1.1 (CE) new'!Q806</f>
        <v>0</v>
      </c>
    </row>
    <row r="807" spans="1:13">
      <c r="A807" s="393"/>
      <c r="B807" s="393" t="s">
        <v>1615</v>
      </c>
      <c r="C807" s="393" t="s">
        <v>1063</v>
      </c>
      <c r="D807" s="394" t="s">
        <v>1064</v>
      </c>
      <c r="E807" s="393">
        <v>5</v>
      </c>
      <c r="F807" s="395">
        <v>14</v>
      </c>
      <c r="G807" s="395">
        <v>1</v>
      </c>
      <c r="H807" s="395">
        <v>6</v>
      </c>
      <c r="I807" s="395">
        <v>0</v>
      </c>
      <c r="J807" s="396" t="s">
        <v>1641</v>
      </c>
      <c r="K807" s="397">
        <f>'Allegato 1.1 (CE) new'!O807</f>
        <v>0</v>
      </c>
      <c r="L807" s="397">
        <f>'Allegato 1.1 (CE) new'!P807</f>
        <v>0</v>
      </c>
      <c r="M807" s="397">
        <f>'Allegato 1.1 (CE) new'!Q807</f>
        <v>0</v>
      </c>
    </row>
    <row r="808" spans="1:13">
      <c r="A808" s="398"/>
      <c r="B808" s="398" t="s">
        <v>1615</v>
      </c>
      <c r="C808" s="398" t="s">
        <v>1063</v>
      </c>
      <c r="D808" s="399" t="s">
        <v>1064</v>
      </c>
      <c r="E808" s="398">
        <v>5</v>
      </c>
      <c r="F808" s="400">
        <v>14</v>
      </c>
      <c r="G808" s="400">
        <v>1</v>
      </c>
      <c r="H808" s="400">
        <v>6</v>
      </c>
      <c r="I808" s="400">
        <v>1</v>
      </c>
      <c r="J808" s="406" t="s">
        <v>1641</v>
      </c>
      <c r="K808" s="407">
        <f>'Allegato 1.1 (CE) new'!O808</f>
        <v>0</v>
      </c>
      <c r="L808" s="402">
        <f>'Allegato 1.1 (CE) new'!P808</f>
        <v>0</v>
      </c>
      <c r="M808" s="402">
        <f>'Allegato 1.1 (CE) new'!Q808</f>
        <v>0</v>
      </c>
    </row>
    <row r="809" spans="1:13">
      <c r="A809" s="393"/>
      <c r="B809" s="393" t="s">
        <v>1615</v>
      </c>
      <c r="C809" s="393" t="s">
        <v>1063</v>
      </c>
      <c r="D809" s="394" t="s">
        <v>1064</v>
      </c>
      <c r="E809" s="393">
        <v>5</v>
      </c>
      <c r="F809" s="395">
        <v>14</v>
      </c>
      <c r="G809" s="395">
        <v>1</v>
      </c>
      <c r="H809" s="395">
        <v>7</v>
      </c>
      <c r="I809" s="395">
        <v>0</v>
      </c>
      <c r="J809" s="396" t="s">
        <v>1642</v>
      </c>
      <c r="K809" s="397">
        <f>'Allegato 1.1 (CE) new'!O809</f>
        <v>0</v>
      </c>
      <c r="L809" s="397">
        <f>'Allegato 1.1 (CE) new'!P809</f>
        <v>0</v>
      </c>
      <c r="M809" s="397">
        <f>'Allegato 1.1 (CE) new'!Q809</f>
        <v>0</v>
      </c>
    </row>
    <row r="810" spans="1:13">
      <c r="A810" s="398"/>
      <c r="B810" s="398" t="s">
        <v>1615</v>
      </c>
      <c r="C810" s="398" t="s">
        <v>1063</v>
      </c>
      <c r="D810" s="399" t="s">
        <v>1064</v>
      </c>
      <c r="E810" s="398">
        <v>5</v>
      </c>
      <c r="F810" s="400">
        <v>14</v>
      </c>
      <c r="G810" s="400">
        <v>1</v>
      </c>
      <c r="H810" s="400">
        <v>7</v>
      </c>
      <c r="I810" s="400">
        <v>1</v>
      </c>
      <c r="J810" s="406" t="s">
        <v>1643</v>
      </c>
      <c r="K810" s="407">
        <f>'Allegato 1.1 (CE) new'!O810</f>
        <v>0</v>
      </c>
      <c r="L810" s="402">
        <f>'Allegato 1.1 (CE) new'!P810</f>
        <v>0</v>
      </c>
      <c r="M810" s="402">
        <f>'Allegato 1.1 (CE) new'!Q810</f>
        <v>0</v>
      </c>
    </row>
    <row r="811" spans="1:13">
      <c r="A811" s="398"/>
      <c r="B811" s="398" t="s">
        <v>1615</v>
      </c>
      <c r="C811" s="398" t="s">
        <v>1063</v>
      </c>
      <c r="D811" s="399" t="s">
        <v>1064</v>
      </c>
      <c r="E811" s="398">
        <v>5</v>
      </c>
      <c r="F811" s="400">
        <v>14</v>
      </c>
      <c r="G811" s="400">
        <v>1</v>
      </c>
      <c r="H811" s="400">
        <v>7</v>
      </c>
      <c r="I811" s="400">
        <v>2</v>
      </c>
      <c r="J811" s="406" t="s">
        <v>1644</v>
      </c>
      <c r="K811" s="407">
        <f>'Allegato 1.1 (CE) new'!O811</f>
        <v>0</v>
      </c>
      <c r="L811" s="402">
        <f>'Allegato 1.1 (CE) new'!P811</f>
        <v>0</v>
      </c>
      <c r="M811" s="402">
        <f>'Allegato 1.1 (CE) new'!Q811</f>
        <v>0</v>
      </c>
    </row>
    <row r="812" spans="1:13">
      <c r="A812" s="393"/>
      <c r="B812" s="393" t="s">
        <v>1615</v>
      </c>
      <c r="C812" s="393" t="s">
        <v>1063</v>
      </c>
      <c r="D812" s="394" t="s">
        <v>1064</v>
      </c>
      <c r="E812" s="393">
        <v>5</v>
      </c>
      <c r="F812" s="395">
        <v>14</v>
      </c>
      <c r="G812" s="395">
        <v>1</v>
      </c>
      <c r="H812" s="395">
        <v>8</v>
      </c>
      <c r="I812" s="395">
        <v>0</v>
      </c>
      <c r="J812" s="396" t="s">
        <v>1645</v>
      </c>
      <c r="K812" s="397">
        <f>'Allegato 1.1 (CE) new'!O812</f>
        <v>0</v>
      </c>
      <c r="L812" s="397">
        <f>'Allegato 1.1 (CE) new'!P812</f>
        <v>0</v>
      </c>
      <c r="M812" s="397">
        <f>'Allegato 1.1 (CE) new'!Q812</f>
        <v>0</v>
      </c>
    </row>
    <row r="813" spans="1:13">
      <c r="A813" s="398"/>
      <c r="B813" s="398" t="s">
        <v>1615</v>
      </c>
      <c r="C813" s="398" t="s">
        <v>1063</v>
      </c>
      <c r="D813" s="399" t="s">
        <v>1064</v>
      </c>
      <c r="E813" s="398">
        <v>5</v>
      </c>
      <c r="F813" s="400">
        <v>14</v>
      </c>
      <c r="G813" s="400">
        <v>1</v>
      </c>
      <c r="H813" s="400">
        <v>8</v>
      </c>
      <c r="I813" s="400">
        <v>1</v>
      </c>
      <c r="J813" s="406" t="s">
        <v>1646</v>
      </c>
      <c r="K813" s="407">
        <f>'Allegato 1.1 (CE) new'!O813</f>
        <v>0</v>
      </c>
      <c r="L813" s="402">
        <f>'Allegato 1.1 (CE) new'!P813</f>
        <v>0</v>
      </c>
      <c r="M813" s="402">
        <f>'Allegato 1.1 (CE) new'!Q813</f>
        <v>0</v>
      </c>
    </row>
    <row r="814" spans="1:13">
      <c r="A814" s="389"/>
      <c r="B814" s="389" t="s">
        <v>1647</v>
      </c>
      <c r="C814" s="389" t="s">
        <v>1065</v>
      </c>
      <c r="D814" s="388" t="s">
        <v>1648</v>
      </c>
      <c r="E814" s="389">
        <v>5</v>
      </c>
      <c r="F814" s="390">
        <v>14</v>
      </c>
      <c r="G814" s="390">
        <v>2</v>
      </c>
      <c r="H814" s="390">
        <v>0</v>
      </c>
      <c r="I814" s="390">
        <v>0</v>
      </c>
      <c r="J814" s="391" t="s">
        <v>2268</v>
      </c>
      <c r="K814" s="392">
        <f>'Allegato 1.1 (CE) new'!O814</f>
        <v>0</v>
      </c>
      <c r="L814" s="392">
        <f>'Allegato 1.1 (CE) new'!P814</f>
        <v>0</v>
      </c>
      <c r="M814" s="392">
        <f>'Allegato 1.1 (CE) new'!Q814</f>
        <v>0</v>
      </c>
    </row>
    <row r="815" spans="1:13">
      <c r="A815" s="393"/>
      <c r="B815" s="393" t="s">
        <v>1647</v>
      </c>
      <c r="C815" s="393" t="s">
        <v>1065</v>
      </c>
      <c r="D815" s="394" t="s">
        <v>1066</v>
      </c>
      <c r="E815" s="393">
        <v>5</v>
      </c>
      <c r="F815" s="395">
        <v>14</v>
      </c>
      <c r="G815" s="395">
        <v>2</v>
      </c>
      <c r="H815" s="395">
        <v>1</v>
      </c>
      <c r="I815" s="395">
        <v>0</v>
      </c>
      <c r="J815" s="396" t="s">
        <v>1650</v>
      </c>
      <c r="K815" s="397">
        <f>'Allegato 1.1 (CE) new'!O815</f>
        <v>0</v>
      </c>
      <c r="L815" s="397">
        <f>'Allegato 1.1 (CE) new'!P815</f>
        <v>0</v>
      </c>
      <c r="M815" s="397">
        <f>'Allegato 1.1 (CE) new'!Q815</f>
        <v>0</v>
      </c>
    </row>
    <row r="816" spans="1:13">
      <c r="A816" s="398"/>
      <c r="B816" s="398" t="s">
        <v>1647</v>
      </c>
      <c r="C816" s="398" t="s">
        <v>1065</v>
      </c>
      <c r="D816" s="399" t="s">
        <v>1066</v>
      </c>
      <c r="E816" s="398">
        <v>5</v>
      </c>
      <c r="F816" s="400">
        <v>14</v>
      </c>
      <c r="G816" s="400">
        <v>2</v>
      </c>
      <c r="H816" s="400">
        <v>1</v>
      </c>
      <c r="I816" s="400">
        <v>1</v>
      </c>
      <c r="J816" s="426" t="s">
        <v>1651</v>
      </c>
      <c r="K816" s="427">
        <f>'Allegato 1.1 (CE) new'!O816</f>
        <v>0</v>
      </c>
      <c r="L816" s="402">
        <f>'Allegato 1.1 (CE) new'!P816</f>
        <v>0</v>
      </c>
      <c r="M816" s="402">
        <f>'Allegato 1.1 (CE) new'!Q816</f>
        <v>0</v>
      </c>
    </row>
    <row r="817" spans="1:13">
      <c r="A817" s="398"/>
      <c r="B817" s="398" t="s">
        <v>1647</v>
      </c>
      <c r="C817" s="398" t="s">
        <v>1065</v>
      </c>
      <c r="D817" s="399" t="s">
        <v>1066</v>
      </c>
      <c r="E817" s="398">
        <v>5</v>
      </c>
      <c r="F817" s="400">
        <v>14</v>
      </c>
      <c r="G817" s="400">
        <v>2</v>
      </c>
      <c r="H817" s="400">
        <v>1</v>
      </c>
      <c r="I817" s="400">
        <v>2</v>
      </c>
      <c r="J817" s="426" t="s">
        <v>1652</v>
      </c>
      <c r="K817" s="427">
        <f>'Allegato 1.1 (CE) new'!O817</f>
        <v>0</v>
      </c>
      <c r="L817" s="402">
        <f>'Allegato 1.1 (CE) new'!P817</f>
        <v>0</v>
      </c>
      <c r="M817" s="402">
        <f>'Allegato 1.1 (CE) new'!Q817</f>
        <v>0</v>
      </c>
    </row>
    <row r="818" spans="1:13">
      <c r="A818" s="398"/>
      <c r="B818" s="398" t="s">
        <v>1647</v>
      </c>
      <c r="C818" s="398" t="s">
        <v>1065</v>
      </c>
      <c r="D818" s="399" t="s">
        <v>1066</v>
      </c>
      <c r="E818" s="398">
        <v>5</v>
      </c>
      <c r="F818" s="400">
        <v>14</v>
      </c>
      <c r="G818" s="400">
        <v>2</v>
      </c>
      <c r="H818" s="400">
        <v>1</v>
      </c>
      <c r="I818" s="400">
        <v>3</v>
      </c>
      <c r="J818" s="426" t="s">
        <v>1653</v>
      </c>
      <c r="K818" s="427">
        <f>'Allegato 1.1 (CE) new'!O818</f>
        <v>0</v>
      </c>
      <c r="L818" s="402">
        <f>'Allegato 1.1 (CE) new'!P818</f>
        <v>0</v>
      </c>
      <c r="M818" s="402">
        <f>'Allegato 1.1 (CE) new'!Q818</f>
        <v>0</v>
      </c>
    </row>
    <row r="819" spans="1:13">
      <c r="A819" s="398"/>
      <c r="B819" s="398" t="s">
        <v>1647</v>
      </c>
      <c r="C819" s="398" t="s">
        <v>1065</v>
      </c>
      <c r="D819" s="399" t="s">
        <v>1066</v>
      </c>
      <c r="E819" s="398">
        <v>5</v>
      </c>
      <c r="F819" s="400">
        <v>14</v>
      </c>
      <c r="G819" s="400">
        <v>2</v>
      </c>
      <c r="H819" s="400">
        <v>1</v>
      </c>
      <c r="I819" s="400">
        <v>4</v>
      </c>
      <c r="J819" s="426" t="s">
        <v>1654</v>
      </c>
      <c r="K819" s="427">
        <f>'Allegato 1.1 (CE) new'!O819</f>
        <v>0</v>
      </c>
      <c r="L819" s="402">
        <f>'Allegato 1.1 (CE) new'!P819</f>
        <v>0</v>
      </c>
      <c r="M819" s="402">
        <f>'Allegato 1.1 (CE) new'!Q819</f>
        <v>0</v>
      </c>
    </row>
    <row r="820" spans="1:13">
      <c r="A820" s="398"/>
      <c r="B820" s="398" t="s">
        <v>1647</v>
      </c>
      <c r="C820" s="398" t="s">
        <v>1065</v>
      </c>
      <c r="D820" s="399" t="s">
        <v>1066</v>
      </c>
      <c r="E820" s="398">
        <v>5</v>
      </c>
      <c r="F820" s="400">
        <v>14</v>
      </c>
      <c r="G820" s="400">
        <v>2</v>
      </c>
      <c r="H820" s="400">
        <v>1</v>
      </c>
      <c r="I820" s="400">
        <v>5</v>
      </c>
      <c r="J820" s="426" t="s">
        <v>1655</v>
      </c>
      <c r="K820" s="427">
        <f>'Allegato 1.1 (CE) new'!O820</f>
        <v>0</v>
      </c>
      <c r="L820" s="402">
        <f>'Allegato 1.1 (CE) new'!P820</f>
        <v>0</v>
      </c>
      <c r="M820" s="402">
        <f>'Allegato 1.1 (CE) new'!Q820</f>
        <v>0</v>
      </c>
    </row>
    <row r="821" spans="1:13">
      <c r="A821" s="398"/>
      <c r="B821" s="398" t="s">
        <v>1647</v>
      </c>
      <c r="C821" s="398" t="s">
        <v>1065</v>
      </c>
      <c r="D821" s="399" t="s">
        <v>1066</v>
      </c>
      <c r="E821" s="398">
        <v>5</v>
      </c>
      <c r="F821" s="400">
        <v>14</v>
      </c>
      <c r="G821" s="400">
        <v>2</v>
      </c>
      <c r="H821" s="400">
        <v>1</v>
      </c>
      <c r="I821" s="400">
        <v>6</v>
      </c>
      <c r="J821" s="426" t="s">
        <v>1656</v>
      </c>
      <c r="K821" s="427">
        <f>'Allegato 1.1 (CE) new'!O821</f>
        <v>0</v>
      </c>
      <c r="L821" s="402">
        <f>'Allegato 1.1 (CE) new'!P821</f>
        <v>0</v>
      </c>
      <c r="M821" s="402">
        <f>'Allegato 1.1 (CE) new'!Q821</f>
        <v>0</v>
      </c>
    </row>
    <row r="822" spans="1:13">
      <c r="A822" s="383"/>
      <c r="B822" s="383" t="s">
        <v>2269</v>
      </c>
      <c r="C822" s="383" t="s">
        <v>1067</v>
      </c>
      <c r="D822" s="382" t="s">
        <v>2270</v>
      </c>
      <c r="E822" s="383">
        <v>5</v>
      </c>
      <c r="F822" s="384">
        <v>15</v>
      </c>
      <c r="G822" s="384">
        <v>0</v>
      </c>
      <c r="H822" s="384">
        <v>0</v>
      </c>
      <c r="I822" s="384">
        <v>0</v>
      </c>
      <c r="J822" s="385" t="s">
        <v>2271</v>
      </c>
      <c r="K822" s="386">
        <f>'Allegato 1.1 (CE) new'!O822</f>
        <v>2972479</v>
      </c>
      <c r="L822" s="386">
        <f>'Allegato 1.1 (CE) new'!P822</f>
        <v>3031928.58</v>
      </c>
      <c r="M822" s="386">
        <f>'Allegato 1.1 (CE) new'!Q822</f>
        <v>3092567.1516000004</v>
      </c>
    </row>
    <row r="823" spans="1:13">
      <c r="A823" s="389"/>
      <c r="B823" s="389" t="s">
        <v>2272</v>
      </c>
      <c r="C823" s="389" t="s">
        <v>1069</v>
      </c>
      <c r="D823" s="388" t="s">
        <v>2273</v>
      </c>
      <c r="E823" s="389">
        <v>5</v>
      </c>
      <c r="F823" s="390">
        <v>15</v>
      </c>
      <c r="G823" s="390">
        <v>1</v>
      </c>
      <c r="H823" s="390">
        <v>0</v>
      </c>
      <c r="I823" s="390">
        <v>0</v>
      </c>
      <c r="J823" s="391" t="s">
        <v>2274</v>
      </c>
      <c r="K823" s="392">
        <f>'Allegato 1.1 (CE) new'!O823</f>
        <v>1149508</v>
      </c>
      <c r="L823" s="392">
        <f>'Allegato 1.1 (CE) new'!P823</f>
        <v>1172498.1599999999</v>
      </c>
      <c r="M823" s="392">
        <f>'Allegato 1.1 (CE) new'!Q823</f>
        <v>1195948.1232000003</v>
      </c>
    </row>
    <row r="824" spans="1:13">
      <c r="A824" s="393"/>
      <c r="B824" s="393" t="s">
        <v>2275</v>
      </c>
      <c r="C824" s="393" t="s">
        <v>1071</v>
      </c>
      <c r="D824" s="394" t="s">
        <v>1072</v>
      </c>
      <c r="E824" s="393">
        <v>5</v>
      </c>
      <c r="F824" s="395">
        <v>15</v>
      </c>
      <c r="G824" s="395">
        <v>1</v>
      </c>
      <c r="H824" s="395">
        <v>1</v>
      </c>
      <c r="I824" s="395">
        <v>0</v>
      </c>
      <c r="J824" s="396" t="s">
        <v>2276</v>
      </c>
      <c r="K824" s="397">
        <f>'Allegato 1.1 (CE) new'!O824</f>
        <v>298198</v>
      </c>
      <c r="L824" s="397">
        <f>'Allegato 1.1 (CE) new'!P824</f>
        <v>304161.96000000002</v>
      </c>
      <c r="M824" s="397">
        <f>'Allegato 1.1 (CE) new'!Q824</f>
        <v>310245.19920000003</v>
      </c>
    </row>
    <row r="825" spans="1:13">
      <c r="A825" s="398"/>
      <c r="B825" s="398" t="s">
        <v>2275</v>
      </c>
      <c r="C825" s="398" t="s">
        <v>1071</v>
      </c>
      <c r="D825" s="399" t="s">
        <v>1072</v>
      </c>
      <c r="E825" s="398">
        <v>5</v>
      </c>
      <c r="F825" s="400">
        <v>15</v>
      </c>
      <c r="G825" s="400">
        <v>1</v>
      </c>
      <c r="H825" s="400">
        <v>1</v>
      </c>
      <c r="I825" s="400">
        <v>1</v>
      </c>
      <c r="J825" s="406" t="s">
        <v>2276</v>
      </c>
      <c r="K825" s="407">
        <f>'Allegato 1.1 (CE) new'!O825</f>
        <v>298198</v>
      </c>
      <c r="L825" s="402">
        <f>'Allegato 1.1 (CE) new'!P825</f>
        <v>304161.96000000002</v>
      </c>
      <c r="M825" s="402">
        <f>'Allegato 1.1 (CE) new'!Q825</f>
        <v>310245.19920000003</v>
      </c>
    </row>
    <row r="826" spans="1:13">
      <c r="A826" s="393"/>
      <c r="B826" s="393" t="s">
        <v>2277</v>
      </c>
      <c r="C826" s="393" t="s">
        <v>1073</v>
      </c>
      <c r="D826" s="394" t="s">
        <v>1074</v>
      </c>
      <c r="E826" s="393">
        <v>5</v>
      </c>
      <c r="F826" s="395">
        <v>15</v>
      </c>
      <c r="G826" s="395">
        <v>1</v>
      </c>
      <c r="H826" s="395">
        <v>2</v>
      </c>
      <c r="I826" s="395">
        <v>0</v>
      </c>
      <c r="J826" s="396" t="s">
        <v>2278</v>
      </c>
      <c r="K826" s="397">
        <f>'Allegato 1.1 (CE) new'!O826</f>
        <v>150000</v>
      </c>
      <c r="L826" s="397">
        <f>'Allegato 1.1 (CE) new'!P826</f>
        <v>153000</v>
      </c>
      <c r="M826" s="397">
        <f>'Allegato 1.1 (CE) new'!Q826</f>
        <v>156060</v>
      </c>
    </row>
    <row r="827" spans="1:13">
      <c r="A827" s="398"/>
      <c r="B827" s="398" t="s">
        <v>2277</v>
      </c>
      <c r="C827" s="398" t="s">
        <v>1073</v>
      </c>
      <c r="D827" s="399" t="s">
        <v>1074</v>
      </c>
      <c r="E827" s="398">
        <v>5</v>
      </c>
      <c r="F827" s="400">
        <v>15</v>
      </c>
      <c r="G827" s="400">
        <v>1</v>
      </c>
      <c r="H827" s="400">
        <v>2</v>
      </c>
      <c r="I827" s="400">
        <v>1</v>
      </c>
      <c r="J827" s="406" t="s">
        <v>2278</v>
      </c>
      <c r="K827" s="407">
        <f>'Allegato 1.1 (CE) new'!O827</f>
        <v>150000</v>
      </c>
      <c r="L827" s="402">
        <f>'Allegato 1.1 (CE) new'!P827</f>
        <v>153000</v>
      </c>
      <c r="M827" s="402">
        <f>'Allegato 1.1 (CE) new'!Q827</f>
        <v>156060</v>
      </c>
    </row>
    <row r="828" spans="1:13" ht="25.5">
      <c r="A828" s="393"/>
      <c r="B828" s="393" t="s">
        <v>2279</v>
      </c>
      <c r="C828" s="393" t="s">
        <v>1075</v>
      </c>
      <c r="D828" s="394" t="s">
        <v>1076</v>
      </c>
      <c r="E828" s="393">
        <v>5</v>
      </c>
      <c r="F828" s="395">
        <v>15</v>
      </c>
      <c r="G828" s="395">
        <v>1</v>
      </c>
      <c r="H828" s="395">
        <v>3</v>
      </c>
      <c r="I828" s="395">
        <v>0</v>
      </c>
      <c r="J828" s="396" t="s">
        <v>2280</v>
      </c>
      <c r="K828" s="397">
        <f>'Allegato 1.1 (CE) new'!O828</f>
        <v>0</v>
      </c>
      <c r="L828" s="397">
        <f>'Allegato 1.1 (CE) new'!P828</f>
        <v>0</v>
      </c>
      <c r="M828" s="397">
        <f>'Allegato 1.1 (CE) new'!Q828</f>
        <v>0</v>
      </c>
    </row>
    <row r="829" spans="1:13" ht="25.5">
      <c r="A829" s="398"/>
      <c r="B829" s="398" t="s">
        <v>2279</v>
      </c>
      <c r="C829" s="398" t="s">
        <v>1075</v>
      </c>
      <c r="D829" s="399" t="s">
        <v>1076</v>
      </c>
      <c r="E829" s="398">
        <v>5</v>
      </c>
      <c r="F829" s="400">
        <v>15</v>
      </c>
      <c r="G829" s="400">
        <v>1</v>
      </c>
      <c r="H829" s="400">
        <v>3</v>
      </c>
      <c r="I829" s="400">
        <v>1</v>
      </c>
      <c r="J829" s="406" t="s">
        <v>2280</v>
      </c>
      <c r="K829" s="407">
        <f>'Allegato 1.1 (CE) new'!O829</f>
        <v>0</v>
      </c>
      <c r="L829" s="402">
        <f>'Allegato 1.1 (CE) new'!P829</f>
        <v>0</v>
      </c>
      <c r="M829" s="402">
        <f>'Allegato 1.1 (CE) new'!Q829</f>
        <v>0</v>
      </c>
    </row>
    <row r="830" spans="1:13">
      <c r="A830" s="393"/>
      <c r="B830" s="393" t="s">
        <v>2281</v>
      </c>
      <c r="C830" s="393" t="s">
        <v>1077</v>
      </c>
      <c r="D830" s="394" t="s">
        <v>1078</v>
      </c>
      <c r="E830" s="393">
        <v>5</v>
      </c>
      <c r="F830" s="395">
        <v>15</v>
      </c>
      <c r="G830" s="395">
        <v>1</v>
      </c>
      <c r="H830" s="395">
        <v>4</v>
      </c>
      <c r="I830" s="395">
        <v>0</v>
      </c>
      <c r="J830" s="396" t="s">
        <v>2282</v>
      </c>
      <c r="K830" s="397">
        <f>'Allegato 1.1 (CE) new'!O830</f>
        <v>600000</v>
      </c>
      <c r="L830" s="397">
        <f>'Allegato 1.1 (CE) new'!P830</f>
        <v>612000</v>
      </c>
      <c r="M830" s="397">
        <f>'Allegato 1.1 (CE) new'!Q830</f>
        <v>624240</v>
      </c>
    </row>
    <row r="831" spans="1:13">
      <c r="A831" s="398"/>
      <c r="B831" s="398" t="s">
        <v>2281</v>
      </c>
      <c r="C831" s="398" t="s">
        <v>1077</v>
      </c>
      <c r="D831" s="399" t="s">
        <v>1078</v>
      </c>
      <c r="E831" s="398">
        <v>5</v>
      </c>
      <c r="F831" s="400">
        <v>15</v>
      </c>
      <c r="G831" s="400">
        <v>1</v>
      </c>
      <c r="H831" s="400">
        <v>4</v>
      </c>
      <c r="I831" s="400">
        <v>1</v>
      </c>
      <c r="J831" s="406" t="s">
        <v>2282</v>
      </c>
      <c r="K831" s="407">
        <f>'Allegato 1.1 (CE) new'!O831</f>
        <v>600000</v>
      </c>
      <c r="L831" s="402">
        <f>'Allegato 1.1 (CE) new'!P831</f>
        <v>612000</v>
      </c>
      <c r="M831" s="402">
        <f>'Allegato 1.1 (CE) new'!Q831</f>
        <v>624240</v>
      </c>
    </row>
    <row r="832" spans="1:13">
      <c r="A832" s="393"/>
      <c r="B832" s="393" t="s">
        <v>2283</v>
      </c>
      <c r="C832" s="393" t="s">
        <v>1079</v>
      </c>
      <c r="D832" s="394" t="s">
        <v>1080</v>
      </c>
      <c r="E832" s="393">
        <v>5</v>
      </c>
      <c r="F832" s="395">
        <v>15</v>
      </c>
      <c r="G832" s="395">
        <v>1</v>
      </c>
      <c r="H832" s="395">
        <v>5</v>
      </c>
      <c r="I832" s="395">
        <v>0</v>
      </c>
      <c r="J832" s="396" t="s">
        <v>2284</v>
      </c>
      <c r="K832" s="397">
        <f>'Allegato 1.1 (CE) new'!O832</f>
        <v>101310</v>
      </c>
      <c r="L832" s="397">
        <f>'Allegato 1.1 (CE) new'!P832</f>
        <v>103336.2</v>
      </c>
      <c r="M832" s="397">
        <f>'Allegato 1.1 (CE) new'!Q832</f>
        <v>105402.924</v>
      </c>
    </row>
    <row r="833" spans="1:13">
      <c r="A833" s="398"/>
      <c r="B833" s="398" t="s">
        <v>2283</v>
      </c>
      <c r="C833" s="398" t="s">
        <v>1079</v>
      </c>
      <c r="D833" s="399" t="s">
        <v>1080</v>
      </c>
      <c r="E833" s="398">
        <v>5</v>
      </c>
      <c r="F833" s="400">
        <v>15</v>
      </c>
      <c r="G833" s="400">
        <v>1</v>
      </c>
      <c r="H833" s="400">
        <v>5</v>
      </c>
      <c r="I833" s="400">
        <v>1</v>
      </c>
      <c r="J833" s="406" t="s">
        <v>2284</v>
      </c>
      <c r="K833" s="407">
        <f>'Allegato 1.1 (CE) new'!O833</f>
        <v>101310</v>
      </c>
      <c r="L833" s="402">
        <f>'Allegato 1.1 (CE) new'!P833</f>
        <v>103336.2</v>
      </c>
      <c r="M833" s="402">
        <f>'Allegato 1.1 (CE) new'!Q833</f>
        <v>105402.924</v>
      </c>
    </row>
    <row r="834" spans="1:13">
      <c r="A834" s="389"/>
      <c r="B834" s="389" t="s">
        <v>2285</v>
      </c>
      <c r="C834" s="389" t="s">
        <v>1081</v>
      </c>
      <c r="D834" s="388" t="s">
        <v>2286</v>
      </c>
      <c r="E834" s="389">
        <v>5</v>
      </c>
      <c r="F834" s="390">
        <v>15</v>
      </c>
      <c r="G834" s="390">
        <v>2</v>
      </c>
      <c r="H834" s="390">
        <v>0</v>
      </c>
      <c r="I834" s="390">
        <v>0</v>
      </c>
      <c r="J834" s="391" t="s">
        <v>2287</v>
      </c>
      <c r="K834" s="392">
        <f>'Allegato 1.1 (CE) new'!O834</f>
        <v>270832</v>
      </c>
      <c r="L834" s="392">
        <f>'Allegato 1.1 (CE) new'!P834</f>
        <v>276248.64</v>
      </c>
      <c r="M834" s="392">
        <f>'Allegato 1.1 (CE) new'!Q834</f>
        <v>281773.6128</v>
      </c>
    </row>
    <row r="835" spans="1:13">
      <c r="A835" s="393"/>
      <c r="B835" s="393" t="s">
        <v>2288</v>
      </c>
      <c r="C835" s="393" t="s">
        <v>1081</v>
      </c>
      <c r="D835" s="394" t="s">
        <v>1082</v>
      </c>
      <c r="E835" s="393">
        <v>5</v>
      </c>
      <c r="F835" s="395">
        <v>15</v>
      </c>
      <c r="G835" s="395">
        <v>2</v>
      </c>
      <c r="H835" s="395">
        <v>1</v>
      </c>
      <c r="I835" s="395">
        <v>0</v>
      </c>
      <c r="J835" s="396" t="s">
        <v>2289</v>
      </c>
      <c r="K835" s="397">
        <f>'Allegato 1.1 (CE) new'!O835</f>
        <v>270832</v>
      </c>
      <c r="L835" s="397">
        <f>'Allegato 1.1 (CE) new'!P835</f>
        <v>276248.64</v>
      </c>
      <c r="M835" s="397">
        <f>'Allegato 1.1 (CE) new'!Q835</f>
        <v>281773.6128</v>
      </c>
    </row>
    <row r="836" spans="1:13">
      <c r="A836" s="398"/>
      <c r="B836" s="398" t="s">
        <v>2288</v>
      </c>
      <c r="C836" s="398" t="s">
        <v>1081</v>
      </c>
      <c r="D836" s="399" t="s">
        <v>1082</v>
      </c>
      <c r="E836" s="398">
        <v>5</v>
      </c>
      <c r="F836" s="400">
        <v>15</v>
      </c>
      <c r="G836" s="400">
        <v>2</v>
      </c>
      <c r="H836" s="400">
        <v>1</v>
      </c>
      <c r="I836" s="400">
        <v>1</v>
      </c>
      <c r="J836" s="406" t="s">
        <v>2289</v>
      </c>
      <c r="K836" s="407">
        <f>'Allegato 1.1 (CE) new'!O836</f>
        <v>270832</v>
      </c>
      <c r="L836" s="402">
        <f>'Allegato 1.1 (CE) new'!P836</f>
        <v>276248.64</v>
      </c>
      <c r="M836" s="402">
        <f>'Allegato 1.1 (CE) new'!Q836</f>
        <v>281773.6128</v>
      </c>
    </row>
    <row r="837" spans="1:13" ht="25.5">
      <c r="A837" s="389"/>
      <c r="B837" s="389" t="s">
        <v>2290</v>
      </c>
      <c r="C837" s="389" t="s">
        <v>1083</v>
      </c>
      <c r="D837" s="388" t="s">
        <v>2291</v>
      </c>
      <c r="E837" s="389">
        <v>5</v>
      </c>
      <c r="F837" s="390">
        <v>15</v>
      </c>
      <c r="G837" s="390">
        <v>3</v>
      </c>
      <c r="H837" s="390">
        <v>0</v>
      </c>
      <c r="I837" s="390">
        <v>0</v>
      </c>
      <c r="J837" s="391" t="s">
        <v>2292</v>
      </c>
      <c r="K837" s="392">
        <f>'Allegato 1.1 (CE) new'!O837</f>
        <v>0</v>
      </c>
      <c r="L837" s="392">
        <f>'Allegato 1.1 (CE) new'!P837</f>
        <v>0</v>
      </c>
      <c r="M837" s="392">
        <f>'Allegato 1.1 (CE) new'!Q837</f>
        <v>0</v>
      </c>
    </row>
    <row r="838" spans="1:13" ht="25.5">
      <c r="A838" s="393"/>
      <c r="B838" s="393" t="s">
        <v>2293</v>
      </c>
      <c r="C838" s="393" t="s">
        <v>1085</v>
      </c>
      <c r="D838" s="394" t="s">
        <v>1086</v>
      </c>
      <c r="E838" s="393">
        <v>5</v>
      </c>
      <c r="F838" s="395">
        <v>15</v>
      </c>
      <c r="G838" s="395">
        <v>3</v>
      </c>
      <c r="H838" s="395">
        <v>1</v>
      </c>
      <c r="I838" s="395">
        <v>0</v>
      </c>
      <c r="J838" s="396" t="s">
        <v>2294</v>
      </c>
      <c r="K838" s="397">
        <f>'Allegato 1.1 (CE) new'!O838</f>
        <v>0</v>
      </c>
      <c r="L838" s="397">
        <f>'Allegato 1.1 (CE) new'!P838</f>
        <v>0</v>
      </c>
      <c r="M838" s="397">
        <f>'Allegato 1.1 (CE) new'!Q838</f>
        <v>0</v>
      </c>
    </row>
    <row r="839" spans="1:13" ht="25.5">
      <c r="A839" s="398"/>
      <c r="B839" s="398" t="s">
        <v>2293</v>
      </c>
      <c r="C839" s="398" t="s">
        <v>1085</v>
      </c>
      <c r="D839" s="399" t="s">
        <v>1086</v>
      </c>
      <c r="E839" s="398">
        <v>5</v>
      </c>
      <c r="F839" s="400">
        <v>15</v>
      </c>
      <c r="G839" s="400">
        <v>3</v>
      </c>
      <c r="H839" s="400">
        <v>1</v>
      </c>
      <c r="I839" s="400">
        <v>1</v>
      </c>
      <c r="J839" s="406" t="s">
        <v>2295</v>
      </c>
      <c r="K839" s="407">
        <f>'Allegato 1.1 (CE) new'!O839</f>
        <v>0</v>
      </c>
      <c r="L839" s="402">
        <f>'Allegato 1.1 (CE) new'!P839</f>
        <v>0</v>
      </c>
      <c r="M839" s="402">
        <f>'Allegato 1.1 (CE) new'!Q839</f>
        <v>0</v>
      </c>
    </row>
    <row r="840" spans="1:13" ht="25.5">
      <c r="A840" s="398"/>
      <c r="B840" s="398" t="s">
        <v>2293</v>
      </c>
      <c r="C840" s="398" t="s">
        <v>1085</v>
      </c>
      <c r="D840" s="399" t="s">
        <v>1086</v>
      </c>
      <c r="E840" s="398">
        <v>5</v>
      </c>
      <c r="F840" s="400">
        <v>15</v>
      </c>
      <c r="G840" s="400">
        <v>3</v>
      </c>
      <c r="H840" s="400">
        <v>1</v>
      </c>
      <c r="I840" s="400">
        <v>2</v>
      </c>
      <c r="J840" s="406" t="s">
        <v>2296</v>
      </c>
      <c r="K840" s="407">
        <f>'Allegato 1.1 (CE) new'!O840</f>
        <v>0</v>
      </c>
      <c r="L840" s="402">
        <f>'Allegato 1.1 (CE) new'!P840</f>
        <v>0</v>
      </c>
      <c r="M840" s="402">
        <f>'Allegato 1.1 (CE) new'!Q840</f>
        <v>0</v>
      </c>
    </row>
    <row r="841" spans="1:13" ht="25.5">
      <c r="A841" s="398"/>
      <c r="B841" s="398" t="s">
        <v>2293</v>
      </c>
      <c r="C841" s="398" t="s">
        <v>1085</v>
      </c>
      <c r="D841" s="399" t="s">
        <v>1086</v>
      </c>
      <c r="E841" s="398">
        <v>5</v>
      </c>
      <c r="F841" s="400">
        <v>15</v>
      </c>
      <c r="G841" s="400">
        <v>3</v>
      </c>
      <c r="H841" s="400">
        <v>1</v>
      </c>
      <c r="I841" s="400">
        <v>3</v>
      </c>
      <c r="J841" s="406" t="s">
        <v>2297</v>
      </c>
      <c r="K841" s="407">
        <f>'Allegato 1.1 (CE) new'!O841</f>
        <v>0</v>
      </c>
      <c r="L841" s="402">
        <f>'Allegato 1.1 (CE) new'!P841</f>
        <v>0</v>
      </c>
      <c r="M841" s="402">
        <f>'Allegato 1.1 (CE) new'!Q841</f>
        <v>0</v>
      </c>
    </row>
    <row r="842" spans="1:13" ht="25.5">
      <c r="A842" s="398"/>
      <c r="B842" s="398" t="s">
        <v>2293</v>
      </c>
      <c r="C842" s="398" t="s">
        <v>1085</v>
      </c>
      <c r="D842" s="399" t="s">
        <v>1086</v>
      </c>
      <c r="E842" s="398">
        <v>5</v>
      </c>
      <c r="F842" s="400">
        <v>15</v>
      </c>
      <c r="G842" s="400">
        <v>3</v>
      </c>
      <c r="H842" s="400">
        <v>1</v>
      </c>
      <c r="I842" s="400">
        <v>4</v>
      </c>
      <c r="J842" s="406" t="s">
        <v>2298</v>
      </c>
      <c r="K842" s="407">
        <f>'Allegato 1.1 (CE) new'!O842</f>
        <v>0</v>
      </c>
      <c r="L842" s="402">
        <f>'Allegato 1.1 (CE) new'!P842</f>
        <v>0</v>
      </c>
      <c r="M842" s="402">
        <f>'Allegato 1.1 (CE) new'!Q842</f>
        <v>0</v>
      </c>
    </row>
    <row r="843" spans="1:13" ht="25.5">
      <c r="A843" s="398"/>
      <c r="B843" s="398" t="s">
        <v>2293</v>
      </c>
      <c r="C843" s="398" t="s">
        <v>1085</v>
      </c>
      <c r="D843" s="399" t="s">
        <v>1086</v>
      </c>
      <c r="E843" s="398">
        <v>5</v>
      </c>
      <c r="F843" s="400">
        <v>15</v>
      </c>
      <c r="G843" s="400">
        <v>3</v>
      </c>
      <c r="H843" s="400">
        <v>1</v>
      </c>
      <c r="I843" s="400">
        <v>5</v>
      </c>
      <c r="J843" s="406" t="s">
        <v>2299</v>
      </c>
      <c r="K843" s="407">
        <f>'Allegato 1.1 (CE) new'!O843</f>
        <v>0</v>
      </c>
      <c r="L843" s="402">
        <f>'Allegato 1.1 (CE) new'!P843</f>
        <v>0</v>
      </c>
      <c r="M843" s="402">
        <f>'Allegato 1.1 (CE) new'!Q843</f>
        <v>0</v>
      </c>
    </row>
    <row r="844" spans="1:13" ht="25.5">
      <c r="A844" s="398"/>
      <c r="B844" s="398" t="s">
        <v>2293</v>
      </c>
      <c r="C844" s="398" t="s">
        <v>1085</v>
      </c>
      <c r="D844" s="399" t="s">
        <v>1086</v>
      </c>
      <c r="E844" s="398">
        <v>5</v>
      </c>
      <c r="F844" s="400">
        <v>15</v>
      </c>
      <c r="G844" s="400">
        <v>3</v>
      </c>
      <c r="H844" s="400">
        <v>1</v>
      </c>
      <c r="I844" s="400">
        <v>6</v>
      </c>
      <c r="J844" s="406" t="s">
        <v>2300</v>
      </c>
      <c r="K844" s="407">
        <f>'Allegato 1.1 (CE) new'!O844</f>
        <v>0</v>
      </c>
      <c r="L844" s="402">
        <f>'Allegato 1.1 (CE) new'!P844</f>
        <v>0</v>
      </c>
      <c r="M844" s="402">
        <f>'Allegato 1.1 (CE) new'!Q844</f>
        <v>0</v>
      </c>
    </row>
    <row r="845" spans="1:13" ht="25.5">
      <c r="A845" s="398"/>
      <c r="B845" s="398" t="s">
        <v>2293</v>
      </c>
      <c r="C845" s="398" t="s">
        <v>1085</v>
      </c>
      <c r="D845" s="399" t="s">
        <v>1086</v>
      </c>
      <c r="E845" s="398">
        <v>5</v>
      </c>
      <c r="F845" s="400">
        <v>15</v>
      </c>
      <c r="G845" s="400">
        <v>3</v>
      </c>
      <c r="H845" s="400">
        <v>1</v>
      </c>
      <c r="I845" s="400">
        <v>7</v>
      </c>
      <c r="J845" s="406" t="s">
        <v>2301</v>
      </c>
      <c r="K845" s="407">
        <f>'Allegato 1.1 (CE) new'!O845</f>
        <v>0</v>
      </c>
      <c r="L845" s="402">
        <f>'Allegato 1.1 (CE) new'!P845</f>
        <v>0</v>
      </c>
      <c r="M845" s="402">
        <f>'Allegato 1.1 (CE) new'!Q845</f>
        <v>0</v>
      </c>
    </row>
    <row r="846" spans="1:13" ht="25.5">
      <c r="A846" s="398"/>
      <c r="B846" s="398" t="s">
        <v>2293</v>
      </c>
      <c r="C846" s="398" t="s">
        <v>1085</v>
      </c>
      <c r="D846" s="399" t="s">
        <v>1086</v>
      </c>
      <c r="E846" s="398">
        <v>5</v>
      </c>
      <c r="F846" s="400">
        <v>15</v>
      </c>
      <c r="G846" s="400">
        <v>3</v>
      </c>
      <c r="H846" s="400">
        <v>1</v>
      </c>
      <c r="I846" s="400">
        <v>8</v>
      </c>
      <c r="J846" s="406" t="s">
        <v>2302</v>
      </c>
      <c r="K846" s="407">
        <f>'Allegato 1.1 (CE) new'!O846</f>
        <v>0</v>
      </c>
      <c r="L846" s="402">
        <f>'Allegato 1.1 (CE) new'!P846</f>
        <v>0</v>
      </c>
      <c r="M846" s="402">
        <f>'Allegato 1.1 (CE) new'!Q846</f>
        <v>0</v>
      </c>
    </row>
    <row r="847" spans="1:13" ht="25.5">
      <c r="A847" s="398"/>
      <c r="B847" s="398" t="s">
        <v>2293</v>
      </c>
      <c r="C847" s="398" t="s">
        <v>1085</v>
      </c>
      <c r="D847" s="399" t="s">
        <v>1086</v>
      </c>
      <c r="E847" s="398">
        <v>5</v>
      </c>
      <c r="F847" s="400">
        <v>15</v>
      </c>
      <c r="G847" s="400">
        <v>3</v>
      </c>
      <c r="H847" s="400">
        <v>1</v>
      </c>
      <c r="I847" s="400">
        <v>9</v>
      </c>
      <c r="J847" s="406" t="s">
        <v>2303</v>
      </c>
      <c r="K847" s="407">
        <f>'Allegato 1.1 (CE) new'!O847</f>
        <v>0</v>
      </c>
      <c r="L847" s="402">
        <f>'Allegato 1.1 (CE) new'!P847</f>
        <v>0</v>
      </c>
      <c r="M847" s="402">
        <f>'Allegato 1.1 (CE) new'!Q847</f>
        <v>0</v>
      </c>
    </row>
    <row r="848" spans="1:13" ht="25.5">
      <c r="A848" s="398"/>
      <c r="B848" s="398" t="s">
        <v>2293</v>
      </c>
      <c r="C848" s="398" t="s">
        <v>1085</v>
      </c>
      <c r="D848" s="399" t="s">
        <v>1086</v>
      </c>
      <c r="E848" s="398">
        <v>5</v>
      </c>
      <c r="F848" s="400">
        <v>15</v>
      </c>
      <c r="G848" s="400">
        <v>3</v>
      </c>
      <c r="H848" s="400">
        <v>1</v>
      </c>
      <c r="I848" s="400">
        <v>10</v>
      </c>
      <c r="J848" s="406" t="s">
        <v>2304</v>
      </c>
      <c r="K848" s="407">
        <f>'Allegato 1.1 (CE) new'!O848</f>
        <v>0</v>
      </c>
      <c r="L848" s="402">
        <f>'Allegato 1.1 (CE) new'!P848</f>
        <v>0</v>
      </c>
      <c r="M848" s="402">
        <f>'Allegato 1.1 (CE) new'!Q848</f>
        <v>0</v>
      </c>
    </row>
    <row r="849" spans="1:13" ht="25.5">
      <c r="A849" s="398"/>
      <c r="B849" s="398" t="s">
        <v>2293</v>
      </c>
      <c r="C849" s="398" t="s">
        <v>1085</v>
      </c>
      <c r="D849" s="399" t="s">
        <v>1086</v>
      </c>
      <c r="E849" s="398">
        <v>5</v>
      </c>
      <c r="F849" s="400">
        <v>15</v>
      </c>
      <c r="G849" s="400">
        <v>3</v>
      </c>
      <c r="H849" s="400">
        <v>1</v>
      </c>
      <c r="I849" s="400">
        <v>11</v>
      </c>
      <c r="J849" s="406" t="s">
        <v>2305</v>
      </c>
      <c r="K849" s="407">
        <f>'Allegato 1.1 (CE) new'!O849</f>
        <v>0</v>
      </c>
      <c r="L849" s="402">
        <f>'Allegato 1.1 (CE) new'!P849</f>
        <v>0</v>
      </c>
      <c r="M849" s="402">
        <f>'Allegato 1.1 (CE) new'!Q849</f>
        <v>0</v>
      </c>
    </row>
    <row r="850" spans="1:13" ht="25.5">
      <c r="A850" s="398"/>
      <c r="B850" s="398" t="s">
        <v>2293</v>
      </c>
      <c r="C850" s="398" t="s">
        <v>1085</v>
      </c>
      <c r="D850" s="399" t="s">
        <v>1086</v>
      </c>
      <c r="E850" s="398">
        <v>5</v>
      </c>
      <c r="F850" s="400">
        <v>15</v>
      </c>
      <c r="G850" s="400">
        <v>3</v>
      </c>
      <c r="H850" s="400">
        <v>1</v>
      </c>
      <c r="I850" s="400">
        <v>12</v>
      </c>
      <c r="J850" s="406" t="s">
        <v>2306</v>
      </c>
      <c r="K850" s="407">
        <f>'Allegato 1.1 (CE) new'!O850</f>
        <v>0</v>
      </c>
      <c r="L850" s="402">
        <f>'Allegato 1.1 (CE) new'!P850</f>
        <v>0</v>
      </c>
      <c r="M850" s="402">
        <f>'Allegato 1.1 (CE) new'!Q850</f>
        <v>0</v>
      </c>
    </row>
    <row r="851" spans="1:13" ht="25.5">
      <c r="A851" s="398"/>
      <c r="B851" s="398" t="s">
        <v>2293</v>
      </c>
      <c r="C851" s="398" t="s">
        <v>1085</v>
      </c>
      <c r="D851" s="399" t="s">
        <v>1086</v>
      </c>
      <c r="E851" s="398">
        <v>5</v>
      </c>
      <c r="F851" s="400">
        <v>15</v>
      </c>
      <c r="G851" s="400">
        <v>3</v>
      </c>
      <c r="H851" s="400">
        <v>1</v>
      </c>
      <c r="I851" s="400">
        <v>13</v>
      </c>
      <c r="J851" s="406" t="s">
        <v>2307</v>
      </c>
      <c r="K851" s="407">
        <f>'Allegato 1.1 (CE) new'!O851</f>
        <v>0</v>
      </c>
      <c r="L851" s="402">
        <f>'Allegato 1.1 (CE) new'!P851</f>
        <v>0</v>
      </c>
      <c r="M851" s="402">
        <f>'Allegato 1.1 (CE) new'!Q851</f>
        <v>0</v>
      </c>
    </row>
    <row r="852" spans="1:13" ht="25.5">
      <c r="A852" s="398"/>
      <c r="B852" s="398" t="s">
        <v>2293</v>
      </c>
      <c r="C852" s="398" t="s">
        <v>1085</v>
      </c>
      <c r="D852" s="399" t="s">
        <v>1086</v>
      </c>
      <c r="E852" s="398">
        <v>5</v>
      </c>
      <c r="F852" s="400">
        <v>15</v>
      </c>
      <c r="G852" s="400">
        <v>3</v>
      </c>
      <c r="H852" s="400">
        <v>1</v>
      </c>
      <c r="I852" s="400">
        <v>14</v>
      </c>
      <c r="J852" s="406" t="s">
        <v>2308</v>
      </c>
      <c r="K852" s="407">
        <f>'Allegato 1.1 (CE) new'!O852</f>
        <v>0</v>
      </c>
      <c r="L852" s="402">
        <f>'Allegato 1.1 (CE) new'!P852</f>
        <v>0</v>
      </c>
      <c r="M852" s="402">
        <f>'Allegato 1.1 (CE) new'!Q852</f>
        <v>0</v>
      </c>
    </row>
    <row r="853" spans="1:13" ht="25.5">
      <c r="A853" s="393"/>
      <c r="B853" s="393" t="s">
        <v>2309</v>
      </c>
      <c r="C853" s="393" t="s">
        <v>1087</v>
      </c>
      <c r="D853" s="394" t="s">
        <v>1088</v>
      </c>
      <c r="E853" s="393">
        <v>5</v>
      </c>
      <c r="F853" s="395">
        <v>15</v>
      </c>
      <c r="G853" s="395">
        <v>3</v>
      </c>
      <c r="H853" s="395">
        <v>2</v>
      </c>
      <c r="I853" s="395">
        <v>0</v>
      </c>
      <c r="J853" s="396" t="s">
        <v>2310</v>
      </c>
      <c r="K853" s="397">
        <f>'Allegato 1.1 (CE) new'!O853</f>
        <v>0</v>
      </c>
      <c r="L853" s="397">
        <f>'Allegato 1.1 (CE) new'!P853</f>
        <v>0</v>
      </c>
      <c r="M853" s="397">
        <f>'Allegato 1.1 (CE) new'!Q853</f>
        <v>0</v>
      </c>
    </row>
    <row r="854" spans="1:13" ht="25.5">
      <c r="A854" s="398"/>
      <c r="B854" s="398" t="s">
        <v>2309</v>
      </c>
      <c r="C854" s="398" t="s">
        <v>1087</v>
      </c>
      <c r="D854" s="399" t="s">
        <v>1088</v>
      </c>
      <c r="E854" s="398">
        <v>5</v>
      </c>
      <c r="F854" s="400">
        <v>15</v>
      </c>
      <c r="G854" s="400">
        <v>3</v>
      </c>
      <c r="H854" s="400">
        <v>2</v>
      </c>
      <c r="I854" s="400">
        <v>1</v>
      </c>
      <c r="J854" s="406" t="s">
        <v>2310</v>
      </c>
      <c r="K854" s="407">
        <f>'Allegato 1.1 (CE) new'!O854</f>
        <v>0</v>
      </c>
      <c r="L854" s="402">
        <f>'Allegato 1.1 (CE) new'!P854</f>
        <v>0</v>
      </c>
      <c r="M854" s="402">
        <f>'Allegato 1.1 (CE) new'!Q854</f>
        <v>0</v>
      </c>
    </row>
    <row r="855" spans="1:13" ht="25.5">
      <c r="A855" s="393"/>
      <c r="B855" s="393" t="s">
        <v>2311</v>
      </c>
      <c r="C855" s="393" t="s">
        <v>1089</v>
      </c>
      <c r="D855" s="394" t="s">
        <v>1090</v>
      </c>
      <c r="E855" s="393">
        <v>5</v>
      </c>
      <c r="F855" s="395">
        <v>15</v>
      </c>
      <c r="G855" s="395">
        <v>3</v>
      </c>
      <c r="H855" s="395">
        <v>3</v>
      </c>
      <c r="I855" s="395">
        <v>0</v>
      </c>
      <c r="J855" s="396" t="s">
        <v>2312</v>
      </c>
      <c r="K855" s="397">
        <f>'Allegato 1.1 (CE) new'!O855</f>
        <v>0</v>
      </c>
      <c r="L855" s="397">
        <f>'Allegato 1.1 (CE) new'!P855</f>
        <v>0</v>
      </c>
      <c r="M855" s="397">
        <f>'Allegato 1.1 (CE) new'!Q855</f>
        <v>0</v>
      </c>
    </row>
    <row r="856" spans="1:13" ht="25.5">
      <c r="A856" s="398"/>
      <c r="B856" s="398" t="s">
        <v>2311</v>
      </c>
      <c r="C856" s="398" t="s">
        <v>1089</v>
      </c>
      <c r="D856" s="399" t="s">
        <v>1090</v>
      </c>
      <c r="E856" s="398">
        <v>5</v>
      </c>
      <c r="F856" s="400">
        <v>15</v>
      </c>
      <c r="G856" s="400">
        <v>3</v>
      </c>
      <c r="H856" s="400">
        <v>3</v>
      </c>
      <c r="I856" s="400">
        <v>1</v>
      </c>
      <c r="J856" s="406" t="s">
        <v>2312</v>
      </c>
      <c r="K856" s="407">
        <f>'Allegato 1.1 (CE) new'!O856</f>
        <v>0</v>
      </c>
      <c r="L856" s="402">
        <f>'Allegato 1.1 (CE) new'!P856</f>
        <v>0</v>
      </c>
      <c r="M856" s="402">
        <f>'Allegato 1.1 (CE) new'!Q856</f>
        <v>0</v>
      </c>
    </row>
    <row r="857" spans="1:13">
      <c r="A857" s="393"/>
      <c r="B857" s="393" t="s">
        <v>2313</v>
      </c>
      <c r="C857" s="393" t="s">
        <v>1091</v>
      </c>
      <c r="D857" s="394" t="s">
        <v>1092</v>
      </c>
      <c r="E857" s="393">
        <v>5</v>
      </c>
      <c r="F857" s="395">
        <v>15</v>
      </c>
      <c r="G857" s="395">
        <v>3</v>
      </c>
      <c r="H857" s="395">
        <v>4</v>
      </c>
      <c r="I857" s="395">
        <v>0</v>
      </c>
      <c r="J857" s="396" t="s">
        <v>2314</v>
      </c>
      <c r="K857" s="397">
        <f>'Allegato 1.1 (CE) new'!O857</f>
        <v>0</v>
      </c>
      <c r="L857" s="397">
        <f>'Allegato 1.1 (CE) new'!P857</f>
        <v>0</v>
      </c>
      <c r="M857" s="397">
        <f>'Allegato 1.1 (CE) new'!Q857</f>
        <v>0</v>
      </c>
    </row>
    <row r="858" spans="1:13">
      <c r="A858" s="398"/>
      <c r="B858" s="398" t="s">
        <v>2313</v>
      </c>
      <c r="C858" s="398" t="s">
        <v>1091</v>
      </c>
      <c r="D858" s="399" t="s">
        <v>1092</v>
      </c>
      <c r="E858" s="398">
        <v>5</v>
      </c>
      <c r="F858" s="400">
        <v>15</v>
      </c>
      <c r="G858" s="400">
        <v>3</v>
      </c>
      <c r="H858" s="400">
        <v>4</v>
      </c>
      <c r="I858" s="400">
        <v>1</v>
      </c>
      <c r="J858" s="406" t="s">
        <v>2314</v>
      </c>
      <c r="K858" s="407">
        <f>'Allegato 1.1 (CE) new'!O858</f>
        <v>0</v>
      </c>
      <c r="L858" s="402">
        <f>'Allegato 1.1 (CE) new'!P858</f>
        <v>0</v>
      </c>
      <c r="M858" s="402">
        <f>'Allegato 1.1 (CE) new'!Q858</f>
        <v>0</v>
      </c>
    </row>
    <row r="859" spans="1:13">
      <c r="A859" s="389"/>
      <c r="B859" s="389" t="s">
        <v>2315</v>
      </c>
      <c r="C859" s="389" t="s">
        <v>1093</v>
      </c>
      <c r="D859" s="388" t="s">
        <v>2316</v>
      </c>
      <c r="E859" s="389">
        <v>5</v>
      </c>
      <c r="F859" s="390">
        <v>15</v>
      </c>
      <c r="G859" s="390">
        <v>4</v>
      </c>
      <c r="H859" s="390">
        <v>0</v>
      </c>
      <c r="I859" s="390">
        <v>0</v>
      </c>
      <c r="J859" s="391" t="s">
        <v>2317</v>
      </c>
      <c r="K859" s="392">
        <f>'Allegato 1.1 (CE) new'!O859</f>
        <v>1552139</v>
      </c>
      <c r="L859" s="392">
        <f>'Allegato 1.1 (CE) new'!P859</f>
        <v>1583181.78</v>
      </c>
      <c r="M859" s="392">
        <f>'Allegato 1.1 (CE) new'!Q859</f>
        <v>1614845.4155999999</v>
      </c>
    </row>
    <row r="860" spans="1:13">
      <c r="A860" s="393"/>
      <c r="B860" s="393" t="s">
        <v>2318</v>
      </c>
      <c r="C860" s="393" t="s">
        <v>1095</v>
      </c>
      <c r="D860" s="394" t="s">
        <v>1096</v>
      </c>
      <c r="E860" s="393">
        <v>5</v>
      </c>
      <c r="F860" s="395">
        <v>15</v>
      </c>
      <c r="G860" s="395">
        <v>4</v>
      </c>
      <c r="H860" s="395">
        <v>1</v>
      </c>
      <c r="I860" s="395">
        <v>0</v>
      </c>
      <c r="J860" s="396" t="s">
        <v>2319</v>
      </c>
      <c r="K860" s="397">
        <f>'Allegato 1.1 (CE) new'!O860</f>
        <v>100000</v>
      </c>
      <c r="L860" s="397">
        <f>'Allegato 1.1 (CE) new'!P860</f>
        <v>102000</v>
      </c>
      <c r="M860" s="397">
        <f>'Allegato 1.1 (CE) new'!Q860</f>
        <v>104040</v>
      </c>
    </row>
    <row r="861" spans="1:13">
      <c r="A861" s="398"/>
      <c r="B861" s="398" t="s">
        <v>2318</v>
      </c>
      <c r="C861" s="398" t="s">
        <v>1095</v>
      </c>
      <c r="D861" s="399" t="s">
        <v>1096</v>
      </c>
      <c r="E861" s="398">
        <v>5</v>
      </c>
      <c r="F861" s="400">
        <v>15</v>
      </c>
      <c r="G861" s="400">
        <v>4</v>
      </c>
      <c r="H861" s="400">
        <v>1</v>
      </c>
      <c r="I861" s="400">
        <v>1</v>
      </c>
      <c r="J861" s="406" t="s">
        <v>2319</v>
      </c>
      <c r="K861" s="407">
        <f>'Allegato 1.1 (CE) new'!O861</f>
        <v>100000</v>
      </c>
      <c r="L861" s="402">
        <f>'Allegato 1.1 (CE) new'!P861</f>
        <v>102000</v>
      </c>
      <c r="M861" s="402">
        <f>'Allegato 1.1 (CE) new'!Q861</f>
        <v>104040</v>
      </c>
    </row>
    <row r="862" spans="1:13">
      <c r="A862" s="393"/>
      <c r="B862" s="393" t="s">
        <v>2320</v>
      </c>
      <c r="C862" s="393" t="s">
        <v>1097</v>
      </c>
      <c r="D862" s="394" t="s">
        <v>1098</v>
      </c>
      <c r="E862" s="393">
        <v>5</v>
      </c>
      <c r="F862" s="395">
        <v>15</v>
      </c>
      <c r="G862" s="395">
        <v>4</v>
      </c>
      <c r="H862" s="395">
        <v>2</v>
      </c>
      <c r="I862" s="395">
        <v>0</v>
      </c>
      <c r="J862" s="396" t="s">
        <v>2321</v>
      </c>
      <c r="K862" s="397">
        <f>'Allegato 1.1 (CE) new'!O862</f>
        <v>407493</v>
      </c>
      <c r="L862" s="397">
        <f>'Allegato 1.1 (CE) new'!P862</f>
        <v>415642.86</v>
      </c>
      <c r="M862" s="397">
        <f>'Allegato 1.1 (CE) new'!Q862</f>
        <v>423955.71720000001</v>
      </c>
    </row>
    <row r="863" spans="1:13">
      <c r="A863" s="398"/>
      <c r="B863" s="398" t="s">
        <v>2320</v>
      </c>
      <c r="C863" s="398" t="s">
        <v>1097</v>
      </c>
      <c r="D863" s="399" t="s">
        <v>1098</v>
      </c>
      <c r="E863" s="398">
        <v>5</v>
      </c>
      <c r="F863" s="400">
        <v>15</v>
      </c>
      <c r="G863" s="400">
        <v>4</v>
      </c>
      <c r="H863" s="400">
        <v>2</v>
      </c>
      <c r="I863" s="400">
        <v>1</v>
      </c>
      <c r="J863" s="406" t="s">
        <v>2321</v>
      </c>
      <c r="K863" s="407">
        <f>'Allegato 1.1 (CE) new'!O863</f>
        <v>407493</v>
      </c>
      <c r="L863" s="402">
        <f>'Allegato 1.1 (CE) new'!P863</f>
        <v>415642.86</v>
      </c>
      <c r="M863" s="402">
        <f>'Allegato 1.1 (CE) new'!Q863</f>
        <v>423955.71720000001</v>
      </c>
    </row>
    <row r="864" spans="1:13">
      <c r="A864" s="393"/>
      <c r="B864" s="393" t="s">
        <v>2322</v>
      </c>
      <c r="C864" s="393" t="s">
        <v>1099</v>
      </c>
      <c r="D864" s="394" t="s">
        <v>1100</v>
      </c>
      <c r="E864" s="393">
        <v>5</v>
      </c>
      <c r="F864" s="395">
        <v>15</v>
      </c>
      <c r="G864" s="395">
        <v>4</v>
      </c>
      <c r="H864" s="395">
        <v>3</v>
      </c>
      <c r="I864" s="395">
        <v>0</v>
      </c>
      <c r="J864" s="396" t="s">
        <v>2323</v>
      </c>
      <c r="K864" s="397">
        <f>'Allegato 1.1 (CE) new'!O864</f>
        <v>74706</v>
      </c>
      <c r="L864" s="397">
        <f>'Allegato 1.1 (CE) new'!P864</f>
        <v>76200.12</v>
      </c>
      <c r="M864" s="397">
        <f>'Allegato 1.1 (CE) new'!Q864</f>
        <v>77724.122399999993</v>
      </c>
    </row>
    <row r="865" spans="1:13">
      <c r="A865" s="398"/>
      <c r="B865" s="398" t="s">
        <v>2322</v>
      </c>
      <c r="C865" s="398" t="s">
        <v>1099</v>
      </c>
      <c r="D865" s="399" t="s">
        <v>1100</v>
      </c>
      <c r="E865" s="398">
        <v>5</v>
      </c>
      <c r="F865" s="400">
        <v>15</v>
      </c>
      <c r="G865" s="400">
        <v>4</v>
      </c>
      <c r="H865" s="400">
        <v>3</v>
      </c>
      <c r="I865" s="400">
        <v>1</v>
      </c>
      <c r="J865" s="406" t="s">
        <v>2323</v>
      </c>
      <c r="K865" s="407">
        <f>'Allegato 1.1 (CE) new'!O865</f>
        <v>74706</v>
      </c>
      <c r="L865" s="402">
        <f>'Allegato 1.1 (CE) new'!P865</f>
        <v>76200.12</v>
      </c>
      <c r="M865" s="402">
        <f>'Allegato 1.1 (CE) new'!Q865</f>
        <v>77724.122399999993</v>
      </c>
    </row>
    <row r="866" spans="1:13">
      <c r="A866" s="393"/>
      <c r="B866" s="393" t="s">
        <v>2324</v>
      </c>
      <c r="C866" s="393" t="s">
        <v>1101</v>
      </c>
      <c r="D866" s="394" t="s">
        <v>1102</v>
      </c>
      <c r="E866" s="393">
        <v>5</v>
      </c>
      <c r="F866" s="395">
        <v>15</v>
      </c>
      <c r="G866" s="395">
        <v>4</v>
      </c>
      <c r="H866" s="395">
        <v>4</v>
      </c>
      <c r="I866" s="395">
        <v>0</v>
      </c>
      <c r="J866" s="396" t="s">
        <v>2325</v>
      </c>
      <c r="K866" s="397">
        <f>'Allegato 1.1 (CE) new'!O866</f>
        <v>360777</v>
      </c>
      <c r="L866" s="397">
        <f>'Allegato 1.1 (CE) new'!P866</f>
        <v>367992.54</v>
      </c>
      <c r="M866" s="397">
        <f>'Allegato 1.1 (CE) new'!Q866</f>
        <v>375352.39079999999</v>
      </c>
    </row>
    <row r="867" spans="1:13">
      <c r="A867" s="398"/>
      <c r="B867" s="398" t="s">
        <v>2324</v>
      </c>
      <c r="C867" s="398" t="s">
        <v>1101</v>
      </c>
      <c r="D867" s="399" t="s">
        <v>1102</v>
      </c>
      <c r="E867" s="398">
        <v>5</v>
      </c>
      <c r="F867" s="400">
        <v>15</v>
      </c>
      <c r="G867" s="400">
        <v>4</v>
      </c>
      <c r="H867" s="400">
        <v>4</v>
      </c>
      <c r="I867" s="400">
        <v>1</v>
      </c>
      <c r="J867" s="406" t="s">
        <v>2325</v>
      </c>
      <c r="K867" s="407">
        <f>'Allegato 1.1 (CE) new'!O867</f>
        <v>360777</v>
      </c>
      <c r="L867" s="402">
        <f>'Allegato 1.1 (CE) new'!P867</f>
        <v>367992.54</v>
      </c>
      <c r="M867" s="402">
        <f>'Allegato 1.1 (CE) new'!Q867</f>
        <v>375352.39079999999</v>
      </c>
    </row>
    <row r="868" spans="1:13">
      <c r="A868" s="393"/>
      <c r="B868" s="393" t="s">
        <v>2326</v>
      </c>
      <c r="C868" s="393" t="s">
        <v>1103</v>
      </c>
      <c r="D868" s="394" t="s">
        <v>1104</v>
      </c>
      <c r="E868" s="393">
        <v>5</v>
      </c>
      <c r="F868" s="395">
        <v>15</v>
      </c>
      <c r="G868" s="395">
        <v>4</v>
      </c>
      <c r="H868" s="395">
        <v>5</v>
      </c>
      <c r="I868" s="395">
        <v>0</v>
      </c>
      <c r="J868" s="396" t="s">
        <v>2327</v>
      </c>
      <c r="K868" s="397">
        <f>'Allegato 1.1 (CE) new'!O868</f>
        <v>42807</v>
      </c>
      <c r="L868" s="397">
        <f>'Allegato 1.1 (CE) new'!P868</f>
        <v>43663.14</v>
      </c>
      <c r="M868" s="397">
        <f>'Allegato 1.1 (CE) new'!Q868</f>
        <v>44536.402799999996</v>
      </c>
    </row>
    <row r="869" spans="1:13">
      <c r="A869" s="398"/>
      <c r="B869" s="398" t="s">
        <v>2326</v>
      </c>
      <c r="C869" s="398" t="s">
        <v>1103</v>
      </c>
      <c r="D869" s="399" t="s">
        <v>1104</v>
      </c>
      <c r="E869" s="398">
        <v>5</v>
      </c>
      <c r="F869" s="400">
        <v>15</v>
      </c>
      <c r="G869" s="400">
        <v>4</v>
      </c>
      <c r="H869" s="400">
        <v>5</v>
      </c>
      <c r="I869" s="400">
        <v>1</v>
      </c>
      <c r="J869" s="406" t="s">
        <v>2327</v>
      </c>
      <c r="K869" s="407">
        <f>'Allegato 1.1 (CE) new'!O869</f>
        <v>42807</v>
      </c>
      <c r="L869" s="402">
        <f>'Allegato 1.1 (CE) new'!P869</f>
        <v>43663.14</v>
      </c>
      <c r="M869" s="402">
        <f>'Allegato 1.1 (CE) new'!Q869</f>
        <v>44536.402799999996</v>
      </c>
    </row>
    <row r="870" spans="1:13">
      <c r="A870" s="393"/>
      <c r="B870" s="393" t="s">
        <v>2328</v>
      </c>
      <c r="C870" s="393" t="s">
        <v>1105</v>
      </c>
      <c r="D870" s="394" t="s">
        <v>1106</v>
      </c>
      <c r="E870" s="393">
        <v>5</v>
      </c>
      <c r="F870" s="395">
        <v>15</v>
      </c>
      <c r="G870" s="395">
        <v>4</v>
      </c>
      <c r="H870" s="395">
        <v>6</v>
      </c>
      <c r="I870" s="395">
        <v>0</v>
      </c>
      <c r="J870" s="396" t="s">
        <v>2329</v>
      </c>
      <c r="K870" s="397">
        <f>'Allegato 1.1 (CE) new'!O870</f>
        <v>441356</v>
      </c>
      <c r="L870" s="397">
        <f>'Allegato 1.1 (CE) new'!P870</f>
        <v>450183.12</v>
      </c>
      <c r="M870" s="397">
        <f>'Allegato 1.1 (CE) new'!Q870</f>
        <v>459186.78239999997</v>
      </c>
    </row>
    <row r="871" spans="1:13">
      <c r="A871" s="398"/>
      <c r="B871" s="398" t="s">
        <v>2328</v>
      </c>
      <c r="C871" s="398" t="s">
        <v>1105</v>
      </c>
      <c r="D871" s="399" t="s">
        <v>1106</v>
      </c>
      <c r="E871" s="398">
        <v>5</v>
      </c>
      <c r="F871" s="400">
        <v>15</v>
      </c>
      <c r="G871" s="400">
        <v>4</v>
      </c>
      <c r="H871" s="400">
        <v>6</v>
      </c>
      <c r="I871" s="400">
        <v>1</v>
      </c>
      <c r="J871" s="406" t="s">
        <v>2329</v>
      </c>
      <c r="K871" s="407">
        <f>'Allegato 1.1 (CE) new'!O871</f>
        <v>441356</v>
      </c>
      <c r="L871" s="402">
        <f>'Allegato 1.1 (CE) new'!P871</f>
        <v>450183.12</v>
      </c>
      <c r="M871" s="402">
        <f>'Allegato 1.1 (CE) new'!Q871</f>
        <v>459186.78239999997</v>
      </c>
    </row>
    <row r="872" spans="1:13">
      <c r="A872" s="393"/>
      <c r="B872" s="393" t="s">
        <v>2330</v>
      </c>
      <c r="C872" s="393" t="s">
        <v>1107</v>
      </c>
      <c r="D872" s="394" t="s">
        <v>1108</v>
      </c>
      <c r="E872" s="393">
        <v>5</v>
      </c>
      <c r="F872" s="395">
        <v>15</v>
      </c>
      <c r="G872" s="395">
        <v>4</v>
      </c>
      <c r="H872" s="395">
        <v>7</v>
      </c>
      <c r="I872" s="395">
        <v>0</v>
      </c>
      <c r="J872" s="396" t="s">
        <v>274</v>
      </c>
      <c r="K872" s="397">
        <f>'Allegato 1.1 (CE) new'!O872</f>
        <v>125000</v>
      </c>
      <c r="L872" s="397">
        <f>'Allegato 1.1 (CE) new'!P872</f>
        <v>127500</v>
      </c>
      <c r="M872" s="397">
        <f>'Allegato 1.1 (CE) new'!Q872</f>
        <v>130050</v>
      </c>
    </row>
    <row r="873" spans="1:13">
      <c r="A873" s="398"/>
      <c r="B873" s="398" t="s">
        <v>2330</v>
      </c>
      <c r="C873" s="398" t="s">
        <v>1107</v>
      </c>
      <c r="D873" s="399" t="s">
        <v>1108</v>
      </c>
      <c r="E873" s="398">
        <v>5</v>
      </c>
      <c r="F873" s="400">
        <v>15</v>
      </c>
      <c r="G873" s="400">
        <v>4</v>
      </c>
      <c r="H873" s="400">
        <v>7</v>
      </c>
      <c r="I873" s="400">
        <v>1</v>
      </c>
      <c r="J873" s="406" t="s">
        <v>2331</v>
      </c>
      <c r="K873" s="407">
        <f>'Allegato 1.1 (CE) new'!O873</f>
        <v>0</v>
      </c>
      <c r="L873" s="402">
        <f>'Allegato 1.1 (CE) new'!P873</f>
        <v>0</v>
      </c>
      <c r="M873" s="402">
        <f>'Allegato 1.1 (CE) new'!Q873</f>
        <v>0</v>
      </c>
    </row>
    <row r="874" spans="1:13">
      <c r="A874" s="398"/>
      <c r="B874" s="398" t="s">
        <v>2330</v>
      </c>
      <c r="C874" s="398" t="s">
        <v>1107</v>
      </c>
      <c r="D874" s="399" t="s">
        <v>1108</v>
      </c>
      <c r="E874" s="398">
        <v>5</v>
      </c>
      <c r="F874" s="400">
        <v>15</v>
      </c>
      <c r="G874" s="400">
        <v>4</v>
      </c>
      <c r="H874" s="400">
        <v>7</v>
      </c>
      <c r="I874" s="400">
        <v>2</v>
      </c>
      <c r="J874" s="406" t="s">
        <v>274</v>
      </c>
      <c r="K874" s="407">
        <f>'Allegato 1.1 (CE) new'!O874</f>
        <v>125000</v>
      </c>
      <c r="L874" s="402">
        <f>'Allegato 1.1 (CE) new'!P874</f>
        <v>127500</v>
      </c>
      <c r="M874" s="402">
        <f>'Allegato 1.1 (CE) new'!Q874</f>
        <v>130050</v>
      </c>
    </row>
    <row r="875" spans="1:13">
      <c r="A875" s="398"/>
      <c r="B875" s="398"/>
      <c r="C875" s="398"/>
      <c r="D875" s="399"/>
      <c r="E875" s="398"/>
      <c r="F875" s="400"/>
      <c r="G875" s="400"/>
      <c r="H875" s="400"/>
      <c r="I875" s="400"/>
      <c r="J875" s="406"/>
      <c r="K875" s="407">
        <f>'Allegato 1.1 (CE) new'!O875</f>
        <v>0</v>
      </c>
      <c r="L875" s="402">
        <f>'Allegato 1.1 (CE) new'!P875</f>
        <v>0</v>
      </c>
      <c r="M875" s="402">
        <f>'Allegato 1.1 (CE) new'!Q875</f>
        <v>0</v>
      </c>
    </row>
    <row r="876" spans="1:13" ht="14.25">
      <c r="A876" s="398"/>
      <c r="B876" s="398"/>
      <c r="C876" s="398"/>
      <c r="D876" s="399"/>
      <c r="E876" s="430" t="s">
        <v>2332</v>
      </c>
      <c r="F876" s="431"/>
      <c r="G876" s="431"/>
      <c r="H876" s="431"/>
      <c r="I876" s="431"/>
      <c r="J876" s="432"/>
      <c r="K876" s="433">
        <f>'Allegato 1.1 (CE) new'!O876</f>
        <v>263666256</v>
      </c>
      <c r="L876" s="433">
        <f>'Allegato 1.1 (CE) new'!P876</f>
        <v>268939581.11999995</v>
      </c>
      <c r="M876" s="433">
        <f>'Allegato 1.1 (CE) new'!Q876</f>
        <v>274318372.74239999</v>
      </c>
    </row>
    <row r="877" spans="1:13">
      <c r="A877" s="398"/>
      <c r="B877" s="398"/>
      <c r="C877" s="398"/>
      <c r="D877" s="399"/>
      <c r="E877" s="398"/>
      <c r="F877" s="400"/>
      <c r="G877" s="400"/>
      <c r="H877" s="400"/>
      <c r="I877" s="400"/>
      <c r="J877" s="406"/>
      <c r="K877" s="407">
        <f>'Allegato 1.1 (CE) new'!O877</f>
        <v>0</v>
      </c>
      <c r="L877" s="402">
        <f>'Allegato 1.1 (CE) new'!P877</f>
        <v>0</v>
      </c>
      <c r="M877" s="402">
        <f>'Allegato 1.1 (CE) new'!Q877</f>
        <v>0</v>
      </c>
    </row>
    <row r="878" spans="1:13">
      <c r="A878" s="376"/>
      <c r="B878" s="376"/>
      <c r="C878" s="376" t="s">
        <v>302</v>
      </c>
      <c r="D878" s="377" t="s">
        <v>2333</v>
      </c>
      <c r="E878" s="376">
        <v>6</v>
      </c>
      <c r="F878" s="378">
        <v>0</v>
      </c>
      <c r="G878" s="378">
        <v>0</v>
      </c>
      <c r="H878" s="378">
        <v>0</v>
      </c>
      <c r="I878" s="378">
        <v>0</v>
      </c>
      <c r="J878" s="379" t="s">
        <v>276</v>
      </c>
      <c r="K878" s="380">
        <f>'Allegato 1.1 (CE) new'!O878</f>
        <v>-100000</v>
      </c>
      <c r="L878" s="380">
        <f>'Allegato 1.1 (CE) new'!P878</f>
        <v>-102000</v>
      </c>
      <c r="M878" s="380">
        <f>'Allegato 1.1 (CE) new'!Q878</f>
        <v>-104040</v>
      </c>
    </row>
    <row r="879" spans="1:13">
      <c r="A879" s="383"/>
      <c r="B879" s="383" t="s">
        <v>2334</v>
      </c>
      <c r="C879" s="383" t="s">
        <v>1111</v>
      </c>
      <c r="D879" s="382" t="s">
        <v>2335</v>
      </c>
      <c r="E879" s="383">
        <v>6</v>
      </c>
      <c r="F879" s="384">
        <v>1</v>
      </c>
      <c r="G879" s="384">
        <v>0</v>
      </c>
      <c r="H879" s="384">
        <v>0</v>
      </c>
      <c r="I879" s="384">
        <v>0</v>
      </c>
      <c r="J879" s="385" t="s">
        <v>2336</v>
      </c>
      <c r="K879" s="386">
        <f>'Allegato 1.1 (CE) new'!O879</f>
        <v>0</v>
      </c>
      <c r="L879" s="386">
        <f>'Allegato 1.1 (CE) new'!P879</f>
        <v>0</v>
      </c>
      <c r="M879" s="386">
        <f>'Allegato 1.1 (CE) new'!Q879</f>
        <v>0</v>
      </c>
    </row>
    <row r="880" spans="1:13">
      <c r="A880" s="389"/>
      <c r="B880" s="389" t="s">
        <v>2337</v>
      </c>
      <c r="C880" s="389" t="s">
        <v>1113</v>
      </c>
      <c r="D880" s="388" t="s">
        <v>2338</v>
      </c>
      <c r="E880" s="389">
        <v>6</v>
      </c>
      <c r="F880" s="390">
        <v>1</v>
      </c>
      <c r="G880" s="390">
        <v>1</v>
      </c>
      <c r="H880" s="390">
        <v>0</v>
      </c>
      <c r="I880" s="390">
        <v>0</v>
      </c>
      <c r="J880" s="391" t="s">
        <v>2339</v>
      </c>
      <c r="K880" s="392">
        <f>'Allegato 1.1 (CE) new'!O880</f>
        <v>0</v>
      </c>
      <c r="L880" s="392">
        <f>'Allegato 1.1 (CE) new'!P880</f>
        <v>0</v>
      </c>
      <c r="M880" s="392">
        <f>'Allegato 1.1 (CE) new'!Q880</f>
        <v>0</v>
      </c>
    </row>
    <row r="881" spans="1:13">
      <c r="A881" s="393"/>
      <c r="B881" s="393" t="s">
        <v>2337</v>
      </c>
      <c r="C881" s="393" t="s">
        <v>1113</v>
      </c>
      <c r="D881" s="394" t="s">
        <v>1114</v>
      </c>
      <c r="E881" s="393">
        <v>6</v>
      </c>
      <c r="F881" s="395">
        <v>1</v>
      </c>
      <c r="G881" s="395">
        <v>1</v>
      </c>
      <c r="H881" s="395">
        <v>1</v>
      </c>
      <c r="I881" s="395">
        <v>0</v>
      </c>
      <c r="J881" s="396" t="s">
        <v>2339</v>
      </c>
      <c r="K881" s="397">
        <f>'Allegato 1.1 (CE) new'!O881</f>
        <v>0</v>
      </c>
      <c r="L881" s="397">
        <f>'Allegato 1.1 (CE) new'!P881</f>
        <v>0</v>
      </c>
      <c r="M881" s="397">
        <f>'Allegato 1.1 (CE) new'!Q881</f>
        <v>0</v>
      </c>
    </row>
    <row r="882" spans="1:13">
      <c r="A882" s="398"/>
      <c r="B882" s="398" t="s">
        <v>2337</v>
      </c>
      <c r="C882" s="398" t="s">
        <v>1113</v>
      </c>
      <c r="D882" s="399" t="s">
        <v>1114</v>
      </c>
      <c r="E882" s="398">
        <v>6</v>
      </c>
      <c r="F882" s="400">
        <v>1</v>
      </c>
      <c r="G882" s="400">
        <v>1</v>
      </c>
      <c r="H882" s="400">
        <v>1</v>
      </c>
      <c r="I882" s="400">
        <v>1</v>
      </c>
      <c r="J882" s="406" t="s">
        <v>2340</v>
      </c>
      <c r="K882" s="407">
        <f>'Allegato 1.1 (CE) new'!O882</f>
        <v>0</v>
      </c>
      <c r="L882" s="402">
        <f>'Allegato 1.1 (CE) new'!P882</f>
        <v>0</v>
      </c>
      <c r="M882" s="402">
        <f>'Allegato 1.1 (CE) new'!Q882</f>
        <v>0</v>
      </c>
    </row>
    <row r="883" spans="1:13">
      <c r="A883" s="389"/>
      <c r="B883" s="389" t="s">
        <v>2341</v>
      </c>
      <c r="C883" s="389" t="s">
        <v>1115</v>
      </c>
      <c r="D883" s="388" t="s">
        <v>2342</v>
      </c>
      <c r="E883" s="389">
        <v>6</v>
      </c>
      <c r="F883" s="390">
        <v>1</v>
      </c>
      <c r="G883" s="390">
        <v>2</v>
      </c>
      <c r="H883" s="390">
        <v>0</v>
      </c>
      <c r="I883" s="390">
        <v>0</v>
      </c>
      <c r="J883" s="391" t="s">
        <v>2343</v>
      </c>
      <c r="K883" s="392">
        <f>'Allegato 1.1 (CE) new'!O883</f>
        <v>0</v>
      </c>
      <c r="L883" s="392">
        <f>'Allegato 1.1 (CE) new'!P883</f>
        <v>0</v>
      </c>
      <c r="M883" s="392">
        <f>'Allegato 1.1 (CE) new'!Q883</f>
        <v>0</v>
      </c>
    </row>
    <row r="884" spans="1:13">
      <c r="A884" s="393"/>
      <c r="B884" s="393" t="s">
        <v>2341</v>
      </c>
      <c r="C884" s="393" t="s">
        <v>1115</v>
      </c>
      <c r="D884" s="394" t="s">
        <v>1116</v>
      </c>
      <c r="E884" s="393">
        <v>6</v>
      </c>
      <c r="F884" s="395">
        <v>1</v>
      </c>
      <c r="G884" s="395">
        <v>2</v>
      </c>
      <c r="H884" s="395">
        <v>1</v>
      </c>
      <c r="I884" s="395">
        <v>0</v>
      </c>
      <c r="J884" s="396" t="s">
        <v>2343</v>
      </c>
      <c r="K884" s="397">
        <f>'Allegato 1.1 (CE) new'!O884</f>
        <v>0</v>
      </c>
      <c r="L884" s="397">
        <f>'Allegato 1.1 (CE) new'!P884</f>
        <v>0</v>
      </c>
      <c r="M884" s="397">
        <f>'Allegato 1.1 (CE) new'!Q884</f>
        <v>0</v>
      </c>
    </row>
    <row r="885" spans="1:13">
      <c r="A885" s="398"/>
      <c r="B885" s="398" t="s">
        <v>2341</v>
      </c>
      <c r="C885" s="398" t="s">
        <v>1115</v>
      </c>
      <c r="D885" s="399" t="s">
        <v>1116</v>
      </c>
      <c r="E885" s="398">
        <v>6</v>
      </c>
      <c r="F885" s="400">
        <v>1</v>
      </c>
      <c r="G885" s="400">
        <v>2</v>
      </c>
      <c r="H885" s="400">
        <v>1</v>
      </c>
      <c r="I885" s="400">
        <v>1</v>
      </c>
      <c r="J885" s="406" t="s">
        <v>2344</v>
      </c>
      <c r="K885" s="407">
        <f>'Allegato 1.1 (CE) new'!O885</f>
        <v>0</v>
      </c>
      <c r="L885" s="402">
        <f>'Allegato 1.1 (CE) new'!P885</f>
        <v>0</v>
      </c>
      <c r="M885" s="402">
        <f>'Allegato 1.1 (CE) new'!Q885</f>
        <v>0</v>
      </c>
    </row>
    <row r="886" spans="1:13">
      <c r="A886" s="389"/>
      <c r="B886" s="389" t="s">
        <v>2345</v>
      </c>
      <c r="C886" s="389" t="s">
        <v>1117</v>
      </c>
      <c r="D886" s="388" t="s">
        <v>2346</v>
      </c>
      <c r="E886" s="389">
        <v>6</v>
      </c>
      <c r="F886" s="390">
        <v>1</v>
      </c>
      <c r="G886" s="390">
        <v>3</v>
      </c>
      <c r="H886" s="390">
        <v>0</v>
      </c>
      <c r="I886" s="390">
        <v>0</v>
      </c>
      <c r="J886" s="391" t="s">
        <v>2347</v>
      </c>
      <c r="K886" s="392">
        <f>'Allegato 1.1 (CE) new'!O886</f>
        <v>0</v>
      </c>
      <c r="L886" s="392">
        <f>'Allegato 1.1 (CE) new'!P886</f>
        <v>0</v>
      </c>
      <c r="M886" s="392">
        <f>'Allegato 1.1 (CE) new'!Q886</f>
        <v>0</v>
      </c>
    </row>
    <row r="887" spans="1:13">
      <c r="A887" s="393"/>
      <c r="B887" s="393" t="s">
        <v>2345</v>
      </c>
      <c r="C887" s="393" t="s">
        <v>1117</v>
      </c>
      <c r="D887" s="394" t="s">
        <v>1118</v>
      </c>
      <c r="E887" s="393">
        <v>6</v>
      </c>
      <c r="F887" s="395">
        <v>1</v>
      </c>
      <c r="G887" s="395">
        <v>3</v>
      </c>
      <c r="H887" s="395">
        <v>1</v>
      </c>
      <c r="I887" s="395">
        <v>0</v>
      </c>
      <c r="J887" s="396" t="s">
        <v>2347</v>
      </c>
      <c r="K887" s="397">
        <f>'Allegato 1.1 (CE) new'!O887</f>
        <v>0</v>
      </c>
      <c r="L887" s="397">
        <f>'Allegato 1.1 (CE) new'!P887</f>
        <v>0</v>
      </c>
      <c r="M887" s="397">
        <f>'Allegato 1.1 (CE) new'!Q887</f>
        <v>0</v>
      </c>
    </row>
    <row r="888" spans="1:13">
      <c r="A888" s="398"/>
      <c r="B888" s="398" t="s">
        <v>2345</v>
      </c>
      <c r="C888" s="398" t="s">
        <v>1117</v>
      </c>
      <c r="D888" s="399" t="s">
        <v>1118</v>
      </c>
      <c r="E888" s="398">
        <v>6</v>
      </c>
      <c r="F888" s="400">
        <v>1</v>
      </c>
      <c r="G888" s="400">
        <v>3</v>
      </c>
      <c r="H888" s="400">
        <v>1</v>
      </c>
      <c r="I888" s="400">
        <v>1</v>
      </c>
      <c r="J888" s="406" t="s">
        <v>2348</v>
      </c>
      <c r="K888" s="407">
        <f>'Allegato 1.1 (CE) new'!O888</f>
        <v>0</v>
      </c>
      <c r="L888" s="402">
        <f>'Allegato 1.1 (CE) new'!P888</f>
        <v>0</v>
      </c>
      <c r="M888" s="402">
        <f>'Allegato 1.1 (CE) new'!Q888</f>
        <v>0</v>
      </c>
    </row>
    <row r="889" spans="1:13">
      <c r="A889" s="383"/>
      <c r="B889" s="383" t="s">
        <v>2349</v>
      </c>
      <c r="C889" s="383" t="s">
        <v>1119</v>
      </c>
      <c r="D889" s="382" t="s">
        <v>2350</v>
      </c>
      <c r="E889" s="383">
        <v>6</v>
      </c>
      <c r="F889" s="384">
        <v>2</v>
      </c>
      <c r="G889" s="384">
        <v>0</v>
      </c>
      <c r="H889" s="384">
        <v>0</v>
      </c>
      <c r="I889" s="384">
        <v>0</v>
      </c>
      <c r="J889" s="385" t="s">
        <v>1605</v>
      </c>
      <c r="K889" s="386">
        <f>'Allegato 1.1 (CE) new'!O889</f>
        <v>0</v>
      </c>
      <c r="L889" s="386">
        <f>'Allegato 1.1 (CE) new'!P889</f>
        <v>0</v>
      </c>
      <c r="M889" s="386">
        <f>'Allegato 1.1 (CE) new'!Q889</f>
        <v>0</v>
      </c>
    </row>
    <row r="890" spans="1:13">
      <c r="A890" s="389"/>
      <c r="B890" s="389" t="s">
        <v>2351</v>
      </c>
      <c r="C890" s="389" t="s">
        <v>1121</v>
      </c>
      <c r="D890" s="388" t="s">
        <v>2352</v>
      </c>
      <c r="E890" s="389">
        <v>6</v>
      </c>
      <c r="F890" s="390">
        <v>2</v>
      </c>
      <c r="G890" s="390">
        <v>1</v>
      </c>
      <c r="H890" s="390">
        <v>0</v>
      </c>
      <c r="I890" s="390">
        <v>0</v>
      </c>
      <c r="J890" s="391" t="s">
        <v>2353</v>
      </c>
      <c r="K890" s="392">
        <f>'Allegato 1.1 (CE) new'!O890</f>
        <v>0</v>
      </c>
      <c r="L890" s="392">
        <f>'Allegato 1.1 (CE) new'!P890</f>
        <v>0</v>
      </c>
      <c r="M890" s="392">
        <f>'Allegato 1.1 (CE) new'!Q890</f>
        <v>0</v>
      </c>
    </row>
    <row r="891" spans="1:13">
      <c r="A891" s="393"/>
      <c r="B891" s="393" t="s">
        <v>2351</v>
      </c>
      <c r="C891" s="393" t="s">
        <v>1121</v>
      </c>
      <c r="D891" s="394" t="s">
        <v>1122</v>
      </c>
      <c r="E891" s="393">
        <v>6</v>
      </c>
      <c r="F891" s="395">
        <v>2</v>
      </c>
      <c r="G891" s="395">
        <v>1</v>
      </c>
      <c r="H891" s="395">
        <v>1</v>
      </c>
      <c r="I891" s="395">
        <v>0</v>
      </c>
      <c r="J891" s="396" t="s">
        <v>2353</v>
      </c>
      <c r="K891" s="397">
        <f>'Allegato 1.1 (CE) new'!O891</f>
        <v>0</v>
      </c>
      <c r="L891" s="397">
        <f>'Allegato 1.1 (CE) new'!P891</f>
        <v>0</v>
      </c>
      <c r="M891" s="397">
        <f>'Allegato 1.1 (CE) new'!Q891</f>
        <v>0</v>
      </c>
    </row>
    <row r="892" spans="1:13">
      <c r="A892" s="398"/>
      <c r="B892" s="398" t="s">
        <v>2351</v>
      </c>
      <c r="C892" s="398" t="s">
        <v>1121</v>
      </c>
      <c r="D892" s="399" t="s">
        <v>1122</v>
      </c>
      <c r="E892" s="398">
        <v>6</v>
      </c>
      <c r="F892" s="400">
        <v>2</v>
      </c>
      <c r="G892" s="400">
        <v>1</v>
      </c>
      <c r="H892" s="400">
        <v>1</v>
      </c>
      <c r="I892" s="400">
        <v>1</v>
      </c>
      <c r="J892" s="406" t="s">
        <v>2354</v>
      </c>
      <c r="K892" s="407">
        <f>'Allegato 1.1 (CE) new'!O892</f>
        <v>0</v>
      </c>
      <c r="L892" s="402">
        <f>'Allegato 1.1 (CE) new'!P892</f>
        <v>0</v>
      </c>
      <c r="M892" s="402">
        <f>'Allegato 1.1 (CE) new'!Q892</f>
        <v>0</v>
      </c>
    </row>
    <row r="893" spans="1:13" ht="25.5">
      <c r="A893" s="389"/>
      <c r="B893" s="389" t="s">
        <v>2355</v>
      </c>
      <c r="C893" s="389" t="s">
        <v>1123</v>
      </c>
      <c r="D893" s="388" t="s">
        <v>2356</v>
      </c>
      <c r="E893" s="389">
        <v>6</v>
      </c>
      <c r="F893" s="390">
        <v>2</v>
      </c>
      <c r="G893" s="390">
        <v>2</v>
      </c>
      <c r="H893" s="390">
        <v>0</v>
      </c>
      <c r="I893" s="390">
        <v>0</v>
      </c>
      <c r="J893" s="391" t="s">
        <v>2357</v>
      </c>
      <c r="K893" s="392">
        <f>'Allegato 1.1 (CE) new'!O893</f>
        <v>0</v>
      </c>
      <c r="L893" s="392">
        <f>'Allegato 1.1 (CE) new'!P893</f>
        <v>0</v>
      </c>
      <c r="M893" s="392">
        <f>'Allegato 1.1 (CE) new'!Q893</f>
        <v>0</v>
      </c>
    </row>
    <row r="894" spans="1:13" ht="25.5">
      <c r="A894" s="393"/>
      <c r="B894" s="393" t="s">
        <v>2355</v>
      </c>
      <c r="C894" s="393" t="s">
        <v>1123</v>
      </c>
      <c r="D894" s="394" t="s">
        <v>1124</v>
      </c>
      <c r="E894" s="393">
        <v>6</v>
      </c>
      <c r="F894" s="395">
        <v>2</v>
      </c>
      <c r="G894" s="395">
        <v>2</v>
      </c>
      <c r="H894" s="395">
        <v>1</v>
      </c>
      <c r="I894" s="395">
        <v>0</v>
      </c>
      <c r="J894" s="396" t="s">
        <v>2357</v>
      </c>
      <c r="K894" s="397">
        <f>'Allegato 1.1 (CE) new'!O894</f>
        <v>0</v>
      </c>
      <c r="L894" s="397">
        <f>'Allegato 1.1 (CE) new'!P894</f>
        <v>0</v>
      </c>
      <c r="M894" s="397">
        <f>'Allegato 1.1 (CE) new'!Q894</f>
        <v>0</v>
      </c>
    </row>
    <row r="895" spans="1:13">
      <c r="A895" s="398"/>
      <c r="B895" s="398" t="s">
        <v>2355</v>
      </c>
      <c r="C895" s="398" t="s">
        <v>1123</v>
      </c>
      <c r="D895" s="399" t="s">
        <v>1124</v>
      </c>
      <c r="E895" s="398">
        <v>6</v>
      </c>
      <c r="F895" s="400">
        <v>2</v>
      </c>
      <c r="G895" s="400">
        <v>2</v>
      </c>
      <c r="H895" s="400">
        <v>1</v>
      </c>
      <c r="I895" s="400">
        <v>1</v>
      </c>
      <c r="J895" s="406" t="s">
        <v>2358</v>
      </c>
      <c r="K895" s="407">
        <f>'Allegato 1.1 (CE) new'!O895</f>
        <v>0</v>
      </c>
      <c r="L895" s="402">
        <f>'Allegato 1.1 (CE) new'!P895</f>
        <v>0</v>
      </c>
      <c r="M895" s="402">
        <f>'Allegato 1.1 (CE) new'!Q895</f>
        <v>0</v>
      </c>
    </row>
    <row r="896" spans="1:13" ht="25.5">
      <c r="A896" s="389"/>
      <c r="B896" s="389" t="s">
        <v>2359</v>
      </c>
      <c r="C896" s="389" t="s">
        <v>1125</v>
      </c>
      <c r="D896" s="388" t="s">
        <v>2360</v>
      </c>
      <c r="E896" s="389">
        <v>6</v>
      </c>
      <c r="F896" s="390">
        <v>2</v>
      </c>
      <c r="G896" s="390">
        <v>3</v>
      </c>
      <c r="H896" s="390">
        <v>0</v>
      </c>
      <c r="I896" s="390">
        <v>0</v>
      </c>
      <c r="J896" s="391" t="s">
        <v>2361</v>
      </c>
      <c r="K896" s="392">
        <f>'Allegato 1.1 (CE) new'!O896</f>
        <v>0</v>
      </c>
      <c r="L896" s="392">
        <f>'Allegato 1.1 (CE) new'!P896</f>
        <v>0</v>
      </c>
      <c r="M896" s="392">
        <f>'Allegato 1.1 (CE) new'!Q896</f>
        <v>0</v>
      </c>
    </row>
    <row r="897" spans="1:13" ht="25.5">
      <c r="A897" s="393"/>
      <c r="B897" s="393" t="s">
        <v>2359</v>
      </c>
      <c r="C897" s="393" t="s">
        <v>1125</v>
      </c>
      <c r="D897" s="394" t="s">
        <v>1126</v>
      </c>
      <c r="E897" s="393">
        <v>6</v>
      </c>
      <c r="F897" s="395">
        <v>2</v>
      </c>
      <c r="G897" s="395">
        <v>3</v>
      </c>
      <c r="H897" s="395">
        <v>1</v>
      </c>
      <c r="I897" s="395">
        <v>0</v>
      </c>
      <c r="J897" s="396" t="s">
        <v>2361</v>
      </c>
      <c r="K897" s="397">
        <f>'Allegato 1.1 (CE) new'!O897</f>
        <v>0</v>
      </c>
      <c r="L897" s="397">
        <f>'Allegato 1.1 (CE) new'!P897</f>
        <v>0</v>
      </c>
      <c r="M897" s="397">
        <f>'Allegato 1.1 (CE) new'!Q897</f>
        <v>0</v>
      </c>
    </row>
    <row r="898" spans="1:13">
      <c r="A898" s="398"/>
      <c r="B898" s="398" t="s">
        <v>2359</v>
      </c>
      <c r="C898" s="398" t="s">
        <v>1125</v>
      </c>
      <c r="D898" s="399" t="s">
        <v>1126</v>
      </c>
      <c r="E898" s="398">
        <v>6</v>
      </c>
      <c r="F898" s="400">
        <v>2</v>
      </c>
      <c r="G898" s="400">
        <v>3</v>
      </c>
      <c r="H898" s="400">
        <v>1</v>
      </c>
      <c r="I898" s="400">
        <v>1</v>
      </c>
      <c r="J898" s="406" t="s">
        <v>2362</v>
      </c>
      <c r="K898" s="407">
        <f>'Allegato 1.1 (CE) new'!O898</f>
        <v>0</v>
      </c>
      <c r="L898" s="402">
        <f>'Allegato 1.1 (CE) new'!P898</f>
        <v>0</v>
      </c>
      <c r="M898" s="402">
        <f>'Allegato 1.1 (CE) new'!Q898</f>
        <v>0</v>
      </c>
    </row>
    <row r="899" spans="1:13">
      <c r="A899" s="389"/>
      <c r="B899" s="389" t="s">
        <v>2363</v>
      </c>
      <c r="C899" s="389" t="s">
        <v>1127</v>
      </c>
      <c r="D899" s="388" t="s">
        <v>2364</v>
      </c>
      <c r="E899" s="389">
        <v>6</v>
      </c>
      <c r="F899" s="390">
        <v>2</v>
      </c>
      <c r="G899" s="390">
        <v>4</v>
      </c>
      <c r="H899" s="390">
        <v>0</v>
      </c>
      <c r="I899" s="390">
        <v>0</v>
      </c>
      <c r="J899" s="391" t="s">
        <v>2365</v>
      </c>
      <c r="K899" s="392">
        <f>'Allegato 1.1 (CE) new'!O899</f>
        <v>0</v>
      </c>
      <c r="L899" s="392">
        <f>'Allegato 1.1 (CE) new'!P899</f>
        <v>0</v>
      </c>
      <c r="M899" s="392">
        <f>'Allegato 1.1 (CE) new'!Q899</f>
        <v>0</v>
      </c>
    </row>
    <row r="900" spans="1:13">
      <c r="A900" s="393"/>
      <c r="B900" s="393" t="s">
        <v>2363</v>
      </c>
      <c r="C900" s="393" t="s">
        <v>1127</v>
      </c>
      <c r="D900" s="394" t="s">
        <v>1128</v>
      </c>
      <c r="E900" s="393">
        <v>6</v>
      </c>
      <c r="F900" s="395">
        <v>2</v>
      </c>
      <c r="G900" s="395">
        <v>4</v>
      </c>
      <c r="H900" s="395">
        <v>1</v>
      </c>
      <c r="I900" s="395">
        <v>0</v>
      </c>
      <c r="J900" s="396" t="s">
        <v>2365</v>
      </c>
      <c r="K900" s="397">
        <f>'Allegato 1.1 (CE) new'!O900</f>
        <v>0</v>
      </c>
      <c r="L900" s="397">
        <f>'Allegato 1.1 (CE) new'!P900</f>
        <v>0</v>
      </c>
      <c r="M900" s="397">
        <f>'Allegato 1.1 (CE) new'!Q900</f>
        <v>0</v>
      </c>
    </row>
    <row r="901" spans="1:13">
      <c r="A901" s="398"/>
      <c r="B901" s="398" t="s">
        <v>2363</v>
      </c>
      <c r="C901" s="398" t="s">
        <v>1127</v>
      </c>
      <c r="D901" s="399" t="s">
        <v>1128</v>
      </c>
      <c r="E901" s="398">
        <v>6</v>
      </c>
      <c r="F901" s="400">
        <v>2</v>
      </c>
      <c r="G901" s="400">
        <v>4</v>
      </c>
      <c r="H901" s="400">
        <v>1</v>
      </c>
      <c r="I901" s="400">
        <v>1</v>
      </c>
      <c r="J901" s="406" t="s">
        <v>2366</v>
      </c>
      <c r="K901" s="407">
        <f>'Allegato 1.1 (CE) new'!O901</f>
        <v>0</v>
      </c>
      <c r="L901" s="402">
        <f>'Allegato 1.1 (CE) new'!P901</f>
        <v>0</v>
      </c>
      <c r="M901" s="402">
        <f>'Allegato 1.1 (CE) new'!Q901</f>
        <v>0</v>
      </c>
    </row>
    <row r="902" spans="1:13">
      <c r="A902" s="389"/>
      <c r="B902" s="389" t="s">
        <v>2367</v>
      </c>
      <c r="C902" s="389" t="s">
        <v>1129</v>
      </c>
      <c r="D902" s="388" t="s">
        <v>2368</v>
      </c>
      <c r="E902" s="389">
        <v>6</v>
      </c>
      <c r="F902" s="390">
        <v>2</v>
      </c>
      <c r="G902" s="390">
        <v>5</v>
      </c>
      <c r="H902" s="390">
        <v>0</v>
      </c>
      <c r="I902" s="390">
        <v>0</v>
      </c>
      <c r="J902" s="391" t="s">
        <v>2369</v>
      </c>
      <c r="K902" s="392">
        <f>'Allegato 1.1 (CE) new'!O902</f>
        <v>0</v>
      </c>
      <c r="L902" s="392">
        <f>'Allegato 1.1 (CE) new'!P902</f>
        <v>0</v>
      </c>
      <c r="M902" s="392">
        <f>'Allegato 1.1 (CE) new'!Q902</f>
        <v>0</v>
      </c>
    </row>
    <row r="903" spans="1:13">
      <c r="A903" s="393"/>
      <c r="B903" s="393" t="s">
        <v>2367</v>
      </c>
      <c r="C903" s="393" t="s">
        <v>1129</v>
      </c>
      <c r="D903" s="394" t="s">
        <v>1130</v>
      </c>
      <c r="E903" s="393">
        <v>6</v>
      </c>
      <c r="F903" s="395">
        <v>2</v>
      </c>
      <c r="G903" s="395">
        <v>5</v>
      </c>
      <c r="H903" s="395">
        <v>1</v>
      </c>
      <c r="I903" s="395">
        <v>0</v>
      </c>
      <c r="J903" s="396" t="s">
        <v>2369</v>
      </c>
      <c r="K903" s="397">
        <f>'Allegato 1.1 (CE) new'!O903</f>
        <v>0</v>
      </c>
      <c r="L903" s="397">
        <f>'Allegato 1.1 (CE) new'!P903</f>
        <v>0</v>
      </c>
      <c r="M903" s="397">
        <f>'Allegato 1.1 (CE) new'!Q903</f>
        <v>0</v>
      </c>
    </row>
    <row r="904" spans="1:13">
      <c r="A904" s="398"/>
      <c r="B904" s="398" t="s">
        <v>2367</v>
      </c>
      <c r="C904" s="398" t="s">
        <v>1129</v>
      </c>
      <c r="D904" s="399" t="s">
        <v>1130</v>
      </c>
      <c r="E904" s="398">
        <v>6</v>
      </c>
      <c r="F904" s="400">
        <v>2</v>
      </c>
      <c r="G904" s="400">
        <v>5</v>
      </c>
      <c r="H904" s="400">
        <v>1</v>
      </c>
      <c r="I904" s="400">
        <v>1</v>
      </c>
      <c r="J904" s="406" t="s">
        <v>2370</v>
      </c>
      <c r="K904" s="407">
        <f>'Allegato 1.1 (CE) new'!O904</f>
        <v>0</v>
      </c>
      <c r="L904" s="402">
        <f>'Allegato 1.1 (CE) new'!P904</f>
        <v>0</v>
      </c>
      <c r="M904" s="402">
        <f>'Allegato 1.1 (CE) new'!Q904</f>
        <v>0</v>
      </c>
    </row>
    <row r="905" spans="1:13">
      <c r="A905" s="383"/>
      <c r="B905" s="383" t="s">
        <v>2371</v>
      </c>
      <c r="C905" s="383" t="s">
        <v>1131</v>
      </c>
      <c r="D905" s="382" t="s">
        <v>2372</v>
      </c>
      <c r="E905" s="383">
        <v>6</v>
      </c>
      <c r="F905" s="384">
        <v>3</v>
      </c>
      <c r="G905" s="384">
        <v>0</v>
      </c>
      <c r="H905" s="384">
        <v>0</v>
      </c>
      <c r="I905" s="384">
        <v>0</v>
      </c>
      <c r="J905" s="385" t="s">
        <v>2373</v>
      </c>
      <c r="K905" s="386">
        <f>'Allegato 1.1 (CE) new'!O905</f>
        <v>100000</v>
      </c>
      <c r="L905" s="386">
        <f>'Allegato 1.1 (CE) new'!P905</f>
        <v>102000</v>
      </c>
      <c r="M905" s="386">
        <f>'Allegato 1.1 (CE) new'!Q905</f>
        <v>104040</v>
      </c>
    </row>
    <row r="906" spans="1:13">
      <c r="A906" s="389"/>
      <c r="B906" s="389" t="s">
        <v>2374</v>
      </c>
      <c r="C906" s="389" t="s">
        <v>1133</v>
      </c>
      <c r="D906" s="388" t="s">
        <v>2375</v>
      </c>
      <c r="E906" s="389">
        <v>6</v>
      </c>
      <c r="F906" s="390">
        <v>3</v>
      </c>
      <c r="G906" s="390">
        <v>1</v>
      </c>
      <c r="H906" s="390">
        <v>0</v>
      </c>
      <c r="I906" s="390">
        <v>0</v>
      </c>
      <c r="J906" s="391" t="s">
        <v>2376</v>
      </c>
      <c r="K906" s="392">
        <f>'Allegato 1.1 (CE) new'!O906</f>
        <v>0</v>
      </c>
      <c r="L906" s="392">
        <f>'Allegato 1.1 (CE) new'!P906</f>
        <v>0</v>
      </c>
      <c r="M906" s="392">
        <f>'Allegato 1.1 (CE) new'!Q906</f>
        <v>0</v>
      </c>
    </row>
    <row r="907" spans="1:13">
      <c r="A907" s="393"/>
      <c r="B907" s="393" t="s">
        <v>2374</v>
      </c>
      <c r="C907" s="393" t="s">
        <v>1133</v>
      </c>
      <c r="D907" s="394" t="s">
        <v>1134</v>
      </c>
      <c r="E907" s="393">
        <v>6</v>
      </c>
      <c r="F907" s="395">
        <v>3</v>
      </c>
      <c r="G907" s="395">
        <v>1</v>
      </c>
      <c r="H907" s="395">
        <v>1</v>
      </c>
      <c r="I907" s="395">
        <v>0</v>
      </c>
      <c r="J907" s="396" t="s">
        <v>2376</v>
      </c>
      <c r="K907" s="397">
        <f>'Allegato 1.1 (CE) new'!O907</f>
        <v>0</v>
      </c>
      <c r="L907" s="397">
        <f>'Allegato 1.1 (CE) new'!P907</f>
        <v>0</v>
      </c>
      <c r="M907" s="397">
        <f>'Allegato 1.1 (CE) new'!Q907</f>
        <v>0</v>
      </c>
    </row>
    <row r="908" spans="1:13">
      <c r="A908" s="398"/>
      <c r="B908" s="398" t="s">
        <v>2374</v>
      </c>
      <c r="C908" s="398" t="s">
        <v>1133</v>
      </c>
      <c r="D908" s="399" t="s">
        <v>1134</v>
      </c>
      <c r="E908" s="398">
        <v>6</v>
      </c>
      <c r="F908" s="400">
        <v>3</v>
      </c>
      <c r="G908" s="400">
        <v>1</v>
      </c>
      <c r="H908" s="400">
        <v>1</v>
      </c>
      <c r="I908" s="400">
        <v>1</v>
      </c>
      <c r="J908" s="406" t="s">
        <v>2377</v>
      </c>
      <c r="K908" s="407">
        <f>'Allegato 1.1 (CE) new'!O908</f>
        <v>0</v>
      </c>
      <c r="L908" s="402">
        <f>'Allegato 1.1 (CE) new'!P908</f>
        <v>0</v>
      </c>
      <c r="M908" s="402">
        <f>'Allegato 1.1 (CE) new'!Q908</f>
        <v>0</v>
      </c>
    </row>
    <row r="909" spans="1:13">
      <c r="A909" s="389"/>
      <c r="B909" s="389" t="s">
        <v>2378</v>
      </c>
      <c r="C909" s="389" t="s">
        <v>1135</v>
      </c>
      <c r="D909" s="388" t="s">
        <v>2379</v>
      </c>
      <c r="E909" s="389">
        <v>6</v>
      </c>
      <c r="F909" s="390">
        <v>3</v>
      </c>
      <c r="G909" s="390">
        <v>2</v>
      </c>
      <c r="H909" s="390">
        <v>0</v>
      </c>
      <c r="I909" s="390">
        <v>0</v>
      </c>
      <c r="J909" s="391" t="s">
        <v>2380</v>
      </c>
      <c r="K909" s="392">
        <f>'Allegato 1.1 (CE) new'!O909</f>
        <v>0</v>
      </c>
      <c r="L909" s="392">
        <f>'Allegato 1.1 (CE) new'!P909</f>
        <v>0</v>
      </c>
      <c r="M909" s="392">
        <f>'Allegato 1.1 (CE) new'!Q909</f>
        <v>0</v>
      </c>
    </row>
    <row r="910" spans="1:13">
      <c r="A910" s="393"/>
      <c r="B910" s="393" t="s">
        <v>2378</v>
      </c>
      <c r="C910" s="393" t="s">
        <v>1135</v>
      </c>
      <c r="D910" s="394" t="s">
        <v>1136</v>
      </c>
      <c r="E910" s="393">
        <v>6</v>
      </c>
      <c r="F910" s="395">
        <v>3</v>
      </c>
      <c r="G910" s="395">
        <v>2</v>
      </c>
      <c r="H910" s="395">
        <v>1</v>
      </c>
      <c r="I910" s="395">
        <v>0</v>
      </c>
      <c r="J910" s="396" t="s">
        <v>2380</v>
      </c>
      <c r="K910" s="397">
        <f>'Allegato 1.1 (CE) new'!O910</f>
        <v>0</v>
      </c>
      <c r="L910" s="397">
        <f>'Allegato 1.1 (CE) new'!P910</f>
        <v>0</v>
      </c>
      <c r="M910" s="397">
        <f>'Allegato 1.1 (CE) new'!Q910</f>
        <v>0</v>
      </c>
    </row>
    <row r="911" spans="1:13">
      <c r="A911" s="398"/>
      <c r="B911" s="398" t="s">
        <v>2378</v>
      </c>
      <c r="C911" s="398" t="s">
        <v>1135</v>
      </c>
      <c r="D911" s="399" t="s">
        <v>1136</v>
      </c>
      <c r="E911" s="398">
        <v>6</v>
      </c>
      <c r="F911" s="400">
        <v>3</v>
      </c>
      <c r="G911" s="400">
        <v>2</v>
      </c>
      <c r="H911" s="400">
        <v>1</v>
      </c>
      <c r="I911" s="400">
        <v>1</v>
      </c>
      <c r="J911" s="406" t="s">
        <v>2381</v>
      </c>
      <c r="K911" s="407">
        <f>'Allegato 1.1 (CE) new'!O911</f>
        <v>0</v>
      </c>
      <c r="L911" s="402">
        <f>'Allegato 1.1 (CE) new'!P911</f>
        <v>0</v>
      </c>
      <c r="M911" s="402">
        <f>'Allegato 1.1 (CE) new'!Q911</f>
        <v>0</v>
      </c>
    </row>
    <row r="912" spans="1:13">
      <c r="A912" s="389"/>
      <c r="B912" s="389" t="s">
        <v>2382</v>
      </c>
      <c r="C912" s="389" t="s">
        <v>1137</v>
      </c>
      <c r="D912" s="388" t="s">
        <v>2383</v>
      </c>
      <c r="E912" s="389">
        <v>6</v>
      </c>
      <c r="F912" s="390">
        <v>3</v>
      </c>
      <c r="G912" s="390">
        <v>3</v>
      </c>
      <c r="H912" s="390">
        <v>0</v>
      </c>
      <c r="I912" s="390">
        <v>0</v>
      </c>
      <c r="J912" s="391" t="s">
        <v>2384</v>
      </c>
      <c r="K912" s="392">
        <f>'Allegato 1.1 (CE) new'!O912</f>
        <v>100000</v>
      </c>
      <c r="L912" s="392">
        <f>'Allegato 1.1 (CE) new'!P912</f>
        <v>102000</v>
      </c>
      <c r="M912" s="392">
        <f>'Allegato 1.1 (CE) new'!Q912</f>
        <v>104040</v>
      </c>
    </row>
    <row r="913" spans="1:13">
      <c r="A913" s="393"/>
      <c r="B913" s="393" t="s">
        <v>2382</v>
      </c>
      <c r="C913" s="393" t="s">
        <v>1137</v>
      </c>
      <c r="D913" s="394" t="s">
        <v>1138</v>
      </c>
      <c r="E913" s="393">
        <v>6</v>
      </c>
      <c r="F913" s="395">
        <v>3</v>
      </c>
      <c r="G913" s="395">
        <v>3</v>
      </c>
      <c r="H913" s="395">
        <v>1</v>
      </c>
      <c r="I913" s="395">
        <v>0</v>
      </c>
      <c r="J913" s="396" t="s">
        <v>2384</v>
      </c>
      <c r="K913" s="397">
        <f>'Allegato 1.1 (CE) new'!O913</f>
        <v>100000</v>
      </c>
      <c r="L913" s="397">
        <f>'Allegato 1.1 (CE) new'!P913</f>
        <v>102000</v>
      </c>
      <c r="M913" s="397">
        <f>'Allegato 1.1 (CE) new'!Q913</f>
        <v>104040</v>
      </c>
    </row>
    <row r="914" spans="1:13">
      <c r="A914" s="398"/>
      <c r="B914" s="398" t="s">
        <v>2382</v>
      </c>
      <c r="C914" s="398" t="s">
        <v>1137</v>
      </c>
      <c r="D914" s="399" t="s">
        <v>1138</v>
      </c>
      <c r="E914" s="398">
        <v>6</v>
      </c>
      <c r="F914" s="400">
        <v>3</v>
      </c>
      <c r="G914" s="400">
        <v>3</v>
      </c>
      <c r="H914" s="400">
        <v>1</v>
      </c>
      <c r="I914" s="400">
        <v>1</v>
      </c>
      <c r="J914" s="406" t="s">
        <v>2385</v>
      </c>
      <c r="K914" s="407">
        <f>'Allegato 1.1 (CE) new'!O914</f>
        <v>100000</v>
      </c>
      <c r="L914" s="402">
        <f>'Allegato 1.1 (CE) new'!P914</f>
        <v>102000</v>
      </c>
      <c r="M914" s="402">
        <f>'Allegato 1.1 (CE) new'!Q914</f>
        <v>104040</v>
      </c>
    </row>
    <row r="915" spans="1:13">
      <c r="A915" s="383"/>
      <c r="B915" s="383" t="s">
        <v>2386</v>
      </c>
      <c r="C915" s="383" t="s">
        <v>1139</v>
      </c>
      <c r="D915" s="382" t="s">
        <v>2387</v>
      </c>
      <c r="E915" s="383">
        <v>6</v>
      </c>
      <c r="F915" s="384">
        <v>4</v>
      </c>
      <c r="G915" s="384">
        <v>0</v>
      </c>
      <c r="H915" s="384">
        <v>0</v>
      </c>
      <c r="I915" s="384">
        <v>0</v>
      </c>
      <c r="J915" s="385" t="s">
        <v>2388</v>
      </c>
      <c r="K915" s="386">
        <f>'Allegato 1.1 (CE) new'!O915</f>
        <v>0</v>
      </c>
      <c r="L915" s="386">
        <f>'Allegato 1.1 (CE) new'!P915</f>
        <v>0</v>
      </c>
      <c r="M915" s="386">
        <f>'Allegato 1.1 (CE) new'!Q915</f>
        <v>0</v>
      </c>
    </row>
    <row r="916" spans="1:13">
      <c r="A916" s="389"/>
      <c r="B916" s="389" t="s">
        <v>2389</v>
      </c>
      <c r="C916" s="389" t="s">
        <v>1141</v>
      </c>
      <c r="D916" s="388" t="s">
        <v>2390</v>
      </c>
      <c r="E916" s="389">
        <v>6</v>
      </c>
      <c r="F916" s="390">
        <v>4</v>
      </c>
      <c r="G916" s="390">
        <v>1</v>
      </c>
      <c r="H916" s="390">
        <v>0</v>
      </c>
      <c r="I916" s="390">
        <v>0</v>
      </c>
      <c r="J916" s="391" t="s">
        <v>2391</v>
      </c>
      <c r="K916" s="392">
        <f>'Allegato 1.1 (CE) new'!O916</f>
        <v>0</v>
      </c>
      <c r="L916" s="392">
        <f>'Allegato 1.1 (CE) new'!P916</f>
        <v>0</v>
      </c>
      <c r="M916" s="392">
        <f>'Allegato 1.1 (CE) new'!Q916</f>
        <v>0</v>
      </c>
    </row>
    <row r="917" spans="1:13">
      <c r="A917" s="393"/>
      <c r="B917" s="393" t="s">
        <v>2389</v>
      </c>
      <c r="C917" s="393" t="s">
        <v>1141</v>
      </c>
      <c r="D917" s="394" t="s">
        <v>1142</v>
      </c>
      <c r="E917" s="393">
        <v>6</v>
      </c>
      <c r="F917" s="395">
        <v>4</v>
      </c>
      <c r="G917" s="395">
        <v>1</v>
      </c>
      <c r="H917" s="395">
        <v>1</v>
      </c>
      <c r="I917" s="395">
        <v>0</v>
      </c>
      <c r="J917" s="396" t="s">
        <v>2391</v>
      </c>
      <c r="K917" s="397">
        <f>'Allegato 1.1 (CE) new'!O917</f>
        <v>0</v>
      </c>
      <c r="L917" s="397">
        <f>'Allegato 1.1 (CE) new'!P917</f>
        <v>0</v>
      </c>
      <c r="M917" s="397">
        <f>'Allegato 1.1 (CE) new'!Q917</f>
        <v>0</v>
      </c>
    </row>
    <row r="918" spans="1:13">
      <c r="A918" s="398"/>
      <c r="B918" s="398" t="s">
        <v>2389</v>
      </c>
      <c r="C918" s="398" t="s">
        <v>1141</v>
      </c>
      <c r="D918" s="399" t="s">
        <v>1142</v>
      </c>
      <c r="E918" s="398">
        <v>6</v>
      </c>
      <c r="F918" s="400">
        <v>4</v>
      </c>
      <c r="G918" s="400">
        <v>1</v>
      </c>
      <c r="H918" s="400">
        <v>1</v>
      </c>
      <c r="I918" s="400">
        <v>1</v>
      </c>
      <c r="J918" s="406" t="s">
        <v>2392</v>
      </c>
      <c r="K918" s="407">
        <f>'Allegato 1.1 (CE) new'!O918</f>
        <v>0</v>
      </c>
      <c r="L918" s="402">
        <f>'Allegato 1.1 (CE) new'!P918</f>
        <v>0</v>
      </c>
      <c r="M918" s="402">
        <f>'Allegato 1.1 (CE) new'!Q918</f>
        <v>0</v>
      </c>
    </row>
    <row r="919" spans="1:13">
      <c r="A919" s="389"/>
      <c r="B919" s="389" t="s">
        <v>2393</v>
      </c>
      <c r="C919" s="389" t="s">
        <v>1143</v>
      </c>
      <c r="D919" s="388" t="s">
        <v>2394</v>
      </c>
      <c r="E919" s="389">
        <v>6</v>
      </c>
      <c r="F919" s="390">
        <v>4</v>
      </c>
      <c r="G919" s="390">
        <v>2</v>
      </c>
      <c r="H919" s="390">
        <v>0</v>
      </c>
      <c r="I919" s="390">
        <v>0</v>
      </c>
      <c r="J919" s="391" t="s">
        <v>2395</v>
      </c>
      <c r="K919" s="392">
        <f>'Allegato 1.1 (CE) new'!O919</f>
        <v>0</v>
      </c>
      <c r="L919" s="392">
        <f>'Allegato 1.1 (CE) new'!P919</f>
        <v>0</v>
      </c>
      <c r="M919" s="392">
        <f>'Allegato 1.1 (CE) new'!Q919</f>
        <v>0</v>
      </c>
    </row>
    <row r="920" spans="1:13">
      <c r="A920" s="393"/>
      <c r="B920" s="393" t="s">
        <v>2393</v>
      </c>
      <c r="C920" s="393" t="s">
        <v>1143</v>
      </c>
      <c r="D920" s="394" t="s">
        <v>1144</v>
      </c>
      <c r="E920" s="393">
        <v>6</v>
      </c>
      <c r="F920" s="395">
        <v>4</v>
      </c>
      <c r="G920" s="395">
        <v>2</v>
      </c>
      <c r="H920" s="395">
        <v>1</v>
      </c>
      <c r="I920" s="395">
        <v>0</v>
      </c>
      <c r="J920" s="396" t="s">
        <v>2395</v>
      </c>
      <c r="K920" s="397">
        <f>'Allegato 1.1 (CE) new'!O920</f>
        <v>0</v>
      </c>
      <c r="L920" s="397">
        <f>'Allegato 1.1 (CE) new'!P920</f>
        <v>0</v>
      </c>
      <c r="M920" s="397">
        <f>'Allegato 1.1 (CE) new'!Q920</f>
        <v>0</v>
      </c>
    </row>
    <row r="921" spans="1:13">
      <c r="A921" s="398"/>
      <c r="B921" s="398" t="s">
        <v>2393</v>
      </c>
      <c r="C921" s="398" t="s">
        <v>1143</v>
      </c>
      <c r="D921" s="399" t="s">
        <v>1144</v>
      </c>
      <c r="E921" s="398">
        <v>6</v>
      </c>
      <c r="F921" s="400">
        <v>4</v>
      </c>
      <c r="G921" s="400">
        <v>2</v>
      </c>
      <c r="H921" s="400">
        <v>1</v>
      </c>
      <c r="I921" s="400">
        <v>1</v>
      </c>
      <c r="J921" s="406" t="s">
        <v>2396</v>
      </c>
      <c r="K921" s="407">
        <f>'Allegato 1.1 (CE) new'!O921</f>
        <v>0</v>
      </c>
      <c r="L921" s="402">
        <f>'Allegato 1.1 (CE) new'!P921</f>
        <v>0</v>
      </c>
      <c r="M921" s="402">
        <f>'Allegato 1.1 (CE) new'!Q921</f>
        <v>0</v>
      </c>
    </row>
    <row r="922" spans="1:13">
      <c r="A922" s="398"/>
      <c r="B922" s="398"/>
      <c r="C922" s="398"/>
      <c r="D922" s="399"/>
      <c r="E922" s="398"/>
      <c r="F922" s="400"/>
      <c r="G922" s="400"/>
      <c r="H922" s="400"/>
      <c r="I922" s="400"/>
      <c r="J922" s="406"/>
      <c r="K922" s="407">
        <f>'Allegato 1.1 (CE) new'!O922</f>
        <v>0</v>
      </c>
      <c r="L922" s="402">
        <f>'Allegato 1.1 (CE) new'!P922</f>
        <v>0</v>
      </c>
      <c r="M922" s="402">
        <f>'Allegato 1.1 (CE) new'!Q922</f>
        <v>0</v>
      </c>
    </row>
    <row r="923" spans="1:13" ht="14.25">
      <c r="A923" s="398"/>
      <c r="B923" s="398"/>
      <c r="C923" s="398"/>
      <c r="D923" s="399"/>
      <c r="E923" s="430" t="s">
        <v>2397</v>
      </c>
      <c r="F923" s="431"/>
      <c r="G923" s="431"/>
      <c r="H923" s="431"/>
      <c r="I923" s="431"/>
      <c r="J923" s="432"/>
      <c r="K923" s="433">
        <f>'Allegato 1.1 (CE) new'!O923</f>
        <v>-100000</v>
      </c>
      <c r="L923" s="433">
        <f>'Allegato 1.1 (CE) new'!P923</f>
        <v>-102000</v>
      </c>
      <c r="M923" s="433">
        <f>'Allegato 1.1 (CE) new'!Q923</f>
        <v>-104040</v>
      </c>
    </row>
    <row r="924" spans="1:13" s="355" customFormat="1" ht="15">
      <c r="A924" s="436"/>
      <c r="B924" s="436"/>
      <c r="C924" s="436"/>
      <c r="D924" s="405"/>
      <c r="E924" s="441"/>
      <c r="F924" s="442"/>
      <c r="G924" s="442"/>
      <c r="H924" s="442"/>
      <c r="I924" s="442"/>
      <c r="J924" s="443"/>
      <c r="K924" s="444">
        <f>'Allegato 1.1 (CE) new'!O924</f>
        <v>0</v>
      </c>
      <c r="L924" s="445">
        <f>'Allegato 1.1 (CE) new'!P924</f>
        <v>0</v>
      </c>
      <c r="M924" s="445">
        <f>'Allegato 1.1 (CE) new'!Q924</f>
        <v>0</v>
      </c>
    </row>
    <row r="925" spans="1:13">
      <c r="A925" s="376"/>
      <c r="B925" s="376"/>
      <c r="C925" s="376" t="s">
        <v>2398</v>
      </c>
      <c r="D925" s="377" t="s">
        <v>2399</v>
      </c>
      <c r="E925" s="376">
        <v>7</v>
      </c>
      <c r="F925" s="378">
        <v>0</v>
      </c>
      <c r="G925" s="378">
        <v>0</v>
      </c>
      <c r="H925" s="378">
        <v>0</v>
      </c>
      <c r="I925" s="378">
        <v>0</v>
      </c>
      <c r="J925" s="379" t="s">
        <v>2400</v>
      </c>
      <c r="K925" s="380">
        <f>'Allegato 1.1 (CE) new'!O925</f>
        <v>0</v>
      </c>
      <c r="L925" s="380">
        <f>'Allegato 1.1 (CE) new'!P925</f>
        <v>0</v>
      </c>
      <c r="M925" s="380">
        <f>'Allegato 1.1 (CE) new'!Q925</f>
        <v>0</v>
      </c>
    </row>
    <row r="926" spans="1:13">
      <c r="A926" s="383"/>
      <c r="B926" s="383" t="s">
        <v>2401</v>
      </c>
      <c r="C926" s="383" t="s">
        <v>1147</v>
      </c>
      <c r="D926" s="382" t="s">
        <v>2402</v>
      </c>
      <c r="E926" s="383">
        <v>7</v>
      </c>
      <c r="F926" s="384">
        <v>1</v>
      </c>
      <c r="G926" s="384">
        <v>0</v>
      </c>
      <c r="H926" s="384">
        <v>0</v>
      </c>
      <c r="I926" s="384">
        <v>0</v>
      </c>
      <c r="J926" s="385" t="s">
        <v>2403</v>
      </c>
      <c r="K926" s="386">
        <f>'Allegato 1.1 (CE) new'!O926</f>
        <v>0</v>
      </c>
      <c r="L926" s="386">
        <f>'Allegato 1.1 (CE) new'!P926</f>
        <v>0</v>
      </c>
      <c r="M926" s="386">
        <f>'Allegato 1.1 (CE) new'!Q926</f>
        <v>0</v>
      </c>
    </row>
    <row r="927" spans="1:13">
      <c r="A927" s="389"/>
      <c r="B927" s="389" t="s">
        <v>2404</v>
      </c>
      <c r="C927" s="389" t="s">
        <v>1147</v>
      </c>
      <c r="D927" s="388" t="s">
        <v>2402</v>
      </c>
      <c r="E927" s="389">
        <v>7</v>
      </c>
      <c r="F927" s="390">
        <v>1</v>
      </c>
      <c r="G927" s="390">
        <v>1</v>
      </c>
      <c r="H927" s="390">
        <v>0</v>
      </c>
      <c r="I927" s="390">
        <v>0</v>
      </c>
      <c r="J927" s="391" t="s">
        <v>2403</v>
      </c>
      <c r="K927" s="392">
        <f>'Allegato 1.1 (CE) new'!O927</f>
        <v>0</v>
      </c>
      <c r="L927" s="392">
        <f>'Allegato 1.1 (CE) new'!P927</f>
        <v>0</v>
      </c>
      <c r="M927" s="392">
        <f>'Allegato 1.1 (CE) new'!Q927</f>
        <v>0</v>
      </c>
    </row>
    <row r="928" spans="1:13">
      <c r="A928" s="393"/>
      <c r="B928" s="393" t="s">
        <v>2404</v>
      </c>
      <c r="C928" s="393" t="s">
        <v>1147</v>
      </c>
      <c r="D928" s="394" t="s">
        <v>1148</v>
      </c>
      <c r="E928" s="393">
        <v>7</v>
      </c>
      <c r="F928" s="395">
        <v>1</v>
      </c>
      <c r="G928" s="395">
        <v>1</v>
      </c>
      <c r="H928" s="395">
        <v>1</v>
      </c>
      <c r="I928" s="395">
        <v>0</v>
      </c>
      <c r="J928" s="396" t="s">
        <v>280</v>
      </c>
      <c r="K928" s="397">
        <f>'Allegato 1.1 (CE) new'!O928</f>
        <v>0</v>
      </c>
      <c r="L928" s="397">
        <f>'Allegato 1.1 (CE) new'!P928</f>
        <v>0</v>
      </c>
      <c r="M928" s="397">
        <f>'Allegato 1.1 (CE) new'!Q928</f>
        <v>0</v>
      </c>
    </row>
    <row r="929" spans="1:13">
      <c r="A929" s="398"/>
      <c r="B929" s="398" t="s">
        <v>2404</v>
      </c>
      <c r="C929" s="398" t="s">
        <v>1147</v>
      </c>
      <c r="D929" s="399" t="s">
        <v>1148</v>
      </c>
      <c r="E929" s="398">
        <v>7</v>
      </c>
      <c r="F929" s="400">
        <v>1</v>
      </c>
      <c r="G929" s="400">
        <v>1</v>
      </c>
      <c r="H929" s="400">
        <v>1</v>
      </c>
      <c r="I929" s="400">
        <v>1</v>
      </c>
      <c r="J929" s="406" t="s">
        <v>280</v>
      </c>
      <c r="K929" s="407">
        <f>'Allegato 1.1 (CE) new'!O929</f>
        <v>0</v>
      </c>
      <c r="L929" s="402">
        <f>'Allegato 1.1 (CE) new'!P929</f>
        <v>0</v>
      </c>
      <c r="M929" s="402">
        <f>'Allegato 1.1 (CE) new'!Q929</f>
        <v>0</v>
      </c>
    </row>
    <row r="930" spans="1:13">
      <c r="A930" s="383"/>
      <c r="B930" s="383" t="s">
        <v>2405</v>
      </c>
      <c r="C930" s="383" t="s">
        <v>1149</v>
      </c>
      <c r="D930" s="382" t="s">
        <v>2406</v>
      </c>
      <c r="E930" s="383">
        <v>7</v>
      </c>
      <c r="F930" s="384">
        <v>2</v>
      </c>
      <c r="G930" s="384">
        <v>0</v>
      </c>
      <c r="H930" s="384">
        <v>0</v>
      </c>
      <c r="I930" s="384">
        <v>0</v>
      </c>
      <c r="J930" s="385" t="s">
        <v>2407</v>
      </c>
      <c r="K930" s="386">
        <f>'Allegato 1.1 (CE) new'!O930</f>
        <v>0</v>
      </c>
      <c r="L930" s="386">
        <f>'Allegato 1.1 (CE) new'!P930</f>
        <v>0</v>
      </c>
      <c r="M930" s="386">
        <f>'Allegato 1.1 (CE) new'!Q930</f>
        <v>0</v>
      </c>
    </row>
    <row r="931" spans="1:13">
      <c r="A931" s="389"/>
      <c r="B931" s="389" t="s">
        <v>2408</v>
      </c>
      <c r="C931" s="389" t="s">
        <v>1149</v>
      </c>
      <c r="D931" s="388" t="s">
        <v>2406</v>
      </c>
      <c r="E931" s="389">
        <v>7</v>
      </c>
      <c r="F931" s="390">
        <v>2</v>
      </c>
      <c r="G931" s="390">
        <v>1</v>
      </c>
      <c r="H931" s="390">
        <v>0</v>
      </c>
      <c r="I931" s="390">
        <v>0</v>
      </c>
      <c r="J931" s="391" t="s">
        <v>2407</v>
      </c>
      <c r="K931" s="392">
        <f>'Allegato 1.1 (CE) new'!O931</f>
        <v>0</v>
      </c>
      <c r="L931" s="392">
        <f>'Allegato 1.1 (CE) new'!P931</f>
        <v>0</v>
      </c>
      <c r="M931" s="392">
        <f>'Allegato 1.1 (CE) new'!Q931</f>
        <v>0</v>
      </c>
    </row>
    <row r="932" spans="1:13">
      <c r="A932" s="393"/>
      <c r="B932" s="393" t="s">
        <v>2408</v>
      </c>
      <c r="C932" s="393" t="s">
        <v>1149</v>
      </c>
      <c r="D932" s="394" t="s">
        <v>1150</v>
      </c>
      <c r="E932" s="393">
        <v>7</v>
      </c>
      <c r="F932" s="395">
        <v>2</v>
      </c>
      <c r="G932" s="395">
        <v>1</v>
      </c>
      <c r="H932" s="395">
        <v>1</v>
      </c>
      <c r="I932" s="395">
        <v>0</v>
      </c>
      <c r="J932" s="396" t="s">
        <v>281</v>
      </c>
      <c r="K932" s="397">
        <f>'Allegato 1.1 (CE) new'!O932</f>
        <v>0</v>
      </c>
      <c r="L932" s="397">
        <f>'Allegato 1.1 (CE) new'!P932</f>
        <v>0</v>
      </c>
      <c r="M932" s="397">
        <f>'Allegato 1.1 (CE) new'!Q932</f>
        <v>0</v>
      </c>
    </row>
    <row r="933" spans="1:13">
      <c r="A933" s="398"/>
      <c r="B933" s="398" t="s">
        <v>2408</v>
      </c>
      <c r="C933" s="398" t="s">
        <v>1149</v>
      </c>
      <c r="D933" s="399" t="s">
        <v>1150</v>
      </c>
      <c r="E933" s="398">
        <v>7</v>
      </c>
      <c r="F933" s="400">
        <v>2</v>
      </c>
      <c r="G933" s="400">
        <v>1</v>
      </c>
      <c r="H933" s="400">
        <v>1</v>
      </c>
      <c r="I933" s="400">
        <v>1</v>
      </c>
      <c r="J933" s="406" t="s">
        <v>281</v>
      </c>
      <c r="K933" s="407">
        <f>'Allegato 1.1 (CE) new'!O933</f>
        <v>0</v>
      </c>
      <c r="L933" s="402">
        <f>'Allegato 1.1 (CE) new'!P933</f>
        <v>0</v>
      </c>
      <c r="M933" s="402">
        <f>'Allegato 1.1 (CE) new'!Q933</f>
        <v>0</v>
      </c>
    </row>
    <row r="934" spans="1:13">
      <c r="A934" s="398"/>
      <c r="B934" s="398"/>
      <c r="C934" s="398"/>
      <c r="D934" s="399"/>
      <c r="E934" s="398"/>
      <c r="F934" s="400"/>
      <c r="G934" s="400"/>
      <c r="H934" s="400"/>
      <c r="I934" s="400"/>
      <c r="J934" s="406"/>
      <c r="K934" s="407">
        <f>'Allegato 1.1 (CE) new'!O934</f>
        <v>0</v>
      </c>
      <c r="L934" s="402">
        <f>'Allegato 1.1 (CE) new'!P934</f>
        <v>0</v>
      </c>
      <c r="M934" s="402">
        <f>'Allegato 1.1 (CE) new'!Q934</f>
        <v>0</v>
      </c>
    </row>
    <row r="935" spans="1:13" ht="14.25">
      <c r="A935" s="398"/>
      <c r="B935" s="398"/>
      <c r="C935" s="398"/>
      <c r="D935" s="399"/>
      <c r="E935" s="430" t="s">
        <v>2409</v>
      </c>
      <c r="F935" s="431"/>
      <c r="G935" s="431"/>
      <c r="H935" s="431"/>
      <c r="I935" s="431"/>
      <c r="J935" s="432"/>
      <c r="K935" s="433">
        <f>'Allegato 1.1 (CE) new'!O935</f>
        <v>0</v>
      </c>
      <c r="L935" s="433">
        <f>'Allegato 1.1 (CE) new'!P935</f>
        <v>0</v>
      </c>
      <c r="M935" s="433">
        <f>'Allegato 1.1 (CE) new'!Q935</f>
        <v>0</v>
      </c>
    </row>
    <row r="936" spans="1:13" s="355" customFormat="1" ht="15">
      <c r="A936" s="436"/>
      <c r="B936" s="436"/>
      <c r="C936" s="436"/>
      <c r="D936" s="405"/>
      <c r="E936" s="441"/>
      <c r="F936" s="442"/>
      <c r="G936" s="442"/>
      <c r="H936" s="442"/>
      <c r="I936" s="442"/>
      <c r="J936" s="443"/>
      <c r="K936" s="444">
        <f>'Allegato 1.1 (CE) new'!O936</f>
        <v>0</v>
      </c>
      <c r="L936" s="445">
        <f>'Allegato 1.1 (CE) new'!P936</f>
        <v>0</v>
      </c>
      <c r="M936" s="445">
        <f>'Allegato 1.1 (CE) new'!Q936</f>
        <v>0</v>
      </c>
    </row>
    <row r="937" spans="1:13">
      <c r="A937" s="376"/>
      <c r="B937" s="376"/>
      <c r="C937" s="376" t="s">
        <v>2410</v>
      </c>
      <c r="D937" s="377" t="s">
        <v>2411</v>
      </c>
      <c r="E937" s="376">
        <v>8</v>
      </c>
      <c r="F937" s="378">
        <v>0</v>
      </c>
      <c r="G937" s="378">
        <v>0</v>
      </c>
      <c r="H937" s="378">
        <v>0</v>
      </c>
      <c r="I937" s="378">
        <v>0</v>
      </c>
      <c r="J937" s="379" t="s">
        <v>282</v>
      </c>
      <c r="K937" s="380">
        <f>'Allegato 1.1 (CE) new'!O937</f>
        <v>0</v>
      </c>
      <c r="L937" s="380">
        <f>'Allegato 1.1 (CE) new'!P937</f>
        <v>0</v>
      </c>
      <c r="M937" s="380">
        <f>'Allegato 1.1 (CE) new'!Q937</f>
        <v>0</v>
      </c>
    </row>
    <row r="938" spans="1:13">
      <c r="A938" s="383"/>
      <c r="B938" s="383" t="s">
        <v>2412</v>
      </c>
      <c r="C938" s="383" t="s">
        <v>1154</v>
      </c>
      <c r="D938" s="382" t="s">
        <v>2413</v>
      </c>
      <c r="E938" s="383">
        <v>8</v>
      </c>
      <c r="F938" s="384">
        <v>1</v>
      </c>
      <c r="G938" s="384">
        <v>0</v>
      </c>
      <c r="H938" s="384">
        <v>0</v>
      </c>
      <c r="I938" s="384">
        <v>0</v>
      </c>
      <c r="J938" s="385" t="s">
        <v>2414</v>
      </c>
      <c r="K938" s="386">
        <f>'Allegato 1.1 (CE) new'!O938</f>
        <v>0</v>
      </c>
      <c r="L938" s="386">
        <f>'Allegato 1.1 (CE) new'!P938</f>
        <v>0</v>
      </c>
      <c r="M938" s="386">
        <f>'Allegato 1.1 (CE) new'!Q938</f>
        <v>0</v>
      </c>
    </row>
    <row r="939" spans="1:13">
      <c r="A939" s="389"/>
      <c r="B939" s="389" t="s">
        <v>2415</v>
      </c>
      <c r="C939" s="389" t="s">
        <v>1156</v>
      </c>
      <c r="D939" s="388" t="s">
        <v>2416</v>
      </c>
      <c r="E939" s="389">
        <v>8</v>
      </c>
      <c r="F939" s="390">
        <v>1</v>
      </c>
      <c r="G939" s="390">
        <v>1</v>
      </c>
      <c r="H939" s="390">
        <v>0</v>
      </c>
      <c r="I939" s="390">
        <v>0</v>
      </c>
      <c r="J939" s="391" t="s">
        <v>2417</v>
      </c>
      <c r="K939" s="392">
        <f>'Allegato 1.1 (CE) new'!O939</f>
        <v>0</v>
      </c>
      <c r="L939" s="392">
        <f>'Allegato 1.1 (CE) new'!P939</f>
        <v>0</v>
      </c>
      <c r="M939" s="392">
        <f>'Allegato 1.1 (CE) new'!Q939</f>
        <v>0</v>
      </c>
    </row>
    <row r="940" spans="1:13">
      <c r="A940" s="393"/>
      <c r="B940" s="393" t="s">
        <v>2415</v>
      </c>
      <c r="C940" s="393" t="s">
        <v>1156</v>
      </c>
      <c r="D940" s="394" t="s">
        <v>1157</v>
      </c>
      <c r="E940" s="393">
        <v>8</v>
      </c>
      <c r="F940" s="395">
        <v>1</v>
      </c>
      <c r="G940" s="395">
        <v>1</v>
      </c>
      <c r="H940" s="395">
        <v>1</v>
      </c>
      <c r="I940" s="395">
        <v>0</v>
      </c>
      <c r="J940" s="396" t="s">
        <v>284</v>
      </c>
      <c r="K940" s="397">
        <f>'Allegato 1.1 (CE) new'!O940</f>
        <v>0</v>
      </c>
      <c r="L940" s="397">
        <f>'Allegato 1.1 (CE) new'!P940</f>
        <v>0</v>
      </c>
      <c r="M940" s="397">
        <f>'Allegato 1.1 (CE) new'!Q940</f>
        <v>0</v>
      </c>
    </row>
    <row r="941" spans="1:13">
      <c r="A941" s="398"/>
      <c r="B941" s="398" t="s">
        <v>2415</v>
      </c>
      <c r="C941" s="398" t="s">
        <v>1156</v>
      </c>
      <c r="D941" s="399" t="s">
        <v>1157</v>
      </c>
      <c r="E941" s="398">
        <v>8</v>
      </c>
      <c r="F941" s="400">
        <v>1</v>
      </c>
      <c r="G941" s="400">
        <v>1</v>
      </c>
      <c r="H941" s="400">
        <v>1</v>
      </c>
      <c r="I941" s="400">
        <v>1</v>
      </c>
      <c r="J941" s="406" t="s">
        <v>284</v>
      </c>
      <c r="K941" s="407">
        <f>'Allegato 1.1 (CE) new'!O941</f>
        <v>0</v>
      </c>
      <c r="L941" s="402">
        <f>'Allegato 1.1 (CE) new'!P941</f>
        <v>0</v>
      </c>
      <c r="M941" s="402">
        <f>'Allegato 1.1 (CE) new'!Q941</f>
        <v>0</v>
      </c>
    </row>
    <row r="942" spans="1:13" s="355" customFormat="1">
      <c r="A942" s="389"/>
      <c r="B942" s="389" t="s">
        <v>2418</v>
      </c>
      <c r="C942" s="389" t="s">
        <v>1158</v>
      </c>
      <c r="D942" s="388" t="s">
        <v>2419</v>
      </c>
      <c r="E942" s="389">
        <v>8</v>
      </c>
      <c r="F942" s="390">
        <v>1</v>
      </c>
      <c r="G942" s="390">
        <v>2</v>
      </c>
      <c r="H942" s="390">
        <v>0</v>
      </c>
      <c r="I942" s="390">
        <v>0</v>
      </c>
      <c r="J942" s="391" t="s">
        <v>2420</v>
      </c>
      <c r="K942" s="392">
        <f>'Allegato 1.1 (CE) new'!O942</f>
        <v>0</v>
      </c>
      <c r="L942" s="392">
        <f>'Allegato 1.1 (CE) new'!P942</f>
        <v>0</v>
      </c>
      <c r="M942" s="392">
        <f>'Allegato 1.1 (CE) new'!Q942</f>
        <v>0</v>
      </c>
    </row>
    <row r="943" spans="1:13" s="355" customFormat="1">
      <c r="A943" s="393"/>
      <c r="B943" s="393" t="s">
        <v>2421</v>
      </c>
      <c r="C943" s="393" t="s">
        <v>1160</v>
      </c>
      <c r="D943" s="394" t="s">
        <v>1161</v>
      </c>
      <c r="E943" s="393">
        <v>8</v>
      </c>
      <c r="F943" s="395">
        <v>1</v>
      </c>
      <c r="G943" s="395">
        <v>2</v>
      </c>
      <c r="H943" s="395">
        <v>1</v>
      </c>
      <c r="I943" s="395">
        <v>0</v>
      </c>
      <c r="J943" s="396" t="s">
        <v>2422</v>
      </c>
      <c r="K943" s="397">
        <f>'Allegato 1.1 (CE) new'!O943</f>
        <v>0</v>
      </c>
      <c r="L943" s="397">
        <f>'Allegato 1.1 (CE) new'!P943</f>
        <v>0</v>
      </c>
      <c r="M943" s="397">
        <f>'Allegato 1.1 (CE) new'!Q943</f>
        <v>0</v>
      </c>
    </row>
    <row r="944" spans="1:13" s="355" customFormat="1">
      <c r="A944" s="398"/>
      <c r="B944" s="398" t="s">
        <v>2421</v>
      </c>
      <c r="C944" s="398" t="s">
        <v>1160</v>
      </c>
      <c r="D944" s="399" t="s">
        <v>1161</v>
      </c>
      <c r="E944" s="398">
        <v>8</v>
      </c>
      <c r="F944" s="400">
        <v>1</v>
      </c>
      <c r="G944" s="400">
        <v>2</v>
      </c>
      <c r="H944" s="400">
        <v>1</v>
      </c>
      <c r="I944" s="400">
        <v>1</v>
      </c>
      <c r="J944" s="406" t="s">
        <v>2422</v>
      </c>
      <c r="K944" s="407">
        <f>'Allegato 1.1 (CE) new'!O944</f>
        <v>0</v>
      </c>
      <c r="L944" s="402">
        <f>'Allegato 1.1 (CE) new'!P944</f>
        <v>0</v>
      </c>
      <c r="M944" s="402">
        <f>'Allegato 1.1 (CE) new'!Q944</f>
        <v>0</v>
      </c>
    </row>
    <row r="945" spans="1:13" s="355" customFormat="1">
      <c r="A945" s="393"/>
      <c r="B945" s="393" t="s">
        <v>2423</v>
      </c>
      <c r="C945" s="393" t="s">
        <v>1162</v>
      </c>
      <c r="D945" s="394" t="s">
        <v>1163</v>
      </c>
      <c r="E945" s="393">
        <v>8</v>
      </c>
      <c r="F945" s="395">
        <v>1</v>
      </c>
      <c r="G945" s="395">
        <v>2</v>
      </c>
      <c r="H945" s="395">
        <v>2</v>
      </c>
      <c r="I945" s="395">
        <v>0</v>
      </c>
      <c r="J945" s="396" t="s">
        <v>2424</v>
      </c>
      <c r="K945" s="397">
        <f>'Allegato 1.1 (CE) new'!O945</f>
        <v>0</v>
      </c>
      <c r="L945" s="397">
        <f>'Allegato 1.1 (CE) new'!P945</f>
        <v>0</v>
      </c>
      <c r="M945" s="397">
        <f>'Allegato 1.1 (CE) new'!Q945</f>
        <v>0</v>
      </c>
    </row>
    <row r="946" spans="1:13" s="355" customFormat="1">
      <c r="A946" s="398" t="s">
        <v>350</v>
      </c>
      <c r="B946" s="398" t="s">
        <v>2425</v>
      </c>
      <c r="C946" s="398" t="s">
        <v>1164</v>
      </c>
      <c r="D946" s="399" t="s">
        <v>1165</v>
      </c>
      <c r="E946" s="398">
        <v>8</v>
      </c>
      <c r="F946" s="400">
        <v>1</v>
      </c>
      <c r="G946" s="400">
        <v>2</v>
      </c>
      <c r="H946" s="400">
        <v>2</v>
      </c>
      <c r="I946" s="400">
        <v>1</v>
      </c>
      <c r="J946" s="406" t="s">
        <v>2426</v>
      </c>
      <c r="K946" s="407">
        <f>'Allegato 1.1 (CE) new'!O946</f>
        <v>0</v>
      </c>
      <c r="L946" s="402">
        <f>'Allegato 1.1 (CE) new'!P946</f>
        <v>0</v>
      </c>
      <c r="M946" s="402">
        <f>'Allegato 1.1 (CE) new'!Q946</f>
        <v>0</v>
      </c>
    </row>
    <row r="947" spans="1:13" s="355" customFormat="1" ht="25.5">
      <c r="A947" s="420" t="s">
        <v>350</v>
      </c>
      <c r="B947" s="420" t="s">
        <v>2425</v>
      </c>
      <c r="C947" s="420" t="s">
        <v>1164</v>
      </c>
      <c r="D947" s="405" t="s">
        <v>1165</v>
      </c>
      <c r="E947" s="420">
        <v>8</v>
      </c>
      <c r="F947" s="421">
        <v>1</v>
      </c>
      <c r="G947" s="421">
        <v>2</v>
      </c>
      <c r="H947" s="421">
        <v>2</v>
      </c>
      <c r="I947" s="421">
        <v>2</v>
      </c>
      <c r="J947" s="406" t="s">
        <v>2427</v>
      </c>
      <c r="K947" s="407">
        <f>'Allegato 1.1 (CE) new'!O947</f>
        <v>0</v>
      </c>
      <c r="L947" s="402">
        <f>'Allegato 1.1 (CE) new'!P947</f>
        <v>0</v>
      </c>
      <c r="M947" s="402">
        <f>'Allegato 1.1 (CE) new'!Q947</f>
        <v>0</v>
      </c>
    </row>
    <row r="948" spans="1:13" s="355" customFormat="1">
      <c r="A948" s="420" t="s">
        <v>419</v>
      </c>
      <c r="B948" s="420" t="s">
        <v>2428</v>
      </c>
      <c r="C948" s="420" t="s">
        <v>1168</v>
      </c>
      <c r="D948" s="405" t="s">
        <v>1169</v>
      </c>
      <c r="E948" s="420">
        <v>8</v>
      </c>
      <c r="F948" s="421">
        <v>1</v>
      </c>
      <c r="G948" s="421">
        <v>2</v>
      </c>
      <c r="H948" s="421">
        <v>2</v>
      </c>
      <c r="I948" s="421">
        <v>3</v>
      </c>
      <c r="J948" s="415" t="s">
        <v>2429</v>
      </c>
      <c r="K948" s="416">
        <f>'Allegato 1.1 (CE) new'!O948</f>
        <v>0</v>
      </c>
      <c r="L948" s="402">
        <f>'Allegato 1.1 (CE) new'!P948</f>
        <v>0</v>
      </c>
      <c r="M948" s="402">
        <f>'Allegato 1.1 (CE) new'!Q948</f>
        <v>0</v>
      </c>
    </row>
    <row r="949" spans="1:13" s="355" customFormat="1">
      <c r="A949" s="420"/>
      <c r="B949" s="420" t="s">
        <v>2430</v>
      </c>
      <c r="C949" s="420" t="s">
        <v>1170</v>
      </c>
      <c r="D949" s="405" t="s">
        <v>1171</v>
      </c>
      <c r="E949" s="420">
        <v>8</v>
      </c>
      <c r="F949" s="421">
        <v>1</v>
      </c>
      <c r="G949" s="421">
        <v>2</v>
      </c>
      <c r="H949" s="421">
        <v>2</v>
      </c>
      <c r="I949" s="421">
        <v>4</v>
      </c>
      <c r="J949" s="415" t="s">
        <v>2431</v>
      </c>
      <c r="K949" s="416">
        <f>'Allegato 1.1 (CE) new'!O949</f>
        <v>0</v>
      </c>
      <c r="L949" s="402">
        <f>'Allegato 1.1 (CE) new'!P949</f>
        <v>0</v>
      </c>
      <c r="M949" s="402">
        <f>'Allegato 1.1 (CE) new'!Q949</f>
        <v>0</v>
      </c>
    </row>
    <row r="950" spans="1:13" ht="25.5">
      <c r="A950" s="420"/>
      <c r="B950" s="420" t="s">
        <v>2432</v>
      </c>
      <c r="C950" s="420" t="s">
        <v>1172</v>
      </c>
      <c r="D950" s="405" t="s">
        <v>1173</v>
      </c>
      <c r="E950" s="420">
        <v>8</v>
      </c>
      <c r="F950" s="421">
        <v>1</v>
      </c>
      <c r="G950" s="421">
        <v>2</v>
      </c>
      <c r="H950" s="421">
        <v>2</v>
      </c>
      <c r="I950" s="421">
        <v>5</v>
      </c>
      <c r="J950" s="415" t="s">
        <v>2433</v>
      </c>
      <c r="K950" s="416">
        <f>'Allegato 1.1 (CE) new'!O950</f>
        <v>0</v>
      </c>
      <c r="L950" s="402">
        <f>'Allegato 1.1 (CE) new'!P950</f>
        <v>0</v>
      </c>
      <c r="M950" s="402">
        <f>'Allegato 1.1 (CE) new'!Q950</f>
        <v>0</v>
      </c>
    </row>
    <row r="951" spans="1:13" ht="25.5">
      <c r="A951" s="420"/>
      <c r="B951" s="420" t="s">
        <v>2434</v>
      </c>
      <c r="C951" s="420" t="s">
        <v>1174</v>
      </c>
      <c r="D951" s="405" t="s">
        <v>1175</v>
      </c>
      <c r="E951" s="420">
        <v>8</v>
      </c>
      <c r="F951" s="421">
        <v>1</v>
      </c>
      <c r="G951" s="421">
        <v>2</v>
      </c>
      <c r="H951" s="421">
        <v>2</v>
      </c>
      <c r="I951" s="421">
        <v>6</v>
      </c>
      <c r="J951" s="415" t="s">
        <v>2435</v>
      </c>
      <c r="K951" s="416">
        <f>'Allegato 1.1 (CE) new'!O951</f>
        <v>0</v>
      </c>
      <c r="L951" s="402">
        <f>'Allegato 1.1 (CE) new'!P951</f>
        <v>0</v>
      </c>
      <c r="M951" s="402">
        <f>'Allegato 1.1 (CE) new'!Q951</f>
        <v>0</v>
      </c>
    </row>
    <row r="952" spans="1:13" s="355" customFormat="1" ht="25.5">
      <c r="A952" s="420"/>
      <c r="B952" s="420" t="s">
        <v>2436</v>
      </c>
      <c r="C952" s="420" t="s">
        <v>1176</v>
      </c>
      <c r="D952" s="405" t="s">
        <v>1177</v>
      </c>
      <c r="E952" s="420">
        <v>8</v>
      </c>
      <c r="F952" s="421">
        <v>1</v>
      </c>
      <c r="G952" s="421">
        <v>2</v>
      </c>
      <c r="H952" s="421">
        <v>2</v>
      </c>
      <c r="I952" s="421">
        <v>7</v>
      </c>
      <c r="J952" s="415" t="s">
        <v>2437</v>
      </c>
      <c r="K952" s="416">
        <f>'Allegato 1.1 (CE) new'!O952</f>
        <v>0</v>
      </c>
      <c r="L952" s="402">
        <f>'Allegato 1.1 (CE) new'!P952</f>
        <v>0</v>
      </c>
      <c r="M952" s="402">
        <f>'Allegato 1.1 (CE) new'!Q952</f>
        <v>0</v>
      </c>
    </row>
    <row r="953" spans="1:13" s="355" customFormat="1">
      <c r="A953" s="420"/>
      <c r="B953" s="420" t="s">
        <v>2438</v>
      </c>
      <c r="C953" s="420" t="s">
        <v>1178</v>
      </c>
      <c r="D953" s="405" t="s">
        <v>1179</v>
      </c>
      <c r="E953" s="420">
        <v>8</v>
      </c>
      <c r="F953" s="421">
        <v>1</v>
      </c>
      <c r="G953" s="421">
        <v>2</v>
      </c>
      <c r="H953" s="421">
        <v>2</v>
      </c>
      <c r="I953" s="421">
        <v>8</v>
      </c>
      <c r="J953" s="415" t="s">
        <v>2439</v>
      </c>
      <c r="K953" s="416">
        <f>'Allegato 1.1 (CE) new'!O953</f>
        <v>0</v>
      </c>
      <c r="L953" s="402">
        <f>'Allegato 1.1 (CE) new'!P953</f>
        <v>0</v>
      </c>
      <c r="M953" s="402">
        <f>'Allegato 1.1 (CE) new'!Q953</f>
        <v>0</v>
      </c>
    </row>
    <row r="954" spans="1:13" s="355" customFormat="1">
      <c r="A954" s="420"/>
      <c r="B954" s="420" t="s">
        <v>2440</v>
      </c>
      <c r="C954" s="420" t="s">
        <v>1180</v>
      </c>
      <c r="D954" s="405" t="s">
        <v>1181</v>
      </c>
      <c r="E954" s="420">
        <v>8</v>
      </c>
      <c r="F954" s="421">
        <v>1</v>
      </c>
      <c r="G954" s="421">
        <v>2</v>
      </c>
      <c r="H954" s="421">
        <v>2</v>
      </c>
      <c r="I954" s="421">
        <v>9</v>
      </c>
      <c r="J954" s="415" t="s">
        <v>2441</v>
      </c>
      <c r="K954" s="416">
        <f>'Allegato 1.1 (CE) new'!O954</f>
        <v>0</v>
      </c>
      <c r="L954" s="402">
        <f>'Allegato 1.1 (CE) new'!P954</f>
        <v>0</v>
      </c>
      <c r="M954" s="402">
        <f>'Allegato 1.1 (CE) new'!Q954</f>
        <v>0</v>
      </c>
    </row>
    <row r="955" spans="1:13" s="355" customFormat="1">
      <c r="A955" s="393"/>
      <c r="B955" s="393" t="s">
        <v>2442</v>
      </c>
      <c r="C955" s="393" t="s">
        <v>1182</v>
      </c>
      <c r="D955" s="394" t="s">
        <v>1183</v>
      </c>
      <c r="E955" s="393">
        <v>8</v>
      </c>
      <c r="F955" s="395">
        <v>1</v>
      </c>
      <c r="G955" s="395">
        <v>2</v>
      </c>
      <c r="H955" s="395">
        <v>3</v>
      </c>
      <c r="I955" s="395">
        <v>0</v>
      </c>
      <c r="J955" s="396" t="s">
        <v>2443</v>
      </c>
      <c r="K955" s="397">
        <f>'Allegato 1.1 (CE) new'!O955</f>
        <v>0</v>
      </c>
      <c r="L955" s="397">
        <f>'Allegato 1.1 (CE) new'!P955</f>
        <v>0</v>
      </c>
      <c r="M955" s="397">
        <f>'Allegato 1.1 (CE) new'!Q955</f>
        <v>0</v>
      </c>
    </row>
    <row r="956" spans="1:13" s="355" customFormat="1">
      <c r="A956" s="398" t="s">
        <v>350</v>
      </c>
      <c r="B956" s="398" t="s">
        <v>2444</v>
      </c>
      <c r="C956" s="398" t="s">
        <v>1184</v>
      </c>
      <c r="D956" s="399" t="s">
        <v>1185</v>
      </c>
      <c r="E956" s="398">
        <v>8</v>
      </c>
      <c r="F956" s="400">
        <v>1</v>
      </c>
      <c r="G956" s="400">
        <v>2</v>
      </c>
      <c r="H956" s="400">
        <v>3</v>
      </c>
      <c r="I956" s="400">
        <v>1</v>
      </c>
      <c r="J956" s="406" t="s">
        <v>2445</v>
      </c>
      <c r="K956" s="407">
        <f>'Allegato 1.1 (CE) new'!O956</f>
        <v>0</v>
      </c>
      <c r="L956" s="402">
        <f>'Allegato 1.1 (CE) new'!P956</f>
        <v>0</v>
      </c>
      <c r="M956" s="402">
        <f>'Allegato 1.1 (CE) new'!Q956</f>
        <v>0</v>
      </c>
    </row>
    <row r="957" spans="1:13" s="355" customFormat="1">
      <c r="A957" s="420" t="s">
        <v>350</v>
      </c>
      <c r="B957" s="420" t="s">
        <v>2444</v>
      </c>
      <c r="C957" s="420" t="s">
        <v>1184</v>
      </c>
      <c r="D957" s="405" t="s">
        <v>1185</v>
      </c>
      <c r="E957" s="420">
        <v>8</v>
      </c>
      <c r="F957" s="421">
        <v>1</v>
      </c>
      <c r="G957" s="421">
        <v>2</v>
      </c>
      <c r="H957" s="421">
        <v>3</v>
      </c>
      <c r="I957" s="421">
        <v>2</v>
      </c>
      <c r="J957" s="406" t="s">
        <v>2446</v>
      </c>
      <c r="K957" s="407">
        <f>'Allegato 1.1 (CE) new'!O957</f>
        <v>0</v>
      </c>
      <c r="L957" s="402">
        <f>'Allegato 1.1 (CE) new'!P957</f>
        <v>0</v>
      </c>
      <c r="M957" s="402">
        <f>'Allegato 1.1 (CE) new'!Q957</f>
        <v>0</v>
      </c>
    </row>
    <row r="958" spans="1:13" s="355" customFormat="1">
      <c r="A958" s="420" t="s">
        <v>419</v>
      </c>
      <c r="B958" s="420" t="s">
        <v>2447</v>
      </c>
      <c r="C958" s="420" t="s">
        <v>1188</v>
      </c>
      <c r="D958" s="405" t="s">
        <v>1189</v>
      </c>
      <c r="E958" s="420">
        <v>8</v>
      </c>
      <c r="F958" s="421">
        <v>1</v>
      </c>
      <c r="G958" s="421">
        <v>2</v>
      </c>
      <c r="H958" s="421">
        <v>3</v>
      </c>
      <c r="I958" s="421">
        <v>3</v>
      </c>
      <c r="J958" s="415" t="s">
        <v>2448</v>
      </c>
      <c r="K958" s="416">
        <f>'Allegato 1.1 (CE) new'!O958</f>
        <v>0</v>
      </c>
      <c r="L958" s="402">
        <f>'Allegato 1.1 (CE) new'!P958</f>
        <v>0</v>
      </c>
      <c r="M958" s="402">
        <f>'Allegato 1.1 (CE) new'!Q958</f>
        <v>0</v>
      </c>
    </row>
    <row r="959" spans="1:13" s="355" customFormat="1">
      <c r="A959" s="420"/>
      <c r="B959" s="420" t="s">
        <v>2449</v>
      </c>
      <c r="C959" s="420" t="s">
        <v>1190</v>
      </c>
      <c r="D959" s="405" t="s">
        <v>1191</v>
      </c>
      <c r="E959" s="420">
        <v>8</v>
      </c>
      <c r="F959" s="421">
        <v>1</v>
      </c>
      <c r="G959" s="421">
        <v>2</v>
      </c>
      <c r="H959" s="421">
        <v>3</v>
      </c>
      <c r="I959" s="421">
        <v>4</v>
      </c>
      <c r="J959" s="415" t="s">
        <v>2450</v>
      </c>
      <c r="K959" s="416">
        <f>'Allegato 1.1 (CE) new'!O959</f>
        <v>0</v>
      </c>
      <c r="L959" s="402">
        <f>'Allegato 1.1 (CE) new'!P959</f>
        <v>0</v>
      </c>
      <c r="M959" s="402">
        <f>'Allegato 1.1 (CE) new'!Q959</f>
        <v>0</v>
      </c>
    </row>
    <row r="960" spans="1:13">
      <c r="A960" s="420"/>
      <c r="B960" s="420" t="s">
        <v>2451</v>
      </c>
      <c r="C960" s="420" t="s">
        <v>1192</v>
      </c>
      <c r="D960" s="405" t="s">
        <v>1193</v>
      </c>
      <c r="E960" s="420">
        <v>8</v>
      </c>
      <c r="F960" s="421">
        <v>1</v>
      </c>
      <c r="G960" s="421">
        <v>2</v>
      </c>
      <c r="H960" s="421">
        <v>3</v>
      </c>
      <c r="I960" s="421">
        <v>5</v>
      </c>
      <c r="J960" s="415" t="s">
        <v>2452</v>
      </c>
      <c r="K960" s="416">
        <f>'Allegato 1.1 (CE) new'!O960</f>
        <v>0</v>
      </c>
      <c r="L960" s="402">
        <f>'Allegato 1.1 (CE) new'!P960</f>
        <v>0</v>
      </c>
      <c r="M960" s="402">
        <f>'Allegato 1.1 (CE) new'!Q960</f>
        <v>0</v>
      </c>
    </row>
    <row r="961" spans="1:13">
      <c r="A961" s="420"/>
      <c r="B961" s="420" t="s">
        <v>2453</v>
      </c>
      <c r="C961" s="420" t="s">
        <v>1194</v>
      </c>
      <c r="D961" s="405" t="s">
        <v>1195</v>
      </c>
      <c r="E961" s="420">
        <v>8</v>
      </c>
      <c r="F961" s="421">
        <v>1</v>
      </c>
      <c r="G961" s="421">
        <v>2</v>
      </c>
      <c r="H961" s="421">
        <v>3</v>
      </c>
      <c r="I961" s="421">
        <v>6</v>
      </c>
      <c r="J961" s="415" t="s">
        <v>2454</v>
      </c>
      <c r="K961" s="416">
        <f>'Allegato 1.1 (CE) new'!O961</f>
        <v>0</v>
      </c>
      <c r="L961" s="402">
        <f>'Allegato 1.1 (CE) new'!P961</f>
        <v>0</v>
      </c>
      <c r="M961" s="402">
        <f>'Allegato 1.1 (CE) new'!Q961</f>
        <v>0</v>
      </c>
    </row>
    <row r="962" spans="1:13" ht="25.5">
      <c r="A962" s="420"/>
      <c r="B962" s="420" t="s">
        <v>2455</v>
      </c>
      <c r="C962" s="420" t="s">
        <v>1196</v>
      </c>
      <c r="D962" s="405" t="s">
        <v>1197</v>
      </c>
      <c r="E962" s="420">
        <v>8</v>
      </c>
      <c r="F962" s="421">
        <v>1</v>
      </c>
      <c r="G962" s="421">
        <v>2</v>
      </c>
      <c r="H962" s="421">
        <v>3</v>
      </c>
      <c r="I962" s="421">
        <v>7</v>
      </c>
      <c r="J962" s="415" t="s">
        <v>2456</v>
      </c>
      <c r="K962" s="416">
        <f>'Allegato 1.1 (CE) new'!O962</f>
        <v>0</v>
      </c>
      <c r="L962" s="402">
        <f>'Allegato 1.1 (CE) new'!P962</f>
        <v>0</v>
      </c>
      <c r="M962" s="402">
        <f>'Allegato 1.1 (CE) new'!Q962</f>
        <v>0</v>
      </c>
    </row>
    <row r="963" spans="1:13">
      <c r="A963" s="420"/>
      <c r="B963" s="420" t="s">
        <v>2457</v>
      </c>
      <c r="C963" s="420" t="s">
        <v>1198</v>
      </c>
      <c r="D963" s="405" t="s">
        <v>1199</v>
      </c>
      <c r="E963" s="420">
        <v>8</v>
      </c>
      <c r="F963" s="421">
        <v>1</v>
      </c>
      <c r="G963" s="421">
        <v>2</v>
      </c>
      <c r="H963" s="421">
        <v>3</v>
      </c>
      <c r="I963" s="421">
        <v>8</v>
      </c>
      <c r="J963" s="415" t="s">
        <v>2458</v>
      </c>
      <c r="K963" s="416">
        <f>'Allegato 1.1 (CE) new'!O963</f>
        <v>0</v>
      </c>
      <c r="L963" s="402">
        <f>'Allegato 1.1 (CE) new'!P963</f>
        <v>0</v>
      </c>
      <c r="M963" s="402">
        <f>'Allegato 1.1 (CE) new'!Q963</f>
        <v>0</v>
      </c>
    </row>
    <row r="964" spans="1:13">
      <c r="A964" s="420"/>
      <c r="B964" s="420" t="s">
        <v>2459</v>
      </c>
      <c r="C964" s="420" t="s">
        <v>1200</v>
      </c>
      <c r="D964" s="405" t="s">
        <v>1201</v>
      </c>
      <c r="E964" s="420">
        <v>8</v>
      </c>
      <c r="F964" s="421">
        <v>1</v>
      </c>
      <c r="G964" s="421">
        <v>2</v>
      </c>
      <c r="H964" s="421">
        <v>3</v>
      </c>
      <c r="I964" s="421">
        <v>9</v>
      </c>
      <c r="J964" s="415" t="s">
        <v>2460</v>
      </c>
      <c r="K964" s="416">
        <f>'Allegato 1.1 (CE) new'!O964</f>
        <v>0</v>
      </c>
      <c r="L964" s="402">
        <f>'Allegato 1.1 (CE) new'!P964</f>
        <v>0</v>
      </c>
      <c r="M964" s="402">
        <f>'Allegato 1.1 (CE) new'!Q964</f>
        <v>0</v>
      </c>
    </row>
    <row r="965" spans="1:13">
      <c r="A965" s="393"/>
      <c r="B965" s="393" t="s">
        <v>2461</v>
      </c>
      <c r="C965" s="393" t="s">
        <v>1202</v>
      </c>
      <c r="D965" s="394" t="s">
        <v>1203</v>
      </c>
      <c r="E965" s="393">
        <v>8</v>
      </c>
      <c r="F965" s="395">
        <v>1</v>
      </c>
      <c r="G965" s="395">
        <v>2</v>
      </c>
      <c r="H965" s="395">
        <v>4</v>
      </c>
      <c r="I965" s="395">
        <v>0</v>
      </c>
      <c r="J965" s="396" t="s">
        <v>285</v>
      </c>
      <c r="K965" s="397">
        <f>'Allegato 1.1 (CE) new'!O965</f>
        <v>0</v>
      </c>
      <c r="L965" s="397">
        <f>'Allegato 1.1 (CE) new'!P965</f>
        <v>0</v>
      </c>
      <c r="M965" s="397">
        <f>'Allegato 1.1 (CE) new'!Q965</f>
        <v>0</v>
      </c>
    </row>
    <row r="966" spans="1:13">
      <c r="A966" s="398"/>
      <c r="B966" s="398" t="s">
        <v>2461</v>
      </c>
      <c r="C966" s="398" t="s">
        <v>1202</v>
      </c>
      <c r="D966" s="399" t="s">
        <v>1203</v>
      </c>
      <c r="E966" s="398">
        <v>8</v>
      </c>
      <c r="F966" s="400">
        <v>1</v>
      </c>
      <c r="G966" s="400">
        <v>2</v>
      </c>
      <c r="H966" s="400">
        <v>4</v>
      </c>
      <c r="I966" s="400">
        <v>1</v>
      </c>
      <c r="J966" s="406" t="s">
        <v>285</v>
      </c>
      <c r="K966" s="407">
        <f>'Allegato 1.1 (CE) new'!O966</f>
        <v>0</v>
      </c>
      <c r="L966" s="402">
        <f>'Allegato 1.1 (CE) new'!P966</f>
        <v>0</v>
      </c>
      <c r="M966" s="402">
        <f>'Allegato 1.1 (CE) new'!Q966</f>
        <v>0</v>
      </c>
    </row>
    <row r="967" spans="1:13">
      <c r="A967" s="383"/>
      <c r="B967" s="383" t="s">
        <v>2462</v>
      </c>
      <c r="C967" s="383" t="s">
        <v>1204</v>
      </c>
      <c r="D967" s="382" t="s">
        <v>2463</v>
      </c>
      <c r="E967" s="383">
        <v>8</v>
      </c>
      <c r="F967" s="384">
        <v>2</v>
      </c>
      <c r="G967" s="384">
        <v>0</v>
      </c>
      <c r="H967" s="384">
        <v>0</v>
      </c>
      <c r="I967" s="384">
        <v>0</v>
      </c>
      <c r="J967" s="385" t="s">
        <v>2464</v>
      </c>
      <c r="K967" s="386">
        <f>'Allegato 1.1 (CE) new'!O967</f>
        <v>0</v>
      </c>
      <c r="L967" s="386">
        <f>'Allegato 1.1 (CE) new'!P967</f>
        <v>0</v>
      </c>
      <c r="M967" s="386">
        <f>'Allegato 1.1 (CE) new'!Q967</f>
        <v>0</v>
      </c>
    </row>
    <row r="968" spans="1:13">
      <c r="A968" s="389"/>
      <c r="B968" s="389" t="s">
        <v>2465</v>
      </c>
      <c r="C968" s="389" t="s">
        <v>1206</v>
      </c>
      <c r="D968" s="388" t="s">
        <v>2466</v>
      </c>
      <c r="E968" s="389">
        <v>8</v>
      </c>
      <c r="F968" s="390">
        <v>2</v>
      </c>
      <c r="G968" s="390">
        <v>1</v>
      </c>
      <c r="H968" s="390">
        <v>0</v>
      </c>
      <c r="I968" s="390">
        <v>0</v>
      </c>
      <c r="J968" s="391" t="s">
        <v>2467</v>
      </c>
      <c r="K968" s="392">
        <f>'Allegato 1.1 (CE) new'!O968</f>
        <v>0</v>
      </c>
      <c r="L968" s="392">
        <f>'Allegato 1.1 (CE) new'!P968</f>
        <v>0</v>
      </c>
      <c r="M968" s="392">
        <f>'Allegato 1.1 (CE) new'!Q968</f>
        <v>0</v>
      </c>
    </row>
    <row r="969" spans="1:13">
      <c r="A969" s="393"/>
      <c r="B969" s="393" t="s">
        <v>2465</v>
      </c>
      <c r="C969" s="393" t="s">
        <v>1206</v>
      </c>
      <c r="D969" s="394" t="s">
        <v>1207</v>
      </c>
      <c r="E969" s="393">
        <v>8</v>
      </c>
      <c r="F969" s="395">
        <v>2</v>
      </c>
      <c r="G969" s="395">
        <v>1</v>
      </c>
      <c r="H969" s="395">
        <v>1</v>
      </c>
      <c r="I969" s="395">
        <v>0</v>
      </c>
      <c r="J969" s="396" t="s">
        <v>287</v>
      </c>
      <c r="K969" s="397">
        <f>'Allegato 1.1 (CE) new'!O969</f>
        <v>0</v>
      </c>
      <c r="L969" s="397">
        <f>'Allegato 1.1 (CE) new'!P969</f>
        <v>0</v>
      </c>
      <c r="M969" s="397">
        <f>'Allegato 1.1 (CE) new'!Q969</f>
        <v>0</v>
      </c>
    </row>
    <row r="970" spans="1:13">
      <c r="A970" s="398"/>
      <c r="B970" s="398" t="s">
        <v>2465</v>
      </c>
      <c r="C970" s="398" t="s">
        <v>1206</v>
      </c>
      <c r="D970" s="399" t="s">
        <v>1207</v>
      </c>
      <c r="E970" s="398">
        <v>8</v>
      </c>
      <c r="F970" s="400">
        <v>2</v>
      </c>
      <c r="G970" s="400">
        <v>1</v>
      </c>
      <c r="H970" s="400">
        <v>1</v>
      </c>
      <c r="I970" s="400">
        <v>1</v>
      </c>
      <c r="J970" s="406" t="s">
        <v>287</v>
      </c>
      <c r="K970" s="407">
        <f>'Allegato 1.1 (CE) new'!O970</f>
        <v>0</v>
      </c>
      <c r="L970" s="402">
        <f>'Allegato 1.1 (CE) new'!P970</f>
        <v>0</v>
      </c>
      <c r="M970" s="402">
        <f>'Allegato 1.1 (CE) new'!Q970</f>
        <v>0</v>
      </c>
    </row>
    <row r="971" spans="1:13">
      <c r="A971" s="389"/>
      <c r="B971" s="389" t="s">
        <v>2468</v>
      </c>
      <c r="C971" s="389" t="s">
        <v>1208</v>
      </c>
      <c r="D971" s="388" t="s">
        <v>2469</v>
      </c>
      <c r="E971" s="389">
        <v>8</v>
      </c>
      <c r="F971" s="390">
        <v>2</v>
      </c>
      <c r="G971" s="390">
        <v>2</v>
      </c>
      <c r="H971" s="390">
        <v>0</v>
      </c>
      <c r="I971" s="390">
        <v>0</v>
      </c>
      <c r="J971" s="391" t="s">
        <v>2470</v>
      </c>
      <c r="K971" s="392">
        <f>'Allegato 1.1 (CE) new'!O971</f>
        <v>0</v>
      </c>
      <c r="L971" s="392">
        <f>'Allegato 1.1 (CE) new'!P971</f>
        <v>0</v>
      </c>
      <c r="M971" s="392">
        <f>'Allegato 1.1 (CE) new'!Q971</f>
        <v>0</v>
      </c>
    </row>
    <row r="972" spans="1:13" s="355" customFormat="1">
      <c r="A972" s="393"/>
      <c r="B972" s="393" t="s">
        <v>2471</v>
      </c>
      <c r="C972" s="393" t="s">
        <v>1210</v>
      </c>
      <c r="D972" s="394" t="s">
        <v>1211</v>
      </c>
      <c r="E972" s="393">
        <v>8</v>
      </c>
      <c r="F972" s="395">
        <v>2</v>
      </c>
      <c r="G972" s="395">
        <v>2</v>
      </c>
      <c r="H972" s="395">
        <v>1</v>
      </c>
      <c r="I972" s="395">
        <v>0</v>
      </c>
      <c r="J972" s="396" t="s">
        <v>2472</v>
      </c>
      <c r="K972" s="397">
        <f>'Allegato 1.1 (CE) new'!O972</f>
        <v>0</v>
      </c>
      <c r="L972" s="397">
        <f>'Allegato 1.1 (CE) new'!P972</f>
        <v>0</v>
      </c>
      <c r="M972" s="397">
        <f>'Allegato 1.1 (CE) new'!Q972</f>
        <v>0</v>
      </c>
    </row>
    <row r="973" spans="1:13" s="355" customFormat="1">
      <c r="A973" s="398"/>
      <c r="B973" s="398" t="s">
        <v>2471</v>
      </c>
      <c r="C973" s="398" t="s">
        <v>1210</v>
      </c>
      <c r="D973" s="399" t="s">
        <v>1211</v>
      </c>
      <c r="E973" s="398">
        <v>8</v>
      </c>
      <c r="F973" s="400">
        <v>2</v>
      </c>
      <c r="G973" s="400">
        <v>2</v>
      </c>
      <c r="H973" s="400">
        <v>1</v>
      </c>
      <c r="I973" s="400">
        <v>1</v>
      </c>
      <c r="J973" s="406" t="s">
        <v>2472</v>
      </c>
      <c r="K973" s="407">
        <f>'Allegato 1.1 (CE) new'!O973</f>
        <v>0</v>
      </c>
      <c r="L973" s="402">
        <f>'Allegato 1.1 (CE) new'!P973</f>
        <v>0</v>
      </c>
      <c r="M973" s="402">
        <f>'Allegato 1.1 (CE) new'!Q973</f>
        <v>0</v>
      </c>
    </row>
    <row r="974" spans="1:13" s="355" customFormat="1">
      <c r="A974" s="393"/>
      <c r="B974" s="393" t="s">
        <v>2473</v>
      </c>
      <c r="C974" s="393" t="s">
        <v>1212</v>
      </c>
      <c r="D974" s="394" t="s">
        <v>1213</v>
      </c>
      <c r="E974" s="393">
        <v>8</v>
      </c>
      <c r="F974" s="395">
        <v>2</v>
      </c>
      <c r="G974" s="395">
        <v>2</v>
      </c>
      <c r="H974" s="395">
        <v>2</v>
      </c>
      <c r="I974" s="395">
        <v>0</v>
      </c>
      <c r="J974" s="396" t="s">
        <v>2474</v>
      </c>
      <c r="K974" s="397">
        <f>'Allegato 1.1 (CE) new'!O974</f>
        <v>0</v>
      </c>
      <c r="L974" s="397">
        <f>'Allegato 1.1 (CE) new'!P974</f>
        <v>0</v>
      </c>
      <c r="M974" s="397">
        <f>'Allegato 1.1 (CE) new'!Q974</f>
        <v>0</v>
      </c>
    </row>
    <row r="975" spans="1:13" s="355" customFormat="1">
      <c r="A975" s="398"/>
      <c r="B975" s="398" t="s">
        <v>2473</v>
      </c>
      <c r="C975" s="398" t="s">
        <v>1212</v>
      </c>
      <c r="D975" s="399" t="s">
        <v>1213</v>
      </c>
      <c r="E975" s="398">
        <v>8</v>
      </c>
      <c r="F975" s="400">
        <v>2</v>
      </c>
      <c r="G975" s="400">
        <v>2</v>
      </c>
      <c r="H975" s="400">
        <v>2</v>
      </c>
      <c r="I975" s="400">
        <v>1</v>
      </c>
      <c r="J975" s="406" t="s">
        <v>2474</v>
      </c>
      <c r="K975" s="407">
        <f>'Allegato 1.1 (CE) new'!O975</f>
        <v>0</v>
      </c>
      <c r="L975" s="402">
        <f>'Allegato 1.1 (CE) new'!P975</f>
        <v>0</v>
      </c>
      <c r="M975" s="402">
        <f>'Allegato 1.1 (CE) new'!Q975</f>
        <v>0</v>
      </c>
    </row>
    <row r="976" spans="1:13" s="355" customFormat="1">
      <c r="A976" s="393"/>
      <c r="B976" s="393" t="s">
        <v>2475</v>
      </c>
      <c r="C976" s="393" t="s">
        <v>1214</v>
      </c>
      <c r="D976" s="394" t="s">
        <v>1215</v>
      </c>
      <c r="E976" s="393">
        <v>8</v>
      </c>
      <c r="F976" s="395">
        <v>2</v>
      </c>
      <c r="G976" s="395">
        <v>2</v>
      </c>
      <c r="H976" s="395">
        <v>3</v>
      </c>
      <c r="I976" s="395">
        <v>0</v>
      </c>
      <c r="J976" s="396" t="s">
        <v>2476</v>
      </c>
      <c r="K976" s="397">
        <f>'Allegato 1.1 (CE) new'!O976</f>
        <v>0</v>
      </c>
      <c r="L976" s="397">
        <f>'Allegato 1.1 (CE) new'!P976</f>
        <v>0</v>
      </c>
      <c r="M976" s="397">
        <f>'Allegato 1.1 (CE) new'!Q976</f>
        <v>0</v>
      </c>
    </row>
    <row r="977" spans="1:13" s="355" customFormat="1" ht="25.5">
      <c r="A977" s="420" t="s">
        <v>350</v>
      </c>
      <c r="B977" s="420" t="s">
        <v>2477</v>
      </c>
      <c r="C977" s="420" t="s">
        <v>1220</v>
      </c>
      <c r="D977" s="405" t="s">
        <v>1221</v>
      </c>
      <c r="E977" s="420">
        <v>8</v>
      </c>
      <c r="F977" s="421">
        <v>2</v>
      </c>
      <c r="G977" s="421">
        <v>2</v>
      </c>
      <c r="H977" s="421">
        <v>3</v>
      </c>
      <c r="I977" s="421">
        <v>1</v>
      </c>
      <c r="J977" s="415" t="s">
        <v>2478</v>
      </c>
      <c r="K977" s="416">
        <f>'Allegato 1.1 (CE) new'!O977</f>
        <v>0</v>
      </c>
      <c r="L977" s="402">
        <f>'Allegato 1.1 (CE) new'!P977</f>
        <v>0</v>
      </c>
      <c r="M977" s="402">
        <f>'Allegato 1.1 (CE) new'!Q977</f>
        <v>0</v>
      </c>
    </row>
    <row r="978" spans="1:13" s="355" customFormat="1" ht="25.5">
      <c r="A978" s="420" t="s">
        <v>350</v>
      </c>
      <c r="B978" s="420" t="s">
        <v>2479</v>
      </c>
      <c r="C978" s="420" t="s">
        <v>1218</v>
      </c>
      <c r="D978" s="405" t="s">
        <v>1219</v>
      </c>
      <c r="E978" s="420">
        <v>8</v>
      </c>
      <c r="F978" s="421">
        <v>2</v>
      </c>
      <c r="G978" s="421">
        <v>2</v>
      </c>
      <c r="H978" s="421">
        <v>3</v>
      </c>
      <c r="I978" s="421">
        <v>2</v>
      </c>
      <c r="J978" s="415" t="s">
        <v>2480</v>
      </c>
      <c r="K978" s="416">
        <f>'Allegato 1.1 (CE) new'!O978</f>
        <v>0</v>
      </c>
      <c r="L978" s="402">
        <f>'Allegato 1.1 (CE) new'!P978</f>
        <v>0</v>
      </c>
      <c r="M978" s="402">
        <f>'Allegato 1.1 (CE) new'!Q978</f>
        <v>0</v>
      </c>
    </row>
    <row r="979" spans="1:13" s="355" customFormat="1">
      <c r="A979" s="420" t="s">
        <v>419</v>
      </c>
      <c r="B979" s="420" t="s">
        <v>2481</v>
      </c>
      <c r="C979" s="420" t="s">
        <v>1224</v>
      </c>
      <c r="D979" s="405" t="s">
        <v>1225</v>
      </c>
      <c r="E979" s="420">
        <v>8</v>
      </c>
      <c r="F979" s="421">
        <v>2</v>
      </c>
      <c r="G979" s="421">
        <v>2</v>
      </c>
      <c r="H979" s="421">
        <v>3</v>
      </c>
      <c r="I979" s="421">
        <v>3</v>
      </c>
      <c r="J979" s="415" t="s">
        <v>2482</v>
      </c>
      <c r="K979" s="416">
        <f>'Allegato 1.1 (CE) new'!O979</f>
        <v>0</v>
      </c>
      <c r="L979" s="402">
        <f>'Allegato 1.1 (CE) new'!P979</f>
        <v>0</v>
      </c>
      <c r="M979" s="402">
        <f>'Allegato 1.1 (CE) new'!Q979</f>
        <v>0</v>
      </c>
    </row>
    <row r="980" spans="1:13" s="355" customFormat="1" ht="25.5">
      <c r="A980" s="420"/>
      <c r="B980" s="420" t="s">
        <v>2483</v>
      </c>
      <c r="C980" s="420" t="s">
        <v>1228</v>
      </c>
      <c r="D980" s="405" t="s">
        <v>1229</v>
      </c>
      <c r="E980" s="420">
        <v>8</v>
      </c>
      <c r="F980" s="421">
        <v>2</v>
      </c>
      <c r="G980" s="421">
        <v>2</v>
      </c>
      <c r="H980" s="421">
        <v>3</v>
      </c>
      <c r="I980" s="421">
        <v>4</v>
      </c>
      <c r="J980" s="415" t="s">
        <v>2484</v>
      </c>
      <c r="K980" s="416">
        <f>'Allegato 1.1 (CE) new'!O980</f>
        <v>0</v>
      </c>
      <c r="L980" s="402">
        <f>'Allegato 1.1 (CE) new'!P980</f>
        <v>0</v>
      </c>
      <c r="M980" s="402">
        <f>'Allegato 1.1 (CE) new'!Q980</f>
        <v>0</v>
      </c>
    </row>
    <row r="981" spans="1:13" s="355" customFormat="1" ht="25.5">
      <c r="A981" s="420"/>
      <c r="B981" s="420" t="s">
        <v>2483</v>
      </c>
      <c r="C981" s="420" t="s">
        <v>1228</v>
      </c>
      <c r="D981" s="405" t="s">
        <v>1229</v>
      </c>
      <c r="E981" s="420">
        <v>8</v>
      </c>
      <c r="F981" s="421">
        <v>2</v>
      </c>
      <c r="G981" s="421">
        <v>2</v>
      </c>
      <c r="H981" s="421">
        <v>3</v>
      </c>
      <c r="I981" s="421">
        <v>5</v>
      </c>
      <c r="J981" s="415" t="s">
        <v>2485</v>
      </c>
      <c r="K981" s="416">
        <f>'Allegato 1.1 (CE) new'!O981</f>
        <v>0</v>
      </c>
      <c r="L981" s="402">
        <f>'Allegato 1.1 (CE) new'!P981</f>
        <v>0</v>
      </c>
      <c r="M981" s="402">
        <f>'Allegato 1.1 (CE) new'!Q981</f>
        <v>0</v>
      </c>
    </row>
    <row r="982" spans="1:13" s="355" customFormat="1" ht="25.5">
      <c r="A982" s="420"/>
      <c r="B982" s="420" t="s">
        <v>2486</v>
      </c>
      <c r="C982" s="420" t="s">
        <v>1230</v>
      </c>
      <c r="D982" s="405" t="s">
        <v>1231</v>
      </c>
      <c r="E982" s="420">
        <v>8</v>
      </c>
      <c r="F982" s="421">
        <v>2</v>
      </c>
      <c r="G982" s="421">
        <v>2</v>
      </c>
      <c r="H982" s="421">
        <v>3</v>
      </c>
      <c r="I982" s="421">
        <v>6</v>
      </c>
      <c r="J982" s="415" t="s">
        <v>2487</v>
      </c>
      <c r="K982" s="416">
        <f>'Allegato 1.1 (CE) new'!O982</f>
        <v>0</v>
      </c>
      <c r="L982" s="402">
        <f>'Allegato 1.1 (CE) new'!P982</f>
        <v>0</v>
      </c>
      <c r="M982" s="402">
        <f>'Allegato 1.1 (CE) new'!Q982</f>
        <v>0</v>
      </c>
    </row>
    <row r="983" spans="1:13" s="355" customFormat="1" ht="25.5">
      <c r="A983" s="420"/>
      <c r="B983" s="420" t="s">
        <v>2486</v>
      </c>
      <c r="C983" s="420" t="s">
        <v>1230</v>
      </c>
      <c r="D983" s="405" t="s">
        <v>1231</v>
      </c>
      <c r="E983" s="420">
        <v>8</v>
      </c>
      <c r="F983" s="421">
        <v>2</v>
      </c>
      <c r="G983" s="421">
        <v>2</v>
      </c>
      <c r="H983" s="421">
        <v>3</v>
      </c>
      <c r="I983" s="421">
        <v>7</v>
      </c>
      <c r="J983" s="415" t="s">
        <v>2488</v>
      </c>
      <c r="K983" s="416">
        <f>'Allegato 1.1 (CE) new'!O983</f>
        <v>0</v>
      </c>
      <c r="L983" s="402">
        <f>'Allegato 1.1 (CE) new'!P983</f>
        <v>0</v>
      </c>
      <c r="M983" s="402">
        <f>'Allegato 1.1 (CE) new'!Q983</f>
        <v>0</v>
      </c>
    </row>
    <row r="984" spans="1:13" s="355" customFormat="1" ht="25.5">
      <c r="A984" s="420"/>
      <c r="B984" s="420" t="s">
        <v>2489</v>
      </c>
      <c r="C984" s="420" t="s">
        <v>1232</v>
      </c>
      <c r="D984" s="405" t="s">
        <v>1233</v>
      </c>
      <c r="E984" s="420">
        <v>8</v>
      </c>
      <c r="F984" s="421">
        <v>2</v>
      </c>
      <c r="G984" s="421">
        <v>2</v>
      </c>
      <c r="H984" s="421">
        <v>3</v>
      </c>
      <c r="I984" s="421">
        <v>8</v>
      </c>
      <c r="J984" s="415" t="s">
        <v>2490</v>
      </c>
      <c r="K984" s="416">
        <f>'Allegato 1.1 (CE) new'!O984</f>
        <v>0</v>
      </c>
      <c r="L984" s="402">
        <f>'Allegato 1.1 (CE) new'!P984</f>
        <v>0</v>
      </c>
      <c r="M984" s="402">
        <f>'Allegato 1.1 (CE) new'!Q984</f>
        <v>0</v>
      </c>
    </row>
    <row r="985" spans="1:13" s="355" customFormat="1">
      <c r="A985" s="420"/>
      <c r="B985" s="420" t="s">
        <v>2489</v>
      </c>
      <c r="C985" s="420" t="s">
        <v>1232</v>
      </c>
      <c r="D985" s="405" t="s">
        <v>1233</v>
      </c>
      <c r="E985" s="420">
        <v>8</v>
      </c>
      <c r="F985" s="421">
        <v>2</v>
      </c>
      <c r="G985" s="421">
        <v>2</v>
      </c>
      <c r="H985" s="421">
        <v>3</v>
      </c>
      <c r="I985" s="421">
        <v>9</v>
      </c>
      <c r="J985" s="415" t="s">
        <v>2491</v>
      </c>
      <c r="K985" s="416">
        <f>'Allegato 1.1 (CE) new'!O985</f>
        <v>0</v>
      </c>
      <c r="L985" s="402">
        <f>'Allegato 1.1 (CE) new'!P985</f>
        <v>0</v>
      </c>
      <c r="M985" s="402">
        <f>'Allegato 1.1 (CE) new'!Q985</f>
        <v>0</v>
      </c>
    </row>
    <row r="986" spans="1:13" s="355" customFormat="1" ht="25.5">
      <c r="A986" s="420"/>
      <c r="B986" s="420" t="s">
        <v>2492</v>
      </c>
      <c r="C986" s="420" t="s">
        <v>1234</v>
      </c>
      <c r="D986" s="405" t="s">
        <v>1235</v>
      </c>
      <c r="E986" s="420">
        <v>8</v>
      </c>
      <c r="F986" s="421">
        <v>2</v>
      </c>
      <c r="G986" s="421">
        <v>2</v>
      </c>
      <c r="H986" s="421">
        <v>3</v>
      </c>
      <c r="I986" s="421">
        <v>10</v>
      </c>
      <c r="J986" s="415" t="s">
        <v>2493</v>
      </c>
      <c r="K986" s="416">
        <f>'Allegato 1.1 (CE) new'!O986</f>
        <v>0</v>
      </c>
      <c r="L986" s="402">
        <f>'Allegato 1.1 (CE) new'!P986</f>
        <v>0</v>
      </c>
      <c r="M986" s="402">
        <f>'Allegato 1.1 (CE) new'!Q986</f>
        <v>0</v>
      </c>
    </row>
    <row r="987" spans="1:13" s="355" customFormat="1" ht="25.5">
      <c r="A987" s="420"/>
      <c r="B987" s="420" t="s">
        <v>2492</v>
      </c>
      <c r="C987" s="420" t="s">
        <v>1234</v>
      </c>
      <c r="D987" s="405" t="s">
        <v>1235</v>
      </c>
      <c r="E987" s="420">
        <v>8</v>
      </c>
      <c r="F987" s="421">
        <v>2</v>
      </c>
      <c r="G987" s="421">
        <v>2</v>
      </c>
      <c r="H987" s="421">
        <v>3</v>
      </c>
      <c r="I987" s="421">
        <v>11</v>
      </c>
      <c r="J987" s="415" t="s">
        <v>2494</v>
      </c>
      <c r="K987" s="416">
        <f>'Allegato 1.1 (CE) new'!O987</f>
        <v>0</v>
      </c>
      <c r="L987" s="402">
        <f>'Allegato 1.1 (CE) new'!P987</f>
        <v>0</v>
      </c>
      <c r="M987" s="402">
        <f>'Allegato 1.1 (CE) new'!Q987</f>
        <v>0</v>
      </c>
    </row>
    <row r="988" spans="1:13" s="355" customFormat="1" ht="25.5">
      <c r="A988" s="420"/>
      <c r="B988" s="420" t="s">
        <v>2492</v>
      </c>
      <c r="C988" s="420" t="s">
        <v>1234</v>
      </c>
      <c r="D988" s="405" t="s">
        <v>1235</v>
      </c>
      <c r="E988" s="420">
        <v>8</v>
      </c>
      <c r="F988" s="421">
        <v>2</v>
      </c>
      <c r="G988" s="421">
        <v>2</v>
      </c>
      <c r="H988" s="421">
        <v>3</v>
      </c>
      <c r="I988" s="421">
        <v>12</v>
      </c>
      <c r="J988" s="415" t="s">
        <v>2495</v>
      </c>
      <c r="K988" s="416">
        <f>'Allegato 1.1 (CE) new'!O988</f>
        <v>0</v>
      </c>
      <c r="L988" s="402">
        <f>'Allegato 1.1 (CE) new'!P988</f>
        <v>0</v>
      </c>
      <c r="M988" s="402">
        <f>'Allegato 1.1 (CE) new'!Q988</f>
        <v>0</v>
      </c>
    </row>
    <row r="989" spans="1:13" s="355" customFormat="1" ht="25.5">
      <c r="A989" s="420"/>
      <c r="B989" s="420" t="s">
        <v>2492</v>
      </c>
      <c r="C989" s="420" t="s">
        <v>1234</v>
      </c>
      <c r="D989" s="405" t="s">
        <v>1235</v>
      </c>
      <c r="E989" s="420">
        <v>8</v>
      </c>
      <c r="F989" s="421">
        <v>2</v>
      </c>
      <c r="G989" s="421">
        <v>2</v>
      </c>
      <c r="H989" s="421">
        <v>3</v>
      </c>
      <c r="I989" s="421">
        <v>13</v>
      </c>
      <c r="J989" s="415" t="s">
        <v>2496</v>
      </c>
      <c r="K989" s="416">
        <f>'Allegato 1.1 (CE) new'!O989</f>
        <v>0</v>
      </c>
      <c r="L989" s="402">
        <f>'Allegato 1.1 (CE) new'!P989</f>
        <v>0</v>
      </c>
      <c r="M989" s="402">
        <f>'Allegato 1.1 (CE) new'!Q989</f>
        <v>0</v>
      </c>
    </row>
    <row r="990" spans="1:13" s="355" customFormat="1" ht="25.5">
      <c r="A990" s="420"/>
      <c r="B990" s="420" t="s">
        <v>2497</v>
      </c>
      <c r="C990" s="420" t="s">
        <v>1236</v>
      </c>
      <c r="D990" s="405" t="s">
        <v>1237</v>
      </c>
      <c r="E990" s="420">
        <v>8</v>
      </c>
      <c r="F990" s="421">
        <v>2</v>
      </c>
      <c r="G990" s="421">
        <v>2</v>
      </c>
      <c r="H990" s="421">
        <v>3</v>
      </c>
      <c r="I990" s="421">
        <v>14</v>
      </c>
      <c r="J990" s="415" t="s">
        <v>2498</v>
      </c>
      <c r="K990" s="416">
        <f>'Allegato 1.1 (CE) new'!O990</f>
        <v>0</v>
      </c>
      <c r="L990" s="402">
        <f>'Allegato 1.1 (CE) new'!P990</f>
        <v>0</v>
      </c>
      <c r="M990" s="402">
        <f>'Allegato 1.1 (CE) new'!Q990</f>
        <v>0</v>
      </c>
    </row>
    <row r="991" spans="1:13" s="355" customFormat="1" ht="25.5">
      <c r="A991" s="420"/>
      <c r="B991" s="420" t="s">
        <v>2499</v>
      </c>
      <c r="C991" s="420" t="s">
        <v>1238</v>
      </c>
      <c r="D991" s="405" t="s">
        <v>1239</v>
      </c>
      <c r="E991" s="420">
        <v>8</v>
      </c>
      <c r="F991" s="421">
        <v>2</v>
      </c>
      <c r="G991" s="421">
        <v>2</v>
      </c>
      <c r="H991" s="421">
        <v>3</v>
      </c>
      <c r="I991" s="421">
        <v>15</v>
      </c>
      <c r="J991" s="415" t="s">
        <v>2500</v>
      </c>
      <c r="K991" s="416">
        <f>'Allegato 1.1 (CE) new'!O991</f>
        <v>0</v>
      </c>
      <c r="L991" s="402">
        <f>'Allegato 1.1 (CE) new'!P991</f>
        <v>0</v>
      </c>
      <c r="M991" s="402">
        <f>'Allegato 1.1 (CE) new'!Q991</f>
        <v>0</v>
      </c>
    </row>
    <row r="992" spans="1:13" s="355" customFormat="1">
      <c r="A992" s="420"/>
      <c r="B992" s="420" t="s">
        <v>2501</v>
      </c>
      <c r="C992" s="420" t="s">
        <v>1240</v>
      </c>
      <c r="D992" s="405" t="s">
        <v>1241</v>
      </c>
      <c r="E992" s="420">
        <v>8</v>
      </c>
      <c r="F992" s="421">
        <v>2</v>
      </c>
      <c r="G992" s="421">
        <v>2</v>
      </c>
      <c r="H992" s="421">
        <v>3</v>
      </c>
      <c r="I992" s="421">
        <v>16</v>
      </c>
      <c r="J992" s="415" t="s">
        <v>2502</v>
      </c>
      <c r="K992" s="416">
        <f>'Allegato 1.1 (CE) new'!O992</f>
        <v>0</v>
      </c>
      <c r="L992" s="402">
        <f>'Allegato 1.1 (CE) new'!P992</f>
        <v>0</v>
      </c>
      <c r="M992" s="402">
        <f>'Allegato 1.1 (CE) new'!Q992</f>
        <v>0</v>
      </c>
    </row>
    <row r="993" spans="1:13" s="355" customFormat="1">
      <c r="A993" s="420"/>
      <c r="B993" s="420" t="s">
        <v>2503</v>
      </c>
      <c r="C993" s="420" t="s">
        <v>1242</v>
      </c>
      <c r="D993" s="405" t="s">
        <v>1243</v>
      </c>
      <c r="E993" s="420">
        <v>8</v>
      </c>
      <c r="F993" s="421">
        <v>2</v>
      </c>
      <c r="G993" s="421">
        <v>2</v>
      </c>
      <c r="H993" s="421">
        <v>3</v>
      </c>
      <c r="I993" s="421">
        <v>17</v>
      </c>
      <c r="J993" s="415" t="s">
        <v>2504</v>
      </c>
      <c r="K993" s="416">
        <f>'Allegato 1.1 (CE) new'!O993</f>
        <v>0</v>
      </c>
      <c r="L993" s="402">
        <f>'Allegato 1.1 (CE) new'!P993</f>
        <v>0</v>
      </c>
      <c r="M993" s="402">
        <f>'Allegato 1.1 (CE) new'!Q993</f>
        <v>0</v>
      </c>
    </row>
    <row r="994" spans="1:13" s="355" customFormat="1">
      <c r="A994" s="393"/>
      <c r="B994" s="393" t="s">
        <v>2505</v>
      </c>
      <c r="C994" s="393" t="s">
        <v>1244</v>
      </c>
      <c r="D994" s="394" t="s">
        <v>1245</v>
      </c>
      <c r="E994" s="393">
        <v>8</v>
      </c>
      <c r="F994" s="395">
        <v>2</v>
      </c>
      <c r="G994" s="395">
        <v>2</v>
      </c>
      <c r="H994" s="395">
        <v>4</v>
      </c>
      <c r="I994" s="395">
        <v>0</v>
      </c>
      <c r="J994" s="396" t="s">
        <v>2506</v>
      </c>
      <c r="K994" s="397">
        <f>'Allegato 1.1 (CE) new'!O994</f>
        <v>0</v>
      </c>
      <c r="L994" s="397">
        <f>'Allegato 1.1 (CE) new'!P994</f>
        <v>0</v>
      </c>
      <c r="M994" s="397">
        <f>'Allegato 1.1 (CE) new'!Q994</f>
        <v>0</v>
      </c>
    </row>
    <row r="995" spans="1:13" s="355" customFormat="1">
      <c r="A995" s="398" t="s">
        <v>350</v>
      </c>
      <c r="B995" s="398" t="s">
        <v>2507</v>
      </c>
      <c r="C995" s="398" t="s">
        <v>1246</v>
      </c>
      <c r="D995" s="399" t="s">
        <v>1247</v>
      </c>
      <c r="E995" s="398">
        <v>8</v>
      </c>
      <c r="F995" s="400">
        <v>2</v>
      </c>
      <c r="G995" s="400">
        <v>2</v>
      </c>
      <c r="H995" s="400">
        <v>4</v>
      </c>
      <c r="I995" s="400">
        <v>1</v>
      </c>
      <c r="J995" s="406" t="s">
        <v>2508</v>
      </c>
      <c r="K995" s="407">
        <f>'Allegato 1.1 (CE) new'!O995</f>
        <v>0</v>
      </c>
      <c r="L995" s="402">
        <f>'Allegato 1.1 (CE) new'!P995</f>
        <v>0</v>
      </c>
      <c r="M995" s="402">
        <f>'Allegato 1.1 (CE) new'!Q995</f>
        <v>0</v>
      </c>
    </row>
    <row r="996" spans="1:13" s="355" customFormat="1">
      <c r="A996" s="420" t="s">
        <v>419</v>
      </c>
      <c r="B996" s="420" t="s">
        <v>2509</v>
      </c>
      <c r="C996" s="420" t="s">
        <v>1250</v>
      </c>
      <c r="D996" s="405" t="s">
        <v>1251</v>
      </c>
      <c r="E996" s="420">
        <v>8</v>
      </c>
      <c r="F996" s="421">
        <v>2</v>
      </c>
      <c r="G996" s="421">
        <v>2</v>
      </c>
      <c r="H996" s="421">
        <v>4</v>
      </c>
      <c r="I996" s="421">
        <v>2</v>
      </c>
      <c r="J996" s="415" t="s">
        <v>2510</v>
      </c>
      <c r="K996" s="416">
        <f>'Allegato 1.1 (CE) new'!O996</f>
        <v>0</v>
      </c>
      <c r="L996" s="402">
        <f>'Allegato 1.1 (CE) new'!P996</f>
        <v>0</v>
      </c>
      <c r="M996" s="402">
        <f>'Allegato 1.1 (CE) new'!Q996</f>
        <v>0</v>
      </c>
    </row>
    <row r="997" spans="1:13" s="355" customFormat="1">
      <c r="A997" s="420"/>
      <c r="B997" s="420" t="s">
        <v>2511</v>
      </c>
      <c r="C997" s="420" t="s">
        <v>1252</v>
      </c>
      <c r="D997" s="405" t="s">
        <v>1253</v>
      </c>
      <c r="E997" s="420">
        <v>8</v>
      </c>
      <c r="F997" s="421">
        <v>2</v>
      </c>
      <c r="G997" s="421">
        <v>2</v>
      </c>
      <c r="H997" s="421">
        <v>4</v>
      </c>
      <c r="I997" s="421">
        <v>3</v>
      </c>
      <c r="J997" s="415" t="s">
        <v>2512</v>
      </c>
      <c r="K997" s="416">
        <f>'Allegato 1.1 (CE) new'!O997</f>
        <v>0</v>
      </c>
      <c r="L997" s="402">
        <f>'Allegato 1.1 (CE) new'!P997</f>
        <v>0</v>
      </c>
      <c r="M997" s="402">
        <f>'Allegato 1.1 (CE) new'!Q997</f>
        <v>0</v>
      </c>
    </row>
    <row r="998" spans="1:13" ht="25.5">
      <c r="A998" s="420"/>
      <c r="B998" s="420" t="s">
        <v>2513</v>
      </c>
      <c r="C998" s="420" t="s">
        <v>1254</v>
      </c>
      <c r="D998" s="405" t="s">
        <v>1255</v>
      </c>
      <c r="E998" s="420">
        <v>8</v>
      </c>
      <c r="F998" s="421">
        <v>2</v>
      </c>
      <c r="G998" s="421">
        <v>2</v>
      </c>
      <c r="H998" s="421">
        <v>4</v>
      </c>
      <c r="I998" s="421">
        <v>4</v>
      </c>
      <c r="J998" s="415" t="s">
        <v>2514</v>
      </c>
      <c r="K998" s="416">
        <f>'Allegato 1.1 (CE) new'!O998</f>
        <v>0</v>
      </c>
      <c r="L998" s="402">
        <f>'Allegato 1.1 (CE) new'!P998</f>
        <v>0</v>
      </c>
      <c r="M998" s="402">
        <f>'Allegato 1.1 (CE) new'!Q998</f>
        <v>0</v>
      </c>
    </row>
    <row r="999" spans="1:13" ht="25.5">
      <c r="A999" s="420"/>
      <c r="B999" s="420" t="s">
        <v>2515</v>
      </c>
      <c r="C999" s="420" t="s">
        <v>1256</v>
      </c>
      <c r="D999" s="405" t="s">
        <v>1257</v>
      </c>
      <c r="E999" s="420">
        <v>8</v>
      </c>
      <c r="F999" s="421">
        <v>2</v>
      </c>
      <c r="G999" s="421">
        <v>2</v>
      </c>
      <c r="H999" s="421">
        <v>4</v>
      </c>
      <c r="I999" s="421">
        <v>5</v>
      </c>
      <c r="J999" s="415" t="s">
        <v>2516</v>
      </c>
      <c r="K999" s="416">
        <f>'Allegato 1.1 (CE) new'!O999</f>
        <v>0</v>
      </c>
      <c r="L999" s="402">
        <f>'Allegato 1.1 (CE) new'!P999</f>
        <v>0</v>
      </c>
      <c r="M999" s="402">
        <f>'Allegato 1.1 (CE) new'!Q999</f>
        <v>0</v>
      </c>
    </row>
    <row r="1000" spans="1:13" ht="25.5">
      <c r="A1000" s="420"/>
      <c r="B1000" s="420" t="s">
        <v>2517</v>
      </c>
      <c r="C1000" s="420" t="s">
        <v>1258</v>
      </c>
      <c r="D1000" s="405" t="s">
        <v>1259</v>
      </c>
      <c r="E1000" s="420">
        <v>8</v>
      </c>
      <c r="F1000" s="421">
        <v>2</v>
      </c>
      <c r="G1000" s="421">
        <v>2</v>
      </c>
      <c r="H1000" s="421">
        <v>4</v>
      </c>
      <c r="I1000" s="421">
        <v>6</v>
      </c>
      <c r="J1000" s="415" t="s">
        <v>2518</v>
      </c>
      <c r="K1000" s="416">
        <f>'Allegato 1.1 (CE) new'!O1000</f>
        <v>0</v>
      </c>
      <c r="L1000" s="402">
        <f>'Allegato 1.1 (CE) new'!P1000</f>
        <v>0</v>
      </c>
      <c r="M1000" s="402">
        <f>'Allegato 1.1 (CE) new'!Q1000</f>
        <v>0</v>
      </c>
    </row>
    <row r="1001" spans="1:13">
      <c r="A1001" s="420"/>
      <c r="B1001" s="420" t="s">
        <v>2519</v>
      </c>
      <c r="C1001" s="420" t="s">
        <v>1260</v>
      </c>
      <c r="D1001" s="405" t="s">
        <v>1261</v>
      </c>
      <c r="E1001" s="420">
        <v>8</v>
      </c>
      <c r="F1001" s="421">
        <v>2</v>
      </c>
      <c r="G1001" s="421">
        <v>2</v>
      </c>
      <c r="H1001" s="421">
        <v>4</v>
      </c>
      <c r="I1001" s="421">
        <v>7</v>
      </c>
      <c r="J1001" s="415" t="s">
        <v>2520</v>
      </c>
      <c r="K1001" s="416">
        <f>'Allegato 1.1 (CE) new'!O1001</f>
        <v>0</v>
      </c>
      <c r="L1001" s="402">
        <f>'Allegato 1.1 (CE) new'!P1001</f>
        <v>0</v>
      </c>
      <c r="M1001" s="402">
        <f>'Allegato 1.1 (CE) new'!Q1001</f>
        <v>0</v>
      </c>
    </row>
    <row r="1002" spans="1:13">
      <c r="A1002" s="420"/>
      <c r="B1002" s="420" t="s">
        <v>2521</v>
      </c>
      <c r="C1002" s="420" t="s">
        <v>1262</v>
      </c>
      <c r="D1002" s="405" t="s">
        <v>1263</v>
      </c>
      <c r="E1002" s="420">
        <v>8</v>
      </c>
      <c r="F1002" s="421">
        <v>2</v>
      </c>
      <c r="G1002" s="421">
        <v>2</v>
      </c>
      <c r="H1002" s="421">
        <v>4</v>
      </c>
      <c r="I1002" s="421">
        <v>8</v>
      </c>
      <c r="J1002" s="415" t="s">
        <v>2522</v>
      </c>
      <c r="K1002" s="416">
        <f>'Allegato 1.1 (CE) new'!O1002</f>
        <v>0</v>
      </c>
      <c r="L1002" s="402">
        <f>'Allegato 1.1 (CE) new'!P1002</f>
        <v>0</v>
      </c>
      <c r="M1002" s="402">
        <f>'Allegato 1.1 (CE) new'!Q1002</f>
        <v>0</v>
      </c>
    </row>
    <row r="1003" spans="1:13">
      <c r="A1003" s="393"/>
      <c r="B1003" s="393" t="s">
        <v>2523</v>
      </c>
      <c r="C1003" s="393" t="s">
        <v>1264</v>
      </c>
      <c r="D1003" s="394" t="s">
        <v>1265</v>
      </c>
      <c r="E1003" s="393">
        <v>8</v>
      </c>
      <c r="F1003" s="395">
        <v>2</v>
      </c>
      <c r="G1003" s="395">
        <v>2</v>
      </c>
      <c r="H1003" s="395">
        <v>5</v>
      </c>
      <c r="I1003" s="395">
        <v>0</v>
      </c>
      <c r="J1003" s="396" t="s">
        <v>288</v>
      </c>
      <c r="K1003" s="397">
        <f>'Allegato 1.1 (CE) new'!O1003</f>
        <v>0</v>
      </c>
      <c r="L1003" s="397">
        <f>'Allegato 1.1 (CE) new'!P1003</f>
        <v>0</v>
      </c>
      <c r="M1003" s="397">
        <f>'Allegato 1.1 (CE) new'!Q1003</f>
        <v>0</v>
      </c>
    </row>
    <row r="1004" spans="1:13">
      <c r="A1004" s="398"/>
      <c r="B1004" s="398" t="s">
        <v>2523</v>
      </c>
      <c r="C1004" s="398" t="s">
        <v>1264</v>
      </c>
      <c r="D1004" s="399" t="s">
        <v>1265</v>
      </c>
      <c r="E1004" s="398">
        <v>8</v>
      </c>
      <c r="F1004" s="400">
        <v>2</v>
      </c>
      <c r="G1004" s="400">
        <v>2</v>
      </c>
      <c r="H1004" s="400">
        <v>5</v>
      </c>
      <c r="I1004" s="400">
        <v>1</v>
      </c>
      <c r="J1004" s="406" t="s">
        <v>288</v>
      </c>
      <c r="K1004" s="407">
        <f>'Allegato 1.1 (CE) new'!O1004</f>
        <v>0</v>
      </c>
      <c r="L1004" s="402">
        <f>'Allegato 1.1 (CE) new'!P1004</f>
        <v>0</v>
      </c>
      <c r="M1004" s="402">
        <f>'Allegato 1.1 (CE) new'!Q1004</f>
        <v>0</v>
      </c>
    </row>
    <row r="1005" spans="1:13">
      <c r="A1005" s="398"/>
      <c r="B1005" s="398"/>
      <c r="C1005" s="398"/>
      <c r="D1005" s="399"/>
      <c r="E1005" s="398"/>
      <c r="F1005" s="400"/>
      <c r="G1005" s="400"/>
      <c r="H1005" s="400"/>
      <c r="I1005" s="400"/>
      <c r="J1005" s="406"/>
      <c r="K1005" s="407">
        <f>'Allegato 1.1 (CE) new'!O1005</f>
        <v>0</v>
      </c>
      <c r="L1005" s="402">
        <f>'Allegato 1.1 (CE) new'!P1005</f>
        <v>0</v>
      </c>
      <c r="M1005" s="402">
        <f>'Allegato 1.1 (CE) new'!Q1005</f>
        <v>0</v>
      </c>
    </row>
    <row r="1006" spans="1:13" ht="14.25">
      <c r="A1006" s="398"/>
      <c r="B1006" s="398"/>
      <c r="C1006" s="398"/>
      <c r="D1006" s="399"/>
      <c r="E1006" s="430" t="s">
        <v>2524</v>
      </c>
      <c r="F1006" s="431"/>
      <c r="G1006" s="431"/>
      <c r="H1006" s="431"/>
      <c r="I1006" s="431"/>
      <c r="J1006" s="432"/>
      <c r="K1006" s="433">
        <f>'Allegato 1.1 (CE) new'!O1006</f>
        <v>0</v>
      </c>
      <c r="L1006" s="433">
        <f>'Allegato 1.1 (CE) new'!P1006</f>
        <v>0</v>
      </c>
      <c r="M1006" s="433">
        <f>'Allegato 1.1 (CE) new'!Q1006</f>
        <v>0</v>
      </c>
    </row>
    <row r="1007" spans="1:13" s="355" customFormat="1" ht="15">
      <c r="A1007" s="436"/>
      <c r="B1007" s="436"/>
      <c r="C1007" s="436"/>
      <c r="D1007" s="405"/>
      <c r="E1007" s="441"/>
      <c r="F1007" s="442"/>
      <c r="G1007" s="442"/>
      <c r="H1007" s="442"/>
      <c r="I1007" s="442"/>
      <c r="J1007" s="443"/>
      <c r="K1007" s="444">
        <f>'Allegato 1.1 (CE) new'!O1007</f>
        <v>0</v>
      </c>
      <c r="L1007" s="445">
        <f>'Allegato 1.1 (CE) new'!P1007</f>
        <v>0</v>
      </c>
      <c r="M1007" s="445">
        <f>'Allegato 1.1 (CE) new'!Q1007</f>
        <v>0</v>
      </c>
    </row>
    <row r="1008" spans="1:13">
      <c r="A1008" s="376"/>
      <c r="B1008" s="376"/>
      <c r="C1008" s="376" t="s">
        <v>2525</v>
      </c>
      <c r="D1008" s="377" t="s">
        <v>2526</v>
      </c>
      <c r="E1008" s="376">
        <v>9</v>
      </c>
      <c r="F1008" s="378">
        <v>0</v>
      </c>
      <c r="G1008" s="378">
        <v>0</v>
      </c>
      <c r="H1008" s="378">
        <v>0</v>
      </c>
      <c r="I1008" s="378">
        <v>0</v>
      </c>
      <c r="J1008" s="379" t="s">
        <v>2527</v>
      </c>
      <c r="K1008" s="380">
        <f>'Allegato 1.1 (CE) new'!O1008</f>
        <v>5987303</v>
      </c>
      <c r="L1008" s="380">
        <f>'Allegato 1.1 (CE) new'!P1008</f>
        <v>6107049.0600000005</v>
      </c>
      <c r="M1008" s="380">
        <f>'Allegato 1.1 (CE) new'!Q1008</f>
        <v>6229190.0411999999</v>
      </c>
    </row>
    <row r="1009" spans="1:13">
      <c r="A1009" s="383"/>
      <c r="B1009" s="383" t="s">
        <v>2528</v>
      </c>
      <c r="C1009" s="383" t="s">
        <v>1270</v>
      </c>
      <c r="D1009" s="382" t="s">
        <v>1271</v>
      </c>
      <c r="E1009" s="383">
        <v>9</v>
      </c>
      <c r="F1009" s="384">
        <v>1</v>
      </c>
      <c r="G1009" s="384">
        <v>0</v>
      </c>
      <c r="H1009" s="384">
        <v>0</v>
      </c>
      <c r="I1009" s="384">
        <v>0</v>
      </c>
      <c r="J1009" s="385" t="s">
        <v>292</v>
      </c>
      <c r="K1009" s="386">
        <f>'Allegato 1.1 (CE) new'!O1009</f>
        <v>5987303</v>
      </c>
      <c r="L1009" s="386">
        <f>'Allegato 1.1 (CE) new'!P1009</f>
        <v>6107049.0600000005</v>
      </c>
      <c r="M1009" s="386">
        <f>'Allegato 1.1 (CE) new'!Q1009</f>
        <v>6229190.0411999999</v>
      </c>
    </row>
    <row r="1010" spans="1:13">
      <c r="A1010" s="389"/>
      <c r="B1010" s="389" t="s">
        <v>2528</v>
      </c>
      <c r="C1010" s="389" t="s">
        <v>1270</v>
      </c>
      <c r="D1010" s="388" t="s">
        <v>1271</v>
      </c>
      <c r="E1010" s="389">
        <v>9</v>
      </c>
      <c r="F1010" s="390">
        <v>1</v>
      </c>
      <c r="G1010" s="390">
        <v>1</v>
      </c>
      <c r="H1010" s="390">
        <v>0</v>
      </c>
      <c r="I1010" s="390">
        <v>0</v>
      </c>
      <c r="J1010" s="391" t="s">
        <v>292</v>
      </c>
      <c r="K1010" s="392">
        <f>'Allegato 1.1 (CE) new'!O1010</f>
        <v>5987303</v>
      </c>
      <c r="L1010" s="392">
        <f>'Allegato 1.1 (CE) new'!P1010</f>
        <v>6107049.0600000005</v>
      </c>
      <c r="M1010" s="392">
        <f>'Allegato 1.1 (CE) new'!Q1010</f>
        <v>6229190.0411999999</v>
      </c>
    </row>
    <row r="1011" spans="1:13">
      <c r="A1011" s="393"/>
      <c r="B1011" s="393" t="s">
        <v>2529</v>
      </c>
      <c r="C1011" s="393" t="s">
        <v>1272</v>
      </c>
      <c r="D1011" s="394" t="s">
        <v>1273</v>
      </c>
      <c r="E1011" s="393">
        <v>9</v>
      </c>
      <c r="F1011" s="395">
        <v>1</v>
      </c>
      <c r="G1011" s="395">
        <v>1</v>
      </c>
      <c r="H1011" s="395">
        <v>1</v>
      </c>
      <c r="I1011" s="395">
        <v>0</v>
      </c>
      <c r="J1011" s="396" t="s">
        <v>293</v>
      </c>
      <c r="K1011" s="397">
        <f>'Allegato 1.1 (CE) new'!O1011</f>
        <v>5060490</v>
      </c>
      <c r="L1011" s="397">
        <f>'Allegato 1.1 (CE) new'!P1011</f>
        <v>5161699.8</v>
      </c>
      <c r="M1011" s="397">
        <f>'Allegato 1.1 (CE) new'!Q1011</f>
        <v>5264933.7960000001</v>
      </c>
    </row>
    <row r="1012" spans="1:13">
      <c r="A1012" s="398"/>
      <c r="B1012" s="398" t="s">
        <v>2529</v>
      </c>
      <c r="C1012" s="398" t="s">
        <v>1272</v>
      </c>
      <c r="D1012" s="399" t="s">
        <v>1273</v>
      </c>
      <c r="E1012" s="398">
        <v>9</v>
      </c>
      <c r="F1012" s="400">
        <v>1</v>
      </c>
      <c r="G1012" s="400">
        <v>1</v>
      </c>
      <c r="H1012" s="400">
        <v>1</v>
      </c>
      <c r="I1012" s="400">
        <v>1</v>
      </c>
      <c r="J1012" s="406" t="s">
        <v>293</v>
      </c>
      <c r="K1012" s="407">
        <f>'Allegato 1.1 (CE) new'!O1012</f>
        <v>5060490</v>
      </c>
      <c r="L1012" s="402">
        <f>'Allegato 1.1 (CE) new'!P1012</f>
        <v>5161699.8</v>
      </c>
      <c r="M1012" s="402">
        <f>'Allegato 1.1 (CE) new'!Q1012</f>
        <v>5264933.7960000001</v>
      </c>
    </row>
    <row r="1013" spans="1:13">
      <c r="A1013" s="393"/>
      <c r="B1013" s="393" t="s">
        <v>2530</v>
      </c>
      <c r="C1013" s="393" t="s">
        <v>1274</v>
      </c>
      <c r="D1013" s="394" t="s">
        <v>1275</v>
      </c>
      <c r="E1013" s="393">
        <v>9</v>
      </c>
      <c r="F1013" s="395">
        <v>1</v>
      </c>
      <c r="G1013" s="395">
        <v>1</v>
      </c>
      <c r="H1013" s="395">
        <v>2</v>
      </c>
      <c r="I1013" s="395">
        <v>0</v>
      </c>
      <c r="J1013" s="396" t="s">
        <v>294</v>
      </c>
      <c r="K1013" s="397">
        <f>'Allegato 1.1 (CE) new'!O1013</f>
        <v>851843</v>
      </c>
      <c r="L1013" s="397">
        <f>'Allegato 1.1 (CE) new'!P1013</f>
        <v>868879.86</v>
      </c>
      <c r="M1013" s="397">
        <f>'Allegato 1.1 (CE) new'!Q1013</f>
        <v>886257.45719999995</v>
      </c>
    </row>
    <row r="1014" spans="1:13">
      <c r="A1014" s="398"/>
      <c r="B1014" s="398" t="s">
        <v>2530</v>
      </c>
      <c r="C1014" s="398" t="s">
        <v>1274</v>
      </c>
      <c r="D1014" s="399" t="s">
        <v>1275</v>
      </c>
      <c r="E1014" s="398">
        <v>9</v>
      </c>
      <c r="F1014" s="400">
        <v>1</v>
      </c>
      <c r="G1014" s="400">
        <v>1</v>
      </c>
      <c r="H1014" s="400">
        <v>2</v>
      </c>
      <c r="I1014" s="400">
        <v>1</v>
      </c>
      <c r="J1014" s="406" t="s">
        <v>294</v>
      </c>
      <c r="K1014" s="407">
        <f>'Allegato 1.1 (CE) new'!O1014</f>
        <v>851843</v>
      </c>
      <c r="L1014" s="402">
        <f>'Allegato 1.1 (CE) new'!P1014</f>
        <v>868879.86</v>
      </c>
      <c r="M1014" s="402">
        <f>'Allegato 1.1 (CE) new'!Q1014</f>
        <v>886257.45719999995</v>
      </c>
    </row>
    <row r="1015" spans="1:13">
      <c r="A1015" s="393"/>
      <c r="B1015" s="393" t="s">
        <v>2531</v>
      </c>
      <c r="C1015" s="393" t="s">
        <v>1276</v>
      </c>
      <c r="D1015" s="394" t="s">
        <v>1277</v>
      </c>
      <c r="E1015" s="393">
        <v>9</v>
      </c>
      <c r="F1015" s="395">
        <v>1</v>
      </c>
      <c r="G1015" s="395">
        <v>1</v>
      </c>
      <c r="H1015" s="395">
        <v>3</v>
      </c>
      <c r="I1015" s="395">
        <v>0</v>
      </c>
      <c r="J1015" s="396" t="s">
        <v>295</v>
      </c>
      <c r="K1015" s="397">
        <f>'Allegato 1.1 (CE) new'!O1015</f>
        <v>74970</v>
      </c>
      <c r="L1015" s="397">
        <f>'Allegato 1.1 (CE) new'!P1015</f>
        <v>76469.399999999994</v>
      </c>
      <c r="M1015" s="397">
        <f>'Allegato 1.1 (CE) new'!Q1015</f>
        <v>77998.788</v>
      </c>
    </row>
    <row r="1016" spans="1:13">
      <c r="A1016" s="398"/>
      <c r="B1016" s="398" t="s">
        <v>2531</v>
      </c>
      <c r="C1016" s="398" t="s">
        <v>1276</v>
      </c>
      <c r="D1016" s="399" t="s">
        <v>1277</v>
      </c>
      <c r="E1016" s="398">
        <v>9</v>
      </c>
      <c r="F1016" s="400">
        <v>1</v>
      </c>
      <c r="G1016" s="400">
        <v>1</v>
      </c>
      <c r="H1016" s="400">
        <v>3</v>
      </c>
      <c r="I1016" s="400">
        <v>1</v>
      </c>
      <c r="J1016" s="406" t="s">
        <v>295</v>
      </c>
      <c r="K1016" s="407">
        <f>'Allegato 1.1 (CE) new'!O1016</f>
        <v>74970</v>
      </c>
      <c r="L1016" s="402">
        <f>'Allegato 1.1 (CE) new'!P1016</f>
        <v>76469.399999999994</v>
      </c>
      <c r="M1016" s="402">
        <f>'Allegato 1.1 (CE) new'!Q1016</f>
        <v>77998.788</v>
      </c>
    </row>
    <row r="1017" spans="1:13">
      <c r="A1017" s="393"/>
      <c r="B1017" s="393" t="s">
        <v>2532</v>
      </c>
      <c r="C1017" s="393" t="s">
        <v>1278</v>
      </c>
      <c r="D1017" s="394" t="s">
        <v>1279</v>
      </c>
      <c r="E1017" s="393">
        <v>9</v>
      </c>
      <c r="F1017" s="395">
        <v>1</v>
      </c>
      <c r="G1017" s="395">
        <v>1</v>
      </c>
      <c r="H1017" s="395">
        <v>4</v>
      </c>
      <c r="I1017" s="395">
        <v>0</v>
      </c>
      <c r="J1017" s="396" t="s">
        <v>2533</v>
      </c>
      <c r="K1017" s="397">
        <f>'Allegato 1.1 (CE) new'!O1017</f>
        <v>0</v>
      </c>
      <c r="L1017" s="397">
        <f>'Allegato 1.1 (CE) new'!P1017</f>
        <v>0</v>
      </c>
      <c r="M1017" s="397">
        <f>'Allegato 1.1 (CE) new'!Q1017</f>
        <v>0</v>
      </c>
    </row>
    <row r="1018" spans="1:13">
      <c r="A1018" s="398"/>
      <c r="B1018" s="398" t="s">
        <v>2532</v>
      </c>
      <c r="C1018" s="398" t="s">
        <v>1278</v>
      </c>
      <c r="D1018" s="399" t="s">
        <v>1279</v>
      </c>
      <c r="E1018" s="398">
        <v>9</v>
      </c>
      <c r="F1018" s="400">
        <v>1</v>
      </c>
      <c r="G1018" s="400">
        <v>1</v>
      </c>
      <c r="H1018" s="400">
        <v>4</v>
      </c>
      <c r="I1018" s="400">
        <v>1</v>
      </c>
      <c r="J1018" s="406" t="s">
        <v>2533</v>
      </c>
      <c r="K1018" s="407">
        <f>'Allegato 1.1 (CE) new'!O1018</f>
        <v>0</v>
      </c>
      <c r="L1018" s="402">
        <f>'Allegato 1.1 (CE) new'!P1018</f>
        <v>0</v>
      </c>
      <c r="M1018" s="402">
        <f>'Allegato 1.1 (CE) new'!Q1018</f>
        <v>0</v>
      </c>
    </row>
    <row r="1019" spans="1:13">
      <c r="A1019" s="383"/>
      <c r="B1019" s="383" t="s">
        <v>2534</v>
      </c>
      <c r="C1019" s="383" t="s">
        <v>1280</v>
      </c>
      <c r="D1019" s="382" t="s">
        <v>1281</v>
      </c>
      <c r="E1019" s="383">
        <v>9</v>
      </c>
      <c r="F1019" s="384">
        <v>2</v>
      </c>
      <c r="G1019" s="384">
        <v>0</v>
      </c>
      <c r="H1019" s="384">
        <v>0</v>
      </c>
      <c r="I1019" s="384">
        <v>0</v>
      </c>
      <c r="J1019" s="385" t="s">
        <v>297</v>
      </c>
      <c r="K1019" s="386">
        <f>'Allegato 1.1 (CE) new'!O1019</f>
        <v>0</v>
      </c>
      <c r="L1019" s="386">
        <f>'Allegato 1.1 (CE) new'!P1019</f>
        <v>0</v>
      </c>
      <c r="M1019" s="386">
        <f>'Allegato 1.1 (CE) new'!Q1019</f>
        <v>0</v>
      </c>
    </row>
    <row r="1020" spans="1:13">
      <c r="A1020" s="389"/>
      <c r="B1020" s="389" t="s">
        <v>2534</v>
      </c>
      <c r="C1020" s="389" t="s">
        <v>1280</v>
      </c>
      <c r="D1020" s="388" t="s">
        <v>1281</v>
      </c>
      <c r="E1020" s="389">
        <v>9</v>
      </c>
      <c r="F1020" s="390">
        <v>2</v>
      </c>
      <c r="G1020" s="390">
        <v>1</v>
      </c>
      <c r="H1020" s="390">
        <v>0</v>
      </c>
      <c r="I1020" s="390">
        <v>0</v>
      </c>
      <c r="J1020" s="391" t="s">
        <v>297</v>
      </c>
      <c r="K1020" s="392">
        <f>'Allegato 1.1 (CE) new'!O1020</f>
        <v>0</v>
      </c>
      <c r="L1020" s="392">
        <f>'Allegato 1.1 (CE) new'!P1020</f>
        <v>0</v>
      </c>
      <c r="M1020" s="392">
        <f>'Allegato 1.1 (CE) new'!Q1020</f>
        <v>0</v>
      </c>
    </row>
    <row r="1021" spans="1:13">
      <c r="A1021" s="393"/>
      <c r="B1021" s="393" t="s">
        <v>2535</v>
      </c>
      <c r="C1021" s="393" t="s">
        <v>1282</v>
      </c>
      <c r="D1021" s="394" t="s">
        <v>1283</v>
      </c>
      <c r="E1021" s="393">
        <v>9</v>
      </c>
      <c r="F1021" s="395">
        <v>2</v>
      </c>
      <c r="G1021" s="395">
        <v>1</v>
      </c>
      <c r="H1021" s="395">
        <v>1</v>
      </c>
      <c r="I1021" s="395">
        <v>0</v>
      </c>
      <c r="J1021" s="396" t="s">
        <v>2536</v>
      </c>
      <c r="K1021" s="397">
        <f>'Allegato 1.1 (CE) new'!O1021</f>
        <v>0</v>
      </c>
      <c r="L1021" s="397">
        <f>'Allegato 1.1 (CE) new'!P1021</f>
        <v>0</v>
      </c>
      <c r="M1021" s="397">
        <f>'Allegato 1.1 (CE) new'!Q1021</f>
        <v>0</v>
      </c>
    </row>
    <row r="1022" spans="1:13">
      <c r="A1022" s="398"/>
      <c r="B1022" s="398" t="s">
        <v>2535</v>
      </c>
      <c r="C1022" s="398" t="s">
        <v>1282</v>
      </c>
      <c r="D1022" s="399" t="s">
        <v>1283</v>
      </c>
      <c r="E1022" s="398">
        <v>9</v>
      </c>
      <c r="F1022" s="400">
        <v>2</v>
      </c>
      <c r="G1022" s="400">
        <v>1</v>
      </c>
      <c r="H1022" s="400">
        <v>1</v>
      </c>
      <c r="I1022" s="400">
        <v>1</v>
      </c>
      <c r="J1022" s="406" t="s">
        <v>2536</v>
      </c>
      <c r="K1022" s="407">
        <f>'Allegato 1.1 (CE) new'!O1022</f>
        <v>0</v>
      </c>
      <c r="L1022" s="402">
        <f>'Allegato 1.1 (CE) new'!P1022</f>
        <v>0</v>
      </c>
      <c r="M1022" s="402">
        <f>'Allegato 1.1 (CE) new'!Q1022</f>
        <v>0</v>
      </c>
    </row>
    <row r="1023" spans="1:13">
      <c r="A1023" s="393"/>
      <c r="B1023" s="393" t="s">
        <v>2537</v>
      </c>
      <c r="C1023" s="393" t="s">
        <v>1284</v>
      </c>
      <c r="D1023" s="394" t="s">
        <v>1285</v>
      </c>
      <c r="E1023" s="393">
        <v>9</v>
      </c>
      <c r="F1023" s="395">
        <v>2</v>
      </c>
      <c r="G1023" s="395">
        <v>1</v>
      </c>
      <c r="H1023" s="395">
        <v>2</v>
      </c>
      <c r="I1023" s="395">
        <v>0</v>
      </c>
      <c r="J1023" s="396" t="s">
        <v>2538</v>
      </c>
      <c r="K1023" s="397">
        <f>'Allegato 1.1 (CE) new'!O1023</f>
        <v>0</v>
      </c>
      <c r="L1023" s="397">
        <f>'Allegato 1.1 (CE) new'!P1023</f>
        <v>0</v>
      </c>
      <c r="M1023" s="397">
        <f>'Allegato 1.1 (CE) new'!Q1023</f>
        <v>0</v>
      </c>
    </row>
    <row r="1024" spans="1:13">
      <c r="A1024" s="398"/>
      <c r="B1024" s="398" t="s">
        <v>2537</v>
      </c>
      <c r="C1024" s="398" t="s">
        <v>1284</v>
      </c>
      <c r="D1024" s="399" t="s">
        <v>1285</v>
      </c>
      <c r="E1024" s="398">
        <v>9</v>
      </c>
      <c r="F1024" s="400">
        <v>2</v>
      </c>
      <c r="G1024" s="400">
        <v>1</v>
      </c>
      <c r="H1024" s="400">
        <v>2</v>
      </c>
      <c r="I1024" s="400">
        <v>1</v>
      </c>
      <c r="J1024" s="406" t="s">
        <v>2538</v>
      </c>
      <c r="K1024" s="407">
        <f>'Allegato 1.1 (CE) new'!O1024</f>
        <v>0</v>
      </c>
      <c r="L1024" s="402">
        <f>'Allegato 1.1 (CE) new'!P1024</f>
        <v>0</v>
      </c>
      <c r="M1024" s="402">
        <f>'Allegato 1.1 (CE) new'!Q1024</f>
        <v>0</v>
      </c>
    </row>
    <row r="1025" spans="1:13" ht="25.5">
      <c r="A1025" s="383"/>
      <c r="B1025" s="383" t="s">
        <v>2539</v>
      </c>
      <c r="C1025" s="383" t="s">
        <v>1286</v>
      </c>
      <c r="D1025" s="382" t="s">
        <v>2540</v>
      </c>
      <c r="E1025" s="383">
        <v>9</v>
      </c>
      <c r="F1025" s="384">
        <v>3</v>
      </c>
      <c r="G1025" s="384">
        <v>0</v>
      </c>
      <c r="H1025" s="384">
        <v>0</v>
      </c>
      <c r="I1025" s="384">
        <v>0</v>
      </c>
      <c r="J1025" s="385" t="s">
        <v>2541</v>
      </c>
      <c r="K1025" s="386">
        <f>'Allegato 1.1 (CE) new'!O1025</f>
        <v>0</v>
      </c>
      <c r="L1025" s="386">
        <f>'Allegato 1.1 (CE) new'!P1025</f>
        <v>0</v>
      </c>
      <c r="M1025" s="386">
        <f>'Allegato 1.1 (CE) new'!Q1025</f>
        <v>0</v>
      </c>
    </row>
    <row r="1026" spans="1:13" ht="25.5">
      <c r="A1026" s="389"/>
      <c r="B1026" s="389" t="s">
        <v>2539</v>
      </c>
      <c r="C1026" s="389" t="s">
        <v>1286</v>
      </c>
      <c r="D1026" s="388" t="s">
        <v>2540</v>
      </c>
      <c r="E1026" s="389">
        <v>9</v>
      </c>
      <c r="F1026" s="390">
        <v>3</v>
      </c>
      <c r="G1026" s="390">
        <v>1</v>
      </c>
      <c r="H1026" s="390">
        <v>0</v>
      </c>
      <c r="I1026" s="390">
        <v>0</v>
      </c>
      <c r="J1026" s="391" t="s">
        <v>2541</v>
      </c>
      <c r="K1026" s="392">
        <f>'Allegato 1.1 (CE) new'!O1026</f>
        <v>0</v>
      </c>
      <c r="L1026" s="392">
        <f>'Allegato 1.1 (CE) new'!P1026</f>
        <v>0</v>
      </c>
      <c r="M1026" s="392">
        <f>'Allegato 1.1 (CE) new'!Q1026</f>
        <v>0</v>
      </c>
    </row>
    <row r="1027" spans="1:13">
      <c r="A1027" s="393"/>
      <c r="B1027" s="393" t="s">
        <v>2539</v>
      </c>
      <c r="C1027" s="393" t="s">
        <v>1286</v>
      </c>
      <c r="D1027" s="394" t="s">
        <v>1287</v>
      </c>
      <c r="E1027" s="393">
        <v>9</v>
      </c>
      <c r="F1027" s="395">
        <v>3</v>
      </c>
      <c r="G1027" s="395">
        <v>1</v>
      </c>
      <c r="H1027" s="395">
        <v>1</v>
      </c>
      <c r="I1027" s="395">
        <v>0</v>
      </c>
      <c r="J1027" s="396" t="s">
        <v>2542</v>
      </c>
      <c r="K1027" s="397">
        <f>'Allegato 1.1 (CE) new'!O1027</f>
        <v>0</v>
      </c>
      <c r="L1027" s="397">
        <f>'Allegato 1.1 (CE) new'!P1027</f>
        <v>0</v>
      </c>
      <c r="M1027" s="397">
        <f>'Allegato 1.1 (CE) new'!Q1027</f>
        <v>0</v>
      </c>
    </row>
    <row r="1028" spans="1:13">
      <c r="A1028" s="398"/>
      <c r="B1028" s="398" t="s">
        <v>2539</v>
      </c>
      <c r="C1028" s="398" t="s">
        <v>1286</v>
      </c>
      <c r="D1028" s="399" t="s">
        <v>1287</v>
      </c>
      <c r="E1028" s="398">
        <v>9</v>
      </c>
      <c r="F1028" s="400">
        <v>3</v>
      </c>
      <c r="G1028" s="400">
        <v>1</v>
      </c>
      <c r="H1028" s="400">
        <v>1</v>
      </c>
      <c r="I1028" s="400">
        <v>1</v>
      </c>
      <c r="J1028" s="406" t="s">
        <v>2542</v>
      </c>
      <c r="K1028" s="407">
        <f>'Allegato 1.1 (CE) new'!O1028</f>
        <v>0</v>
      </c>
      <c r="L1028" s="402">
        <f>'Allegato 1.1 (CE) new'!P1028</f>
        <v>0</v>
      </c>
      <c r="M1028" s="402">
        <f>'Allegato 1.1 (CE) new'!Q1028</f>
        <v>0</v>
      </c>
    </row>
    <row r="1029" spans="1:13">
      <c r="A1029" s="398"/>
      <c r="B1029" s="398"/>
      <c r="C1029" s="398"/>
      <c r="D1029" s="399"/>
      <c r="E1029" s="398"/>
      <c r="F1029" s="400"/>
      <c r="G1029" s="400"/>
      <c r="H1029" s="400"/>
      <c r="I1029" s="400"/>
      <c r="J1029" s="406"/>
      <c r="K1029" s="407">
        <f>'Allegato 1.1 (CE) new'!O1029</f>
        <v>0</v>
      </c>
      <c r="L1029" s="402">
        <f>'Allegato 1.1 (CE) new'!P1029</f>
        <v>0</v>
      </c>
      <c r="M1029" s="402">
        <f>'Allegato 1.1 (CE) new'!Q1029</f>
        <v>0</v>
      </c>
    </row>
    <row r="1030" spans="1:13" ht="14.25">
      <c r="A1030" s="398"/>
      <c r="B1030" s="398"/>
      <c r="C1030" s="398"/>
      <c r="D1030" s="399"/>
      <c r="E1030" s="430" t="s">
        <v>2543</v>
      </c>
      <c r="F1030" s="431"/>
      <c r="G1030" s="431"/>
      <c r="H1030" s="431"/>
      <c r="I1030" s="431"/>
      <c r="J1030" s="432"/>
      <c r="K1030" s="433">
        <f>'Allegato 1.1 (CE) new'!O1030</f>
        <v>5987303</v>
      </c>
      <c r="L1030" s="433">
        <f>'Allegato 1.1 (CE) new'!P1030</f>
        <v>6107049.0600000005</v>
      </c>
      <c r="M1030" s="433">
        <f>'Allegato 1.1 (CE) new'!Q1030</f>
        <v>6229190.0411999999</v>
      </c>
    </row>
    <row r="1031" spans="1:13" s="355" customFormat="1" ht="15">
      <c r="A1031" s="436"/>
      <c r="B1031" s="436"/>
      <c r="C1031" s="436"/>
      <c r="D1031" s="405"/>
      <c r="E1031" s="441"/>
      <c r="F1031" s="442"/>
      <c r="G1031" s="442"/>
      <c r="H1031" s="442"/>
      <c r="I1031" s="442"/>
      <c r="J1031" s="443"/>
      <c r="K1031" s="444">
        <f>'Allegato 1.1 (CE) new'!O1031</f>
        <v>0</v>
      </c>
      <c r="L1031" s="445">
        <f>'Allegato 1.1 (CE) new'!P1031</f>
        <v>0</v>
      </c>
      <c r="M1031" s="445">
        <f>'Allegato 1.1 (CE) new'!Q1031</f>
        <v>0</v>
      </c>
    </row>
    <row r="1032" spans="1:13">
      <c r="K1032" s="440">
        <f>'Allegato 1.1 (CE) new'!O1032</f>
        <v>0</v>
      </c>
      <c r="L1032" s="361">
        <f>'Allegato 1.1 (CE) new'!P1032</f>
        <v>0</v>
      </c>
      <c r="M1032" s="361">
        <f>'Allegato 1.1 (CE) new'!Q1032</f>
        <v>0</v>
      </c>
    </row>
    <row r="1033" spans="1:13" ht="14.25">
      <c r="E1033" s="448" t="s">
        <v>2544</v>
      </c>
      <c r="F1033" s="449"/>
      <c r="G1033" s="449"/>
      <c r="H1033" s="449"/>
      <c r="I1033" s="449"/>
      <c r="J1033" s="450"/>
      <c r="K1033" s="451">
        <f>K3-K240+K878+K937-K1030</f>
        <v>0</v>
      </c>
      <c r="L1033" s="590">
        <f t="shared" ref="L1033:M1033" si="0">L3-L240+L878+L937-L1030</f>
        <v>0</v>
      </c>
      <c r="M1033" s="590">
        <f t="shared" si="0"/>
        <v>4.1909515857696533E-8</v>
      </c>
    </row>
  </sheetData>
  <pageMargins left="0.19685039370078741" right="0.19685039370078741" top="0.59055118110236227" bottom="0.59055118110236227" header="0" footer="0"/>
  <pageSetup paperSize="9" scale="87" orientation="landscape" r:id="rId1"/>
  <headerFooter alignWithMargins="0">
    <oddHeader>&amp;L&amp;"Arial,Grassetto"ASP - VV&amp;C&amp;"-,Grassetto"&amp;12BEP 2018 E PLURIENNALE 2018 - 2020</oddHeader>
    <oddFooter>&amp;CPagina &amp;P di &amp;N</oddFooter>
  </headerFooter>
  <rowBreaks count="12" manualBreakCount="12">
    <brk id="169" max="12" man="1"/>
    <brk id="228" max="12" man="1"/>
    <brk id="239" max="12" man="1"/>
    <brk id="267" max="12" man="1"/>
    <brk id="480" max="12" man="1"/>
    <brk id="687" max="12" man="1"/>
    <brk id="772" max="12" man="1"/>
    <brk id="836" max="12" man="1"/>
    <brk id="877" max="12" man="1"/>
    <brk id="936" max="12" man="1"/>
    <brk id="966" max="12" man="1"/>
    <brk id="100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1056"/>
  <sheetViews>
    <sheetView view="pageBreakPreview" zoomScale="110" zoomScaleNormal="70" zoomScaleSheetLayoutView="110" workbookViewId="0">
      <pane xSplit="11" ySplit="2" topLeftCell="N837" activePane="bottomRight" state="frozen"/>
      <selection activeCell="N170" sqref="N170"/>
      <selection pane="topRight" activeCell="N170" sqref="N170"/>
      <selection pane="bottomLeft" activeCell="N170" sqref="N170"/>
      <selection pane="bottomRight" activeCell="O338" sqref="O338"/>
    </sheetView>
  </sheetViews>
  <sheetFormatPr defaultRowHeight="12.75"/>
  <cols>
    <col min="1" max="1" width="0" style="344" hidden="1" customWidth="1"/>
    <col min="2" max="2" width="15.5703125" style="446" hidden="1" customWidth="1"/>
    <col min="3" max="3" width="15" style="446" customWidth="1"/>
    <col min="4" max="4" width="15.85546875" style="446" customWidth="1"/>
    <col min="5" max="5" width="66.5703125" style="447" hidden="1" customWidth="1"/>
    <col min="6" max="9" width="3.140625" style="452" bestFit="1" customWidth="1"/>
    <col min="10" max="10" width="5.85546875" style="452" bestFit="1" customWidth="1"/>
    <col min="11" max="11" width="57.5703125" style="452" customWidth="1"/>
    <col min="12" max="12" width="15.85546875" style="440" customWidth="1"/>
    <col min="13" max="13" width="15.7109375" style="440" customWidth="1"/>
    <col min="14" max="14" width="15.42578125" style="344" customWidth="1"/>
    <col min="15" max="15" width="15" style="440" customWidth="1"/>
    <col min="16" max="16" width="15.7109375" style="344" customWidth="1"/>
    <col min="17" max="17" width="16.85546875" style="344" customWidth="1"/>
    <col min="18" max="18" width="16.28515625" style="344" customWidth="1"/>
    <col min="19" max="19" width="24.42578125" style="344" bestFit="1" customWidth="1"/>
    <col min="20" max="20" width="17.140625" style="344" customWidth="1"/>
    <col min="21" max="21" width="16.85546875" style="344" bestFit="1" customWidth="1"/>
    <col min="22" max="22" width="14.5703125" style="344" bestFit="1" customWidth="1"/>
    <col min="23" max="24" width="12.85546875" style="344" bestFit="1" customWidth="1"/>
    <col min="25" max="16384" width="9.140625" style="344"/>
  </cols>
  <sheetData>
    <row r="1" spans="1:20" s="371" customFormat="1" ht="141.75">
      <c r="A1" s="371" t="s">
        <v>2674</v>
      </c>
      <c r="B1" s="362" t="s">
        <v>1296</v>
      </c>
      <c r="C1" s="363" t="s">
        <v>1297</v>
      </c>
      <c r="D1" s="363" t="s">
        <v>1298</v>
      </c>
      <c r="E1" s="363" t="s">
        <v>1299</v>
      </c>
      <c r="F1" s="364" t="s">
        <v>1300</v>
      </c>
      <c r="G1" s="365" t="s">
        <v>1301</v>
      </c>
      <c r="H1" s="366" t="s">
        <v>1302</v>
      </c>
      <c r="I1" s="367" t="s">
        <v>1303</v>
      </c>
      <c r="J1" s="368" t="s">
        <v>1304</v>
      </c>
      <c r="K1" s="369" t="s">
        <v>0</v>
      </c>
      <c r="L1" s="734" t="s">
        <v>2682</v>
      </c>
      <c r="M1" s="370" t="s">
        <v>2545</v>
      </c>
      <c r="N1" s="370" t="s">
        <v>2681</v>
      </c>
      <c r="O1" s="370" t="s">
        <v>2546</v>
      </c>
      <c r="P1" s="370" t="s">
        <v>2671</v>
      </c>
      <c r="Q1" s="370" t="s">
        <v>2683</v>
      </c>
      <c r="R1" s="370" t="s">
        <v>1306</v>
      </c>
      <c r="S1" s="597"/>
    </row>
    <row r="2" spans="1:20">
      <c r="B2" s="372"/>
      <c r="C2" s="372"/>
      <c r="D2" s="372"/>
      <c r="E2" s="373"/>
      <c r="F2" s="372"/>
      <c r="G2" s="372"/>
      <c r="H2" s="372"/>
      <c r="I2" s="372"/>
      <c r="J2" s="374"/>
      <c r="K2" s="344"/>
      <c r="L2" s="375"/>
      <c r="M2" s="573"/>
      <c r="N2" s="573"/>
      <c r="O2" s="375"/>
      <c r="P2" s="375"/>
      <c r="Q2" s="375"/>
    </row>
    <row r="3" spans="1:20" s="358" customFormat="1">
      <c r="B3" s="376"/>
      <c r="C3" s="376" t="s">
        <v>1307</v>
      </c>
      <c r="D3" s="376" t="s">
        <v>1307</v>
      </c>
      <c r="E3" s="377" t="s">
        <v>1308</v>
      </c>
      <c r="F3" s="376">
        <v>4</v>
      </c>
      <c r="G3" s="378">
        <v>0</v>
      </c>
      <c r="H3" s="378">
        <v>0</v>
      </c>
      <c r="I3" s="378">
        <v>0</v>
      </c>
      <c r="J3" s="378">
        <v>0</v>
      </c>
      <c r="K3" s="379" t="s">
        <v>189</v>
      </c>
      <c r="L3" s="380">
        <v>273721727.78000003</v>
      </c>
      <c r="M3" s="574">
        <v>279382867</v>
      </c>
      <c r="N3" s="574">
        <f t="shared" ref="N3" si="0">N4+N45+N51+N74+N124+N150+N160+N174+N178+N195</f>
        <v>269593893</v>
      </c>
      <c r="O3" s="380">
        <f>O4+O45+O51+O74+O124+O150+O160+O174+O178+O195</f>
        <v>269753559</v>
      </c>
      <c r="P3" s="380">
        <f t="shared" ref="P3:Q3" si="1">P4+P45+P51+P74+P124+P150+P160+P174+P178+P195</f>
        <v>275148630.17999995</v>
      </c>
      <c r="Q3" s="380">
        <f t="shared" si="1"/>
        <v>280651602.78360003</v>
      </c>
      <c r="R3" s="380">
        <v>26058000</v>
      </c>
      <c r="S3" s="454">
        <f>Modello_CE!J126</f>
        <v>269753559</v>
      </c>
      <c r="T3" s="454">
        <f>O3-O4-O45</f>
        <v>11081079</v>
      </c>
    </row>
    <row r="4" spans="1:20">
      <c r="B4" s="381"/>
      <c r="C4" s="381" t="s">
        <v>1309</v>
      </c>
      <c r="D4" s="381" t="s">
        <v>328</v>
      </c>
      <c r="E4" s="382" t="s">
        <v>1310</v>
      </c>
      <c r="F4" s="383">
        <v>4</v>
      </c>
      <c r="G4" s="384">
        <v>1</v>
      </c>
      <c r="H4" s="384">
        <v>0</v>
      </c>
      <c r="I4" s="384">
        <v>0</v>
      </c>
      <c r="J4" s="384">
        <v>0</v>
      </c>
      <c r="K4" s="385" t="s">
        <v>1311</v>
      </c>
      <c r="L4" s="386">
        <v>259153328.74999997</v>
      </c>
      <c r="M4" s="591">
        <v>266901751</v>
      </c>
      <c r="N4" s="575">
        <f t="shared" ref="N4" si="2">N5+N23+N36+N42</f>
        <v>258672480</v>
      </c>
      <c r="O4" s="386">
        <f>O5+O23+O36+O42</f>
        <v>258672480</v>
      </c>
      <c r="P4" s="386">
        <f t="shared" ref="P4:Q4" si="3">P5+P23+P36+P42</f>
        <v>263845929.59999999</v>
      </c>
      <c r="Q4" s="386">
        <f t="shared" si="3"/>
        <v>269122848.19200003</v>
      </c>
      <c r="R4" s="386">
        <f t="shared" ref="R4" si="4">R5+R23+R36+R42</f>
        <v>0</v>
      </c>
      <c r="S4" s="361">
        <f>Modello_CE!J17</f>
        <v>258672480</v>
      </c>
      <c r="T4" s="361">
        <f>O4-S4</f>
        <v>0</v>
      </c>
    </row>
    <row r="5" spans="1:20" ht="25.5">
      <c r="B5" s="387"/>
      <c r="C5" s="387" t="s">
        <v>1312</v>
      </c>
      <c r="D5" s="387" t="s">
        <v>330</v>
      </c>
      <c r="E5" s="388" t="s">
        <v>1313</v>
      </c>
      <c r="F5" s="389">
        <v>4</v>
      </c>
      <c r="G5" s="390">
        <v>1</v>
      </c>
      <c r="H5" s="390">
        <v>1</v>
      </c>
      <c r="I5" s="390">
        <v>0</v>
      </c>
      <c r="J5" s="390">
        <v>0</v>
      </c>
      <c r="K5" s="391" t="s">
        <v>1314</v>
      </c>
      <c r="L5" s="392">
        <v>258167418.54999998</v>
      </c>
      <c r="M5" s="592">
        <v>266099515</v>
      </c>
      <c r="N5" s="576">
        <f t="shared" ref="N5" si="5">N6+N8</f>
        <v>258168000</v>
      </c>
      <c r="O5" s="392">
        <f>O6+O8</f>
        <v>258168000</v>
      </c>
      <c r="P5" s="392">
        <f t="shared" ref="P5:Q5" si="6">P6+P8</f>
        <v>263331360</v>
      </c>
      <c r="Q5" s="392">
        <f t="shared" si="6"/>
        <v>268597987.19999999</v>
      </c>
      <c r="R5" s="392">
        <f t="shared" ref="R5" si="7">R6+R8</f>
        <v>0</v>
      </c>
    </row>
    <row r="6" spans="1:20">
      <c r="B6" s="393"/>
      <c r="C6" s="393" t="s">
        <v>1315</v>
      </c>
      <c r="D6" s="393" t="s">
        <v>332</v>
      </c>
      <c r="E6" s="394" t="s">
        <v>333</v>
      </c>
      <c r="F6" s="393">
        <v>4</v>
      </c>
      <c r="G6" s="395">
        <v>1</v>
      </c>
      <c r="H6" s="395">
        <v>1</v>
      </c>
      <c r="I6" s="395">
        <v>1</v>
      </c>
      <c r="J6" s="395">
        <v>0</v>
      </c>
      <c r="K6" s="396" t="s">
        <v>1316</v>
      </c>
      <c r="L6" s="397">
        <v>254617747.84999999</v>
      </c>
      <c r="M6" s="593">
        <v>263328081</v>
      </c>
      <c r="N6" s="577">
        <f t="shared" ref="N6" si="8">N7</f>
        <v>254618000</v>
      </c>
      <c r="O6" s="397">
        <f>O7</f>
        <v>254618329</v>
      </c>
      <c r="P6" s="397">
        <f t="shared" ref="P6:Q6" si="9">P7</f>
        <v>259710695.58000001</v>
      </c>
      <c r="Q6" s="397">
        <f t="shared" si="9"/>
        <v>264904909.49160001</v>
      </c>
      <c r="R6" s="397">
        <f t="shared" ref="R6" si="10">R7</f>
        <v>0</v>
      </c>
    </row>
    <row r="7" spans="1:20">
      <c r="A7" s="344" t="s">
        <v>2662</v>
      </c>
      <c r="B7" s="398"/>
      <c r="C7" s="398" t="s">
        <v>1315</v>
      </c>
      <c r="D7" s="398" t="s">
        <v>332</v>
      </c>
      <c r="E7" s="399" t="s">
        <v>333</v>
      </c>
      <c r="F7" s="398">
        <v>4</v>
      </c>
      <c r="G7" s="400">
        <v>1</v>
      </c>
      <c r="H7" s="400">
        <v>1</v>
      </c>
      <c r="I7" s="400">
        <v>1</v>
      </c>
      <c r="J7" s="400">
        <v>1</v>
      </c>
      <c r="K7" s="401" t="s">
        <v>1316</v>
      </c>
      <c r="L7" s="402">
        <v>254617747.84999999</v>
      </c>
      <c r="M7" s="578">
        <v>263328081</v>
      </c>
      <c r="N7" s="578">
        <v>254618000</v>
      </c>
      <c r="O7" s="402">
        <f>N7+329</f>
        <v>254618329</v>
      </c>
      <c r="P7" s="402">
        <f>O7*0.02+O7</f>
        <v>259710695.58000001</v>
      </c>
      <c r="Q7" s="402">
        <f>P7*0.02+P7</f>
        <v>264904909.49160001</v>
      </c>
      <c r="R7" s="402"/>
      <c r="S7" s="344">
        <f>1013+318</f>
        <v>1331</v>
      </c>
      <c r="T7" s="344">
        <f>S7*4</f>
        <v>5324</v>
      </c>
    </row>
    <row r="8" spans="1:20">
      <c r="B8" s="393"/>
      <c r="C8" s="393" t="s">
        <v>1317</v>
      </c>
      <c r="D8" s="393" t="s">
        <v>334</v>
      </c>
      <c r="E8" s="394" t="s">
        <v>335</v>
      </c>
      <c r="F8" s="393">
        <v>4</v>
      </c>
      <c r="G8" s="395">
        <v>1</v>
      </c>
      <c r="H8" s="395">
        <v>1</v>
      </c>
      <c r="I8" s="395">
        <v>2</v>
      </c>
      <c r="J8" s="395">
        <v>0</v>
      </c>
      <c r="K8" s="396" t="s">
        <v>1318</v>
      </c>
      <c r="L8" s="397">
        <v>3549670.7</v>
      </c>
      <c r="M8" s="593">
        <v>2771434</v>
      </c>
      <c r="N8" s="577">
        <f t="shared" ref="N8" si="11">SUBTOTAL(9,N9:N22)</f>
        <v>3550000</v>
      </c>
      <c r="O8" s="397">
        <f>SUBTOTAL(9,O9:O22)</f>
        <v>3549671</v>
      </c>
      <c r="P8" s="397">
        <f t="shared" ref="P8:R8" si="12">SUBTOTAL(9,P9:P22)</f>
        <v>3620664.42</v>
      </c>
      <c r="Q8" s="397">
        <f t="shared" si="12"/>
        <v>3693077.7083999999</v>
      </c>
      <c r="R8" s="397">
        <f t="shared" si="12"/>
        <v>0</v>
      </c>
    </row>
    <row r="9" spans="1:20">
      <c r="A9" s="344" t="s">
        <v>2662</v>
      </c>
      <c r="B9" s="398"/>
      <c r="C9" s="398" t="s">
        <v>1317</v>
      </c>
      <c r="D9" s="398" t="s">
        <v>334</v>
      </c>
      <c r="E9" s="399" t="s">
        <v>335</v>
      </c>
      <c r="F9" s="398">
        <v>4</v>
      </c>
      <c r="G9" s="400">
        <v>1</v>
      </c>
      <c r="H9" s="400">
        <v>1</v>
      </c>
      <c r="I9" s="400">
        <v>2</v>
      </c>
      <c r="J9" s="400">
        <v>1</v>
      </c>
      <c r="K9" s="403" t="s">
        <v>1319</v>
      </c>
      <c r="L9" s="404">
        <v>0</v>
      </c>
      <c r="M9" s="579"/>
      <c r="N9" s="579"/>
      <c r="O9" s="404"/>
      <c r="P9" s="402">
        <f>O9*0.02+O9</f>
        <v>0</v>
      </c>
      <c r="Q9" s="402">
        <f>P9*0.02+P9</f>
        <v>0</v>
      </c>
      <c r="R9" s="402"/>
    </row>
    <row r="10" spans="1:20">
      <c r="A10" s="344" t="s">
        <v>2662</v>
      </c>
      <c r="B10" s="398"/>
      <c r="C10" s="398" t="s">
        <v>1317</v>
      </c>
      <c r="D10" s="398" t="s">
        <v>334</v>
      </c>
      <c r="E10" s="399" t="s">
        <v>335</v>
      </c>
      <c r="F10" s="398">
        <v>4</v>
      </c>
      <c r="G10" s="400">
        <v>1</v>
      </c>
      <c r="H10" s="400">
        <v>1</v>
      </c>
      <c r="I10" s="400">
        <v>2</v>
      </c>
      <c r="J10" s="400">
        <v>2</v>
      </c>
      <c r="K10" s="403" t="s">
        <v>1320</v>
      </c>
      <c r="L10" s="404">
        <v>0</v>
      </c>
      <c r="M10" s="579"/>
      <c r="N10" s="579"/>
      <c r="O10" s="404"/>
      <c r="P10" s="402">
        <f t="shared" ref="P10:Q22" si="13">O10*0.02+O10</f>
        <v>0</v>
      </c>
      <c r="Q10" s="402">
        <f t="shared" si="13"/>
        <v>0</v>
      </c>
      <c r="R10" s="402"/>
    </row>
    <row r="11" spans="1:20">
      <c r="A11" s="344" t="s">
        <v>2662</v>
      </c>
      <c r="B11" s="398"/>
      <c r="C11" s="398" t="s">
        <v>1317</v>
      </c>
      <c r="D11" s="398" t="s">
        <v>334</v>
      </c>
      <c r="E11" s="399" t="s">
        <v>335</v>
      </c>
      <c r="F11" s="398">
        <v>4</v>
      </c>
      <c r="G11" s="400">
        <v>1</v>
      </c>
      <c r="H11" s="400">
        <v>1</v>
      </c>
      <c r="I11" s="400">
        <v>2</v>
      </c>
      <c r="J11" s="400">
        <v>3</v>
      </c>
      <c r="K11" s="403" t="s">
        <v>1321</v>
      </c>
      <c r="L11" s="404">
        <v>0</v>
      </c>
      <c r="M11" s="579"/>
      <c r="N11" s="579"/>
      <c r="O11" s="404"/>
      <c r="P11" s="402">
        <f t="shared" si="13"/>
        <v>0</v>
      </c>
      <c r="Q11" s="402">
        <f t="shared" si="13"/>
        <v>0</v>
      </c>
      <c r="R11" s="402"/>
    </row>
    <row r="12" spans="1:20">
      <c r="A12" s="344" t="s">
        <v>2662</v>
      </c>
      <c r="B12" s="398"/>
      <c r="C12" s="398" t="s">
        <v>1317</v>
      </c>
      <c r="D12" s="398" t="s">
        <v>334</v>
      </c>
      <c r="E12" s="399" t="s">
        <v>335</v>
      </c>
      <c r="F12" s="398">
        <v>4</v>
      </c>
      <c r="G12" s="400">
        <v>1</v>
      </c>
      <c r="H12" s="400">
        <v>1</v>
      </c>
      <c r="I12" s="400">
        <v>2</v>
      </c>
      <c r="J12" s="400">
        <v>4</v>
      </c>
      <c r="K12" s="403" t="s">
        <v>1322</v>
      </c>
      <c r="L12" s="404">
        <v>0</v>
      </c>
      <c r="M12" s="579"/>
      <c r="N12" s="579"/>
      <c r="O12" s="404"/>
      <c r="P12" s="402">
        <f t="shared" si="13"/>
        <v>0</v>
      </c>
      <c r="Q12" s="402">
        <f t="shared" si="13"/>
        <v>0</v>
      </c>
      <c r="R12" s="402"/>
    </row>
    <row r="13" spans="1:20">
      <c r="A13" s="344" t="s">
        <v>2662</v>
      </c>
      <c r="B13" s="398"/>
      <c r="C13" s="398" t="s">
        <v>1317</v>
      </c>
      <c r="D13" s="398" t="s">
        <v>334</v>
      </c>
      <c r="E13" s="399" t="s">
        <v>335</v>
      </c>
      <c r="F13" s="398">
        <v>4</v>
      </c>
      <c r="G13" s="400">
        <v>1</v>
      </c>
      <c r="H13" s="400">
        <v>1</v>
      </c>
      <c r="I13" s="400">
        <v>2</v>
      </c>
      <c r="J13" s="400">
        <v>5</v>
      </c>
      <c r="K13" s="403" t="s">
        <v>1323</v>
      </c>
      <c r="L13" s="404">
        <v>0</v>
      </c>
      <c r="M13" s="579"/>
      <c r="N13" s="579"/>
      <c r="O13" s="404"/>
      <c r="P13" s="402">
        <f t="shared" si="13"/>
        <v>0</v>
      </c>
      <c r="Q13" s="402">
        <f t="shared" si="13"/>
        <v>0</v>
      </c>
      <c r="R13" s="402"/>
    </row>
    <row r="14" spans="1:20">
      <c r="A14" s="344" t="s">
        <v>2662</v>
      </c>
      <c r="B14" s="398"/>
      <c r="C14" s="398" t="s">
        <v>1317</v>
      </c>
      <c r="D14" s="398" t="s">
        <v>334</v>
      </c>
      <c r="E14" s="399" t="s">
        <v>335</v>
      </c>
      <c r="F14" s="398">
        <v>4</v>
      </c>
      <c r="G14" s="400">
        <v>1</v>
      </c>
      <c r="H14" s="400">
        <v>1</v>
      </c>
      <c r="I14" s="400">
        <v>2</v>
      </c>
      <c r="J14" s="400">
        <v>6</v>
      </c>
      <c r="K14" s="403" t="s">
        <v>1324</v>
      </c>
      <c r="L14" s="404">
        <v>0</v>
      </c>
      <c r="M14" s="579"/>
      <c r="N14" s="579"/>
      <c r="O14" s="404"/>
      <c r="P14" s="402">
        <f t="shared" si="13"/>
        <v>0</v>
      </c>
      <c r="Q14" s="402">
        <f t="shared" si="13"/>
        <v>0</v>
      </c>
      <c r="R14" s="402"/>
    </row>
    <row r="15" spans="1:20">
      <c r="A15" s="344" t="s">
        <v>2662</v>
      </c>
      <c r="B15" s="398"/>
      <c r="C15" s="398" t="s">
        <v>1317</v>
      </c>
      <c r="D15" s="398" t="s">
        <v>334</v>
      </c>
      <c r="E15" s="399" t="s">
        <v>335</v>
      </c>
      <c r="F15" s="398">
        <v>4</v>
      </c>
      <c r="G15" s="400">
        <v>1</v>
      </c>
      <c r="H15" s="400">
        <v>1</v>
      </c>
      <c r="I15" s="400">
        <v>2</v>
      </c>
      <c r="J15" s="400">
        <v>7</v>
      </c>
      <c r="K15" s="403" t="s">
        <v>1325</v>
      </c>
      <c r="L15" s="404">
        <v>0</v>
      </c>
      <c r="M15" s="579"/>
      <c r="N15" s="579"/>
      <c r="O15" s="404"/>
      <c r="P15" s="402">
        <f t="shared" si="13"/>
        <v>0</v>
      </c>
      <c r="Q15" s="402">
        <f t="shared" si="13"/>
        <v>0</v>
      </c>
      <c r="R15" s="402"/>
    </row>
    <row r="16" spans="1:20">
      <c r="A16" s="732" t="s">
        <v>2662</v>
      </c>
      <c r="B16" s="398"/>
      <c r="C16" s="398" t="s">
        <v>1317</v>
      </c>
      <c r="D16" s="398" t="s">
        <v>334</v>
      </c>
      <c r="E16" s="399" t="s">
        <v>335</v>
      </c>
      <c r="F16" s="398">
        <v>4</v>
      </c>
      <c r="G16" s="400">
        <v>1</v>
      </c>
      <c r="H16" s="400">
        <v>1</v>
      </c>
      <c r="I16" s="400">
        <v>2</v>
      </c>
      <c r="J16" s="400">
        <v>8</v>
      </c>
      <c r="K16" s="403" t="s">
        <v>1326</v>
      </c>
      <c r="L16" s="404">
        <v>0</v>
      </c>
      <c r="M16" s="579"/>
      <c r="N16" s="579"/>
      <c r="O16" s="404"/>
      <c r="P16" s="402">
        <f t="shared" si="13"/>
        <v>0</v>
      </c>
      <c r="Q16" s="402">
        <f t="shared" si="13"/>
        <v>0</v>
      </c>
      <c r="R16" s="402"/>
    </row>
    <row r="17" spans="1:19">
      <c r="A17" s="732" t="s">
        <v>2662</v>
      </c>
      <c r="B17" s="398"/>
      <c r="C17" s="398" t="s">
        <v>1317</v>
      </c>
      <c r="D17" s="398" t="s">
        <v>334</v>
      </c>
      <c r="E17" s="399" t="s">
        <v>335</v>
      </c>
      <c r="F17" s="398">
        <v>4</v>
      </c>
      <c r="G17" s="400">
        <v>1</v>
      </c>
      <c r="H17" s="400">
        <v>1</v>
      </c>
      <c r="I17" s="400">
        <v>2</v>
      </c>
      <c r="J17" s="400">
        <v>9</v>
      </c>
      <c r="K17" s="403" t="s">
        <v>1327</v>
      </c>
      <c r="L17" s="404">
        <v>0</v>
      </c>
      <c r="M17" s="579"/>
      <c r="N17" s="579"/>
      <c r="O17" s="404"/>
      <c r="P17" s="402">
        <f t="shared" si="13"/>
        <v>0</v>
      </c>
      <c r="Q17" s="402">
        <f t="shared" si="13"/>
        <v>0</v>
      </c>
      <c r="R17" s="402"/>
    </row>
    <row r="18" spans="1:19">
      <c r="A18" s="732" t="s">
        <v>2662</v>
      </c>
      <c r="B18" s="398"/>
      <c r="C18" s="398" t="s">
        <v>1317</v>
      </c>
      <c r="D18" s="398" t="s">
        <v>334</v>
      </c>
      <c r="E18" s="399" t="s">
        <v>335</v>
      </c>
      <c r="F18" s="398">
        <v>4</v>
      </c>
      <c r="G18" s="400">
        <v>1</v>
      </c>
      <c r="H18" s="400">
        <v>1</v>
      </c>
      <c r="I18" s="400">
        <v>2</v>
      </c>
      <c r="J18" s="400">
        <v>10</v>
      </c>
      <c r="K18" s="403" t="s">
        <v>1328</v>
      </c>
      <c r="L18" s="404">
        <v>0</v>
      </c>
      <c r="M18" s="579"/>
      <c r="N18" s="579"/>
      <c r="O18" s="404"/>
      <c r="P18" s="402">
        <f t="shared" si="13"/>
        <v>0</v>
      </c>
      <c r="Q18" s="402">
        <f t="shared" si="13"/>
        <v>0</v>
      </c>
      <c r="R18" s="402"/>
    </row>
    <row r="19" spans="1:19">
      <c r="A19" s="732" t="s">
        <v>2662</v>
      </c>
      <c r="B19" s="398"/>
      <c r="C19" s="398" t="s">
        <v>1317</v>
      </c>
      <c r="D19" s="398" t="s">
        <v>334</v>
      </c>
      <c r="E19" s="399" t="s">
        <v>335</v>
      </c>
      <c r="F19" s="398">
        <v>4</v>
      </c>
      <c r="G19" s="400">
        <v>1</v>
      </c>
      <c r="H19" s="400">
        <v>1</v>
      </c>
      <c r="I19" s="400">
        <v>2</v>
      </c>
      <c r="J19" s="400">
        <v>11</v>
      </c>
      <c r="K19" s="403" t="s">
        <v>1329</v>
      </c>
      <c r="L19" s="404">
        <v>2771434.23</v>
      </c>
      <c r="M19" s="578">
        <v>2771434</v>
      </c>
      <c r="N19" s="579">
        <v>3550000</v>
      </c>
      <c r="O19" s="578">
        <v>3549671</v>
      </c>
      <c r="P19" s="402">
        <f t="shared" si="13"/>
        <v>3620664.42</v>
      </c>
      <c r="Q19" s="402">
        <f t="shared" si="13"/>
        <v>3693077.7083999999</v>
      </c>
      <c r="R19" s="402"/>
      <c r="S19" s="361">
        <f>O7+O19+O77+O79+O84+O92+O93+O96+O97+O98-O294-O299-O300-O302-O304-O328-O330-O343-O345-O354-O360</f>
        <v>213877000</v>
      </c>
    </row>
    <row r="20" spans="1:19">
      <c r="A20" s="732" t="s">
        <v>2662</v>
      </c>
      <c r="B20" s="398"/>
      <c r="C20" s="398" t="s">
        <v>1317</v>
      </c>
      <c r="D20" s="398" t="s">
        <v>334</v>
      </c>
      <c r="E20" s="399" t="s">
        <v>335</v>
      </c>
      <c r="F20" s="398">
        <v>4</v>
      </c>
      <c r="G20" s="400">
        <v>1</v>
      </c>
      <c r="H20" s="400">
        <v>1</v>
      </c>
      <c r="I20" s="400">
        <v>2</v>
      </c>
      <c r="J20" s="400">
        <v>12</v>
      </c>
      <c r="K20" s="403" t="s">
        <v>1330</v>
      </c>
      <c r="L20" s="404">
        <v>0</v>
      </c>
      <c r="M20" s="579"/>
      <c r="N20" s="579"/>
      <c r="O20" s="404"/>
      <c r="P20" s="402">
        <f t="shared" si="13"/>
        <v>0</v>
      </c>
      <c r="Q20" s="402">
        <f t="shared" si="13"/>
        <v>0</v>
      </c>
      <c r="R20" s="402"/>
      <c r="S20" s="440">
        <v>213876419</v>
      </c>
    </row>
    <row r="21" spans="1:19">
      <c r="A21" s="732" t="s">
        <v>2662</v>
      </c>
      <c r="B21" s="398"/>
      <c r="C21" s="398" t="s">
        <v>1317</v>
      </c>
      <c r="D21" s="398" t="s">
        <v>334</v>
      </c>
      <c r="E21" s="399" t="s">
        <v>335</v>
      </c>
      <c r="F21" s="398">
        <v>4</v>
      </c>
      <c r="G21" s="400">
        <v>1</v>
      </c>
      <c r="H21" s="400">
        <v>1</v>
      </c>
      <c r="I21" s="400">
        <v>2</v>
      </c>
      <c r="J21" s="400">
        <v>13</v>
      </c>
      <c r="K21" s="403" t="s">
        <v>1331</v>
      </c>
      <c r="L21" s="404">
        <v>0</v>
      </c>
      <c r="M21" s="579"/>
      <c r="N21" s="579"/>
      <c r="O21" s="404"/>
      <c r="P21" s="402">
        <f t="shared" si="13"/>
        <v>0</v>
      </c>
      <c r="Q21" s="402">
        <f t="shared" si="13"/>
        <v>0</v>
      </c>
      <c r="R21" s="402"/>
    </row>
    <row r="22" spans="1:19">
      <c r="A22" s="732" t="s">
        <v>2662</v>
      </c>
      <c r="B22" s="398"/>
      <c r="C22" s="398" t="s">
        <v>1317</v>
      </c>
      <c r="D22" s="398" t="s">
        <v>334</v>
      </c>
      <c r="E22" s="399" t="s">
        <v>335</v>
      </c>
      <c r="F22" s="398">
        <v>4</v>
      </c>
      <c r="G22" s="400">
        <v>1</v>
      </c>
      <c r="H22" s="400">
        <v>1</v>
      </c>
      <c r="I22" s="400">
        <v>2</v>
      </c>
      <c r="J22" s="400">
        <v>14</v>
      </c>
      <c r="K22" s="403" t="s">
        <v>1332</v>
      </c>
      <c r="L22" s="404">
        <v>778236.47</v>
      </c>
      <c r="M22" s="579">
        <v>0</v>
      </c>
      <c r="N22" s="579"/>
      <c r="O22" s="404">
        <f>N22</f>
        <v>0</v>
      </c>
      <c r="P22" s="402">
        <f t="shared" si="13"/>
        <v>0</v>
      </c>
      <c r="Q22" s="402">
        <f t="shared" si="13"/>
        <v>0</v>
      </c>
      <c r="R22" s="402"/>
    </row>
    <row r="23" spans="1:19">
      <c r="B23" s="389"/>
      <c r="C23" s="389" t="s">
        <v>1333</v>
      </c>
      <c r="D23" s="389" t="s">
        <v>336</v>
      </c>
      <c r="E23" s="388" t="s">
        <v>1334</v>
      </c>
      <c r="F23" s="389">
        <v>4</v>
      </c>
      <c r="G23" s="390">
        <v>1</v>
      </c>
      <c r="H23" s="390">
        <v>2</v>
      </c>
      <c r="I23" s="390">
        <v>0</v>
      </c>
      <c r="J23" s="390">
        <v>0</v>
      </c>
      <c r="K23" s="391" t="s">
        <v>1335</v>
      </c>
      <c r="L23" s="392">
        <v>943485.2</v>
      </c>
      <c r="M23" s="592">
        <v>778236</v>
      </c>
      <c r="N23" s="576">
        <f t="shared" ref="N23" si="14">N24+N29+N32</f>
        <v>480480</v>
      </c>
      <c r="O23" s="392">
        <f>O24+O29+O32</f>
        <v>480480</v>
      </c>
      <c r="P23" s="392">
        <f t="shared" ref="P23:R23" si="15">P24+P29+P32</f>
        <v>490089.6</v>
      </c>
      <c r="Q23" s="392">
        <f t="shared" si="15"/>
        <v>499891.39199999999</v>
      </c>
      <c r="R23" s="392">
        <f t="shared" si="15"/>
        <v>0</v>
      </c>
    </row>
    <row r="24" spans="1:19">
      <c r="B24" s="393"/>
      <c r="C24" s="393" t="s">
        <v>1336</v>
      </c>
      <c r="D24" s="393" t="s">
        <v>338</v>
      </c>
      <c r="E24" s="394" t="s">
        <v>339</v>
      </c>
      <c r="F24" s="393">
        <v>4</v>
      </c>
      <c r="G24" s="395">
        <v>1</v>
      </c>
      <c r="H24" s="395">
        <v>2</v>
      </c>
      <c r="I24" s="395">
        <v>1</v>
      </c>
      <c r="J24" s="395">
        <v>0</v>
      </c>
      <c r="K24" s="396" t="s">
        <v>1337</v>
      </c>
      <c r="L24" s="397">
        <v>943485.2</v>
      </c>
      <c r="M24" s="593">
        <v>778236</v>
      </c>
      <c r="N24" s="577">
        <f>SUM(N25:N31)</f>
        <v>480480</v>
      </c>
      <c r="O24" s="577">
        <f t="shared" ref="O24" si="16">SUM(O25:O31)</f>
        <v>480480</v>
      </c>
      <c r="P24" s="397">
        <f t="shared" ref="P24:R24" si="17">SUM(P25:P31)</f>
        <v>490089.6</v>
      </c>
      <c r="Q24" s="397">
        <f t="shared" si="17"/>
        <v>499891.39199999999</v>
      </c>
      <c r="R24" s="397">
        <f t="shared" si="17"/>
        <v>0</v>
      </c>
    </row>
    <row r="25" spans="1:19">
      <c r="B25" s="398"/>
      <c r="C25" s="398" t="s">
        <v>1338</v>
      </c>
      <c r="D25" s="398" t="s">
        <v>340</v>
      </c>
      <c r="E25" s="405" t="s">
        <v>341</v>
      </c>
      <c r="F25" s="398">
        <v>4</v>
      </c>
      <c r="G25" s="400">
        <v>1</v>
      </c>
      <c r="H25" s="400">
        <v>2</v>
      </c>
      <c r="I25" s="400">
        <v>1</v>
      </c>
      <c r="J25" s="400">
        <v>1</v>
      </c>
      <c r="K25" s="406" t="s">
        <v>1339</v>
      </c>
      <c r="L25" s="578">
        <v>36613.32</v>
      </c>
      <c r="M25" s="594">
        <v>0</v>
      </c>
      <c r="N25" s="580"/>
      <c r="O25" s="407">
        <v>0</v>
      </c>
      <c r="P25" s="402">
        <f t="shared" ref="P25:Q28" si="18">O25*0.02+O25</f>
        <v>0</v>
      </c>
      <c r="Q25" s="402">
        <f t="shared" si="18"/>
        <v>0</v>
      </c>
      <c r="R25" s="402"/>
    </row>
    <row r="26" spans="1:19" ht="25.5">
      <c r="B26" s="398"/>
      <c r="C26" s="398" t="s">
        <v>1340</v>
      </c>
      <c r="D26" s="398" t="s">
        <v>342</v>
      </c>
      <c r="E26" s="405" t="s">
        <v>1341</v>
      </c>
      <c r="F26" s="398">
        <v>4</v>
      </c>
      <c r="G26" s="400">
        <v>1</v>
      </c>
      <c r="H26" s="400">
        <v>2</v>
      </c>
      <c r="I26" s="400">
        <v>1</v>
      </c>
      <c r="J26" s="400">
        <v>2</v>
      </c>
      <c r="K26" s="406" t="s">
        <v>1342</v>
      </c>
      <c r="L26" s="407">
        <v>0</v>
      </c>
      <c r="M26" s="594"/>
      <c r="N26" s="580"/>
      <c r="O26" s="407"/>
      <c r="P26" s="402">
        <f t="shared" si="18"/>
        <v>0</v>
      </c>
      <c r="Q26" s="402">
        <f t="shared" si="18"/>
        <v>0</v>
      </c>
      <c r="R26" s="402"/>
    </row>
    <row r="27" spans="1:19" ht="25.5">
      <c r="B27" s="398" t="s">
        <v>350</v>
      </c>
      <c r="C27" s="398" t="s">
        <v>1343</v>
      </c>
      <c r="D27" s="398" t="s">
        <v>344</v>
      </c>
      <c r="E27" s="405" t="s">
        <v>1344</v>
      </c>
      <c r="F27" s="398">
        <v>4</v>
      </c>
      <c r="G27" s="400">
        <v>1</v>
      </c>
      <c r="H27" s="400">
        <v>2</v>
      </c>
      <c r="I27" s="400">
        <v>1</v>
      </c>
      <c r="J27" s="400">
        <v>3</v>
      </c>
      <c r="K27" s="406" t="s">
        <v>1345</v>
      </c>
      <c r="L27" s="407">
        <v>0</v>
      </c>
      <c r="M27" s="594"/>
      <c r="N27" s="580"/>
      <c r="O27" s="407"/>
      <c r="P27" s="402">
        <f t="shared" si="18"/>
        <v>0</v>
      </c>
      <c r="Q27" s="402">
        <f t="shared" si="18"/>
        <v>0</v>
      </c>
      <c r="R27" s="402"/>
    </row>
    <row r="28" spans="1:19">
      <c r="A28" s="732" t="s">
        <v>2662</v>
      </c>
      <c r="B28" s="398"/>
      <c r="C28" s="398" t="s">
        <v>1346</v>
      </c>
      <c r="D28" s="398" t="s">
        <v>346</v>
      </c>
      <c r="E28" s="405" t="s">
        <v>347</v>
      </c>
      <c r="F28" s="398">
        <v>4</v>
      </c>
      <c r="G28" s="400">
        <v>1</v>
      </c>
      <c r="H28" s="400">
        <v>2</v>
      </c>
      <c r="I28" s="400">
        <v>1</v>
      </c>
      <c r="J28" s="400">
        <v>4</v>
      </c>
      <c r="K28" s="406" t="s">
        <v>1347</v>
      </c>
      <c r="L28" s="578">
        <v>906871.88</v>
      </c>
      <c r="M28" s="578">
        <v>778236</v>
      </c>
      <c r="N28" s="580">
        <v>480480</v>
      </c>
      <c r="O28" s="578">
        <f>ROUND(N28,0)</f>
        <v>480480</v>
      </c>
      <c r="P28" s="402">
        <f t="shared" si="18"/>
        <v>490089.6</v>
      </c>
      <c r="Q28" s="402">
        <f t="shared" si="18"/>
        <v>499891.39199999999</v>
      </c>
      <c r="R28" s="402"/>
    </row>
    <row r="29" spans="1:19" ht="25.5">
      <c r="B29" s="393"/>
      <c r="C29" s="393" t="s">
        <v>1348</v>
      </c>
      <c r="D29" s="393" t="s">
        <v>348</v>
      </c>
      <c r="E29" s="408" t="s">
        <v>349</v>
      </c>
      <c r="F29" s="393">
        <v>4</v>
      </c>
      <c r="G29" s="395">
        <v>1</v>
      </c>
      <c r="H29" s="395">
        <v>2</v>
      </c>
      <c r="I29" s="395">
        <v>2</v>
      </c>
      <c r="J29" s="395">
        <v>0</v>
      </c>
      <c r="K29" s="396" t="s">
        <v>1349</v>
      </c>
      <c r="L29" s="397">
        <v>0</v>
      </c>
      <c r="M29" s="593">
        <v>0</v>
      </c>
      <c r="N29" s="577">
        <v>0</v>
      </c>
      <c r="O29" s="577">
        <v>0</v>
      </c>
      <c r="P29" s="397">
        <f t="shared" ref="P29:R29" si="19">SUBTOTAL(9,P30:P31)</f>
        <v>0</v>
      </c>
      <c r="Q29" s="397">
        <f t="shared" si="19"/>
        <v>0</v>
      </c>
      <c r="R29" s="397">
        <f t="shared" si="19"/>
        <v>0</v>
      </c>
    </row>
    <row r="30" spans="1:19" ht="25.5">
      <c r="B30" s="398"/>
      <c r="C30" s="398" t="s">
        <v>1350</v>
      </c>
      <c r="D30" s="398" t="s">
        <v>367</v>
      </c>
      <c r="E30" s="405" t="s">
        <v>352</v>
      </c>
      <c r="F30" s="398">
        <v>4</v>
      </c>
      <c r="G30" s="400">
        <v>1</v>
      </c>
      <c r="H30" s="400">
        <v>2</v>
      </c>
      <c r="I30" s="400">
        <v>2</v>
      </c>
      <c r="J30" s="400">
        <v>1</v>
      </c>
      <c r="K30" s="406" t="s">
        <v>1351</v>
      </c>
      <c r="L30" s="407">
        <v>0</v>
      </c>
      <c r="M30" s="594"/>
      <c r="N30" s="580"/>
      <c r="O30" s="407"/>
      <c r="P30" s="402">
        <f t="shared" ref="P30:Q31" si="20">O30*0.02+O30</f>
        <v>0</v>
      </c>
      <c r="Q30" s="402">
        <f t="shared" si="20"/>
        <v>0</v>
      </c>
      <c r="R30" s="402"/>
    </row>
    <row r="31" spans="1:19" ht="25.5">
      <c r="B31" s="398"/>
      <c r="C31" s="398" t="s">
        <v>1352</v>
      </c>
      <c r="D31" s="398" t="s">
        <v>369</v>
      </c>
      <c r="E31" s="405" t="s">
        <v>354</v>
      </c>
      <c r="F31" s="398">
        <v>4</v>
      </c>
      <c r="G31" s="400">
        <v>1</v>
      </c>
      <c r="H31" s="400">
        <v>2</v>
      </c>
      <c r="I31" s="400">
        <v>2</v>
      </c>
      <c r="J31" s="400">
        <v>2</v>
      </c>
      <c r="K31" s="406" t="s">
        <v>1353</v>
      </c>
      <c r="L31" s="407">
        <v>0</v>
      </c>
      <c r="M31" s="594"/>
      <c r="N31" s="580"/>
      <c r="O31" s="407"/>
      <c r="P31" s="402">
        <f t="shared" si="20"/>
        <v>0</v>
      </c>
      <c r="Q31" s="402">
        <f t="shared" si="20"/>
        <v>0</v>
      </c>
      <c r="R31" s="402"/>
    </row>
    <row r="32" spans="1:19">
      <c r="B32" s="393"/>
      <c r="C32" s="393" t="s">
        <v>1354</v>
      </c>
      <c r="D32" s="393" t="s">
        <v>355</v>
      </c>
      <c r="E32" s="408" t="s">
        <v>356</v>
      </c>
      <c r="F32" s="393">
        <v>4</v>
      </c>
      <c r="G32" s="395">
        <v>1</v>
      </c>
      <c r="H32" s="395">
        <v>2</v>
      </c>
      <c r="I32" s="395">
        <v>3</v>
      </c>
      <c r="J32" s="395">
        <v>0</v>
      </c>
      <c r="K32" s="396" t="s">
        <v>1355</v>
      </c>
      <c r="L32" s="397">
        <v>0</v>
      </c>
      <c r="M32" s="593">
        <v>0</v>
      </c>
      <c r="N32" s="577">
        <v>0</v>
      </c>
      <c r="O32" s="397">
        <f t="shared" ref="O32:R32" si="21">SUM(O33:O35)</f>
        <v>0</v>
      </c>
      <c r="P32" s="397">
        <f t="shared" si="21"/>
        <v>0</v>
      </c>
      <c r="Q32" s="397">
        <f t="shared" si="21"/>
        <v>0</v>
      </c>
      <c r="R32" s="397">
        <f t="shared" si="21"/>
        <v>0</v>
      </c>
    </row>
    <row r="33" spans="2:21">
      <c r="B33" s="398"/>
      <c r="C33" s="398" t="s">
        <v>1356</v>
      </c>
      <c r="D33" s="398" t="s">
        <v>357</v>
      </c>
      <c r="E33" s="405" t="s">
        <v>358</v>
      </c>
      <c r="F33" s="398">
        <v>4</v>
      </c>
      <c r="G33" s="400">
        <v>1</v>
      </c>
      <c r="H33" s="400">
        <v>2</v>
      </c>
      <c r="I33" s="400">
        <v>3</v>
      </c>
      <c r="J33" s="400">
        <v>1</v>
      </c>
      <c r="K33" s="401" t="s">
        <v>1357</v>
      </c>
      <c r="L33" s="402">
        <v>0</v>
      </c>
      <c r="M33" s="578"/>
      <c r="N33" s="578"/>
      <c r="O33" s="402"/>
      <c r="P33" s="402">
        <f t="shared" ref="P33:Q35" si="22">O33*0.02+O33</f>
        <v>0</v>
      </c>
      <c r="Q33" s="402">
        <f t="shared" si="22"/>
        <v>0</v>
      </c>
      <c r="R33" s="402"/>
    </row>
    <row r="34" spans="2:21">
      <c r="B34" s="398"/>
      <c r="C34" s="398" t="s">
        <v>1358</v>
      </c>
      <c r="D34" s="398" t="s">
        <v>359</v>
      </c>
      <c r="E34" s="405" t="s">
        <v>360</v>
      </c>
      <c r="F34" s="398">
        <v>4</v>
      </c>
      <c r="G34" s="400">
        <v>1</v>
      </c>
      <c r="H34" s="400">
        <v>2</v>
      </c>
      <c r="I34" s="400">
        <v>3</v>
      </c>
      <c r="J34" s="400">
        <v>2</v>
      </c>
      <c r="K34" s="401" t="s">
        <v>1359</v>
      </c>
      <c r="L34" s="402">
        <v>0</v>
      </c>
      <c r="M34" s="578"/>
      <c r="N34" s="578"/>
      <c r="O34" s="402"/>
      <c r="P34" s="402">
        <f t="shared" si="22"/>
        <v>0</v>
      </c>
      <c r="Q34" s="402">
        <f t="shared" si="22"/>
        <v>0</v>
      </c>
      <c r="R34" s="402"/>
    </row>
    <row r="35" spans="2:21">
      <c r="B35" s="398"/>
      <c r="C35" s="398" t="s">
        <v>1360</v>
      </c>
      <c r="D35" s="398" t="s">
        <v>361</v>
      </c>
      <c r="E35" s="405" t="s">
        <v>362</v>
      </c>
      <c r="F35" s="398">
        <v>4</v>
      </c>
      <c r="G35" s="400">
        <v>1</v>
      </c>
      <c r="H35" s="400">
        <v>2</v>
      </c>
      <c r="I35" s="400">
        <v>3</v>
      </c>
      <c r="J35" s="400">
        <v>3</v>
      </c>
      <c r="K35" s="406" t="s">
        <v>1361</v>
      </c>
      <c r="L35" s="407">
        <v>0</v>
      </c>
      <c r="M35" s="594"/>
      <c r="N35" s="580"/>
      <c r="O35" s="407"/>
      <c r="P35" s="402">
        <f t="shared" si="22"/>
        <v>0</v>
      </c>
      <c r="Q35" s="402">
        <f t="shared" si="22"/>
        <v>0</v>
      </c>
      <c r="R35" s="402"/>
    </row>
    <row r="36" spans="2:21">
      <c r="B36" s="389"/>
      <c r="C36" s="389" t="s">
        <v>1362</v>
      </c>
      <c r="D36" s="389" t="s">
        <v>363</v>
      </c>
      <c r="E36" s="388" t="s">
        <v>1363</v>
      </c>
      <c r="F36" s="389">
        <v>4</v>
      </c>
      <c r="G36" s="390">
        <v>1</v>
      </c>
      <c r="H36" s="390">
        <v>3</v>
      </c>
      <c r="I36" s="390">
        <v>0</v>
      </c>
      <c r="J36" s="390">
        <v>0</v>
      </c>
      <c r="K36" s="391" t="s">
        <v>1364</v>
      </c>
      <c r="L36" s="392">
        <v>18425</v>
      </c>
      <c r="M36" s="592">
        <v>0</v>
      </c>
      <c r="N36" s="576">
        <v>0</v>
      </c>
      <c r="O36" s="576">
        <f t="shared" ref="O36" si="23">O37</f>
        <v>0</v>
      </c>
      <c r="P36" s="392">
        <f t="shared" ref="P36:R36" si="24">P37</f>
        <v>0</v>
      </c>
      <c r="Q36" s="392">
        <f t="shared" si="24"/>
        <v>0</v>
      </c>
      <c r="R36" s="392">
        <f t="shared" si="24"/>
        <v>0</v>
      </c>
    </row>
    <row r="37" spans="2:21" s="355" customFormat="1">
      <c r="B37" s="409"/>
      <c r="C37" s="409" t="s">
        <v>1362</v>
      </c>
      <c r="D37" s="409" t="s">
        <v>363</v>
      </c>
      <c r="E37" s="410" t="s">
        <v>364</v>
      </c>
      <c r="F37" s="411">
        <v>4</v>
      </c>
      <c r="G37" s="412">
        <v>1</v>
      </c>
      <c r="H37" s="412">
        <v>3</v>
      </c>
      <c r="I37" s="412">
        <v>1</v>
      </c>
      <c r="J37" s="412">
        <v>0</v>
      </c>
      <c r="K37" s="413" t="s">
        <v>1365</v>
      </c>
      <c r="L37" s="414">
        <v>18425</v>
      </c>
      <c r="M37" s="581">
        <v>0</v>
      </c>
      <c r="N37" s="581">
        <v>0</v>
      </c>
      <c r="O37" s="581">
        <v>0</v>
      </c>
      <c r="P37" s="414">
        <f t="shared" ref="P37:R37" si="25">SUBTOTAL(9,P38:P41)</f>
        <v>0</v>
      </c>
      <c r="Q37" s="414">
        <f t="shared" si="25"/>
        <v>0</v>
      </c>
      <c r="R37" s="414">
        <f t="shared" si="25"/>
        <v>0</v>
      </c>
    </row>
    <row r="38" spans="2:21" ht="25.5">
      <c r="B38" s="398" t="s">
        <v>350</v>
      </c>
      <c r="C38" s="398" t="s">
        <v>1366</v>
      </c>
      <c r="D38" s="398" t="s">
        <v>365</v>
      </c>
      <c r="E38" s="405" t="s">
        <v>366</v>
      </c>
      <c r="F38" s="398">
        <v>4</v>
      </c>
      <c r="G38" s="400">
        <v>1</v>
      </c>
      <c r="H38" s="400">
        <v>3</v>
      </c>
      <c r="I38" s="400">
        <v>1</v>
      </c>
      <c r="J38" s="400">
        <v>1</v>
      </c>
      <c r="K38" s="406" t="s">
        <v>1367</v>
      </c>
      <c r="L38" s="407">
        <v>0</v>
      </c>
      <c r="M38" s="594"/>
      <c r="N38" s="580"/>
      <c r="O38" s="407"/>
      <c r="P38" s="402">
        <f t="shared" ref="P38:Q41" si="26">O38*0.02+O38</f>
        <v>0</v>
      </c>
      <c r="Q38" s="402">
        <f t="shared" si="26"/>
        <v>0</v>
      </c>
      <c r="R38" s="402"/>
    </row>
    <row r="39" spans="2:21" ht="25.5">
      <c r="B39" s="398"/>
      <c r="C39" s="398" t="s">
        <v>1368</v>
      </c>
      <c r="D39" s="398" t="s">
        <v>367</v>
      </c>
      <c r="E39" s="405" t="s">
        <v>368</v>
      </c>
      <c r="F39" s="398">
        <v>4</v>
      </c>
      <c r="G39" s="400">
        <v>1</v>
      </c>
      <c r="H39" s="400">
        <v>3</v>
      </c>
      <c r="I39" s="400">
        <v>1</v>
      </c>
      <c r="J39" s="400">
        <v>2</v>
      </c>
      <c r="K39" s="406" t="s">
        <v>1369</v>
      </c>
      <c r="L39" s="407">
        <v>0</v>
      </c>
      <c r="M39" s="594"/>
      <c r="N39" s="580"/>
      <c r="O39" s="407"/>
      <c r="P39" s="402">
        <f t="shared" si="26"/>
        <v>0</v>
      </c>
      <c r="Q39" s="402">
        <f t="shared" si="26"/>
        <v>0</v>
      </c>
      <c r="R39" s="402"/>
    </row>
    <row r="40" spans="2:21" ht="25.5">
      <c r="B40" s="398"/>
      <c r="C40" s="398" t="s">
        <v>1370</v>
      </c>
      <c r="D40" s="398" t="s">
        <v>369</v>
      </c>
      <c r="E40" s="405" t="s">
        <v>370</v>
      </c>
      <c r="F40" s="398">
        <v>4</v>
      </c>
      <c r="G40" s="400">
        <v>1</v>
      </c>
      <c r="H40" s="400">
        <v>3</v>
      </c>
      <c r="I40" s="400">
        <v>1</v>
      </c>
      <c r="J40" s="400">
        <v>3</v>
      </c>
      <c r="K40" s="406" t="s">
        <v>1371</v>
      </c>
      <c r="L40" s="407">
        <v>0</v>
      </c>
      <c r="M40" s="594"/>
      <c r="N40" s="580"/>
      <c r="O40" s="407"/>
      <c r="P40" s="402">
        <f t="shared" si="26"/>
        <v>0</v>
      </c>
      <c r="Q40" s="402">
        <f t="shared" si="26"/>
        <v>0</v>
      </c>
      <c r="R40" s="402"/>
    </row>
    <row r="41" spans="2:21" ht="12.75" customHeight="1">
      <c r="B41" s="398"/>
      <c r="C41" s="398" t="s">
        <v>1372</v>
      </c>
      <c r="D41" s="398" t="s">
        <v>371</v>
      </c>
      <c r="E41" s="399" t="s">
        <v>372</v>
      </c>
      <c r="F41" s="398">
        <v>4</v>
      </c>
      <c r="G41" s="400">
        <v>1</v>
      </c>
      <c r="H41" s="400">
        <v>3</v>
      </c>
      <c r="I41" s="400">
        <v>1</v>
      </c>
      <c r="J41" s="400">
        <v>4</v>
      </c>
      <c r="K41" s="415" t="s">
        <v>1373</v>
      </c>
      <c r="L41" s="416">
        <v>18425</v>
      </c>
      <c r="M41" s="582"/>
      <c r="N41" s="582"/>
      <c r="O41" s="416"/>
      <c r="P41" s="402">
        <f t="shared" si="26"/>
        <v>0</v>
      </c>
      <c r="Q41" s="402">
        <f t="shared" si="26"/>
        <v>0</v>
      </c>
      <c r="R41" s="402"/>
    </row>
    <row r="42" spans="2:21">
      <c r="B42" s="389"/>
      <c r="C42" s="389" t="s">
        <v>1374</v>
      </c>
      <c r="D42" s="389" t="s">
        <v>373</v>
      </c>
      <c r="E42" s="388" t="s">
        <v>1375</v>
      </c>
      <c r="F42" s="389">
        <v>4</v>
      </c>
      <c r="G42" s="390">
        <v>1</v>
      </c>
      <c r="H42" s="390">
        <v>4</v>
      </c>
      <c r="I42" s="390">
        <v>0</v>
      </c>
      <c r="J42" s="390">
        <v>0</v>
      </c>
      <c r="K42" s="391" t="s">
        <v>1376</v>
      </c>
      <c r="L42" s="392">
        <v>24000</v>
      </c>
      <c r="M42" s="592">
        <v>24000</v>
      </c>
      <c r="N42" s="576">
        <f t="shared" ref="N42:R43" si="27">N43</f>
        <v>24000</v>
      </c>
      <c r="O42" s="392">
        <f t="shared" si="27"/>
        <v>24000</v>
      </c>
      <c r="P42" s="392">
        <f t="shared" si="27"/>
        <v>24480</v>
      </c>
      <c r="Q42" s="392">
        <f t="shared" si="27"/>
        <v>24969.599999999999</v>
      </c>
      <c r="R42" s="392">
        <f t="shared" si="27"/>
        <v>0</v>
      </c>
      <c r="U42" s="344">
        <v>3000000</v>
      </c>
    </row>
    <row r="43" spans="2:21">
      <c r="B43" s="393"/>
      <c r="C43" s="393" t="s">
        <v>1374</v>
      </c>
      <c r="D43" s="393" t="s">
        <v>373</v>
      </c>
      <c r="E43" s="394" t="s">
        <v>374</v>
      </c>
      <c r="F43" s="393">
        <v>4</v>
      </c>
      <c r="G43" s="395">
        <v>1</v>
      </c>
      <c r="H43" s="395">
        <v>4</v>
      </c>
      <c r="I43" s="395">
        <v>1</v>
      </c>
      <c r="J43" s="395">
        <v>0</v>
      </c>
      <c r="K43" s="396" t="s">
        <v>1377</v>
      </c>
      <c r="L43" s="397">
        <v>24000</v>
      </c>
      <c r="M43" s="593">
        <v>24000</v>
      </c>
      <c r="N43" s="577">
        <f t="shared" si="27"/>
        <v>24000</v>
      </c>
      <c r="O43" s="397">
        <f t="shared" si="27"/>
        <v>24000</v>
      </c>
      <c r="P43" s="397">
        <f t="shared" si="27"/>
        <v>24480</v>
      </c>
      <c r="Q43" s="397">
        <f t="shared" si="27"/>
        <v>24969.599999999999</v>
      </c>
      <c r="R43" s="397">
        <f t="shared" si="27"/>
        <v>0</v>
      </c>
      <c r="U43" s="344">
        <f>U42*0.6</f>
        <v>1800000</v>
      </c>
    </row>
    <row r="44" spans="2:21">
      <c r="B44" s="398"/>
      <c r="C44" s="398" t="s">
        <v>1374</v>
      </c>
      <c r="D44" s="398" t="s">
        <v>373</v>
      </c>
      <c r="E44" s="399" t="s">
        <v>374</v>
      </c>
      <c r="F44" s="398">
        <v>4</v>
      </c>
      <c r="G44" s="400">
        <v>1</v>
      </c>
      <c r="H44" s="400">
        <v>4</v>
      </c>
      <c r="I44" s="400">
        <v>1</v>
      </c>
      <c r="J44" s="400">
        <v>1</v>
      </c>
      <c r="K44" s="415" t="s">
        <v>1377</v>
      </c>
      <c r="L44" s="416">
        <v>24000</v>
      </c>
      <c r="M44" s="578">
        <v>24000</v>
      </c>
      <c r="N44" s="582">
        <v>24000</v>
      </c>
      <c r="O44" s="578">
        <f>ROUND(N44,0)</f>
        <v>24000</v>
      </c>
      <c r="P44" s="402">
        <f>O44*0.02+O44</f>
        <v>24480</v>
      </c>
      <c r="Q44" s="402">
        <f>P44*0.02+P44</f>
        <v>24969.599999999999</v>
      </c>
      <c r="R44" s="402"/>
    </row>
    <row r="45" spans="2:21" ht="25.5">
      <c r="B45" s="381"/>
      <c r="C45" s="381" t="s">
        <v>1378</v>
      </c>
      <c r="D45" s="381" t="s">
        <v>375</v>
      </c>
      <c r="E45" s="382" t="s">
        <v>1379</v>
      </c>
      <c r="F45" s="383">
        <v>4</v>
      </c>
      <c r="G45" s="384">
        <v>2</v>
      </c>
      <c r="H45" s="384">
        <v>0</v>
      </c>
      <c r="I45" s="384">
        <v>0</v>
      </c>
      <c r="J45" s="384">
        <v>0</v>
      </c>
      <c r="K45" s="382" t="s">
        <v>1380</v>
      </c>
      <c r="L45" s="417">
        <v>-1777084.2</v>
      </c>
      <c r="M45" s="595">
        <v>-1096851</v>
      </c>
      <c r="N45" s="583">
        <f t="shared" ref="N45" si="28">N46</f>
        <v>-525069</v>
      </c>
      <c r="O45" s="595">
        <f t="shared" ref="O45:Q45" si="29">O46</f>
        <v>0</v>
      </c>
      <c r="P45" s="417">
        <f t="shared" si="29"/>
        <v>0</v>
      </c>
      <c r="Q45" s="417">
        <f t="shared" si="29"/>
        <v>0</v>
      </c>
      <c r="R45" s="417">
        <f t="shared" ref="R45" si="30">R46</f>
        <v>0</v>
      </c>
    </row>
    <row r="46" spans="2:21" ht="25.5">
      <c r="B46" s="389"/>
      <c r="C46" s="389" t="s">
        <v>1378</v>
      </c>
      <c r="D46" s="389" t="s">
        <v>375</v>
      </c>
      <c r="E46" s="388" t="s">
        <v>1379</v>
      </c>
      <c r="F46" s="389">
        <v>4</v>
      </c>
      <c r="G46" s="390">
        <v>2</v>
      </c>
      <c r="H46" s="390">
        <v>1</v>
      </c>
      <c r="I46" s="390">
        <v>0</v>
      </c>
      <c r="J46" s="390">
        <v>0</v>
      </c>
      <c r="K46" s="391" t="s">
        <v>1380</v>
      </c>
      <c r="L46" s="392">
        <v>-1777084.2</v>
      </c>
      <c r="M46" s="592">
        <v>-1096851</v>
      </c>
      <c r="N46" s="576">
        <f t="shared" ref="N46:O46" si="31">N47+N49</f>
        <v>-525069</v>
      </c>
      <c r="O46" s="592">
        <f t="shared" si="31"/>
        <v>0</v>
      </c>
      <c r="P46" s="392">
        <f t="shared" ref="P46:Q46" si="32">P47+P49</f>
        <v>0</v>
      </c>
      <c r="Q46" s="392">
        <f t="shared" si="32"/>
        <v>0</v>
      </c>
      <c r="R46" s="392">
        <f t="shared" ref="R46" si="33">R47+R49</f>
        <v>0</v>
      </c>
    </row>
    <row r="47" spans="2:21" ht="25.5">
      <c r="B47" s="393"/>
      <c r="C47" s="393" t="s">
        <v>1381</v>
      </c>
      <c r="D47" s="393" t="s">
        <v>377</v>
      </c>
      <c r="E47" s="396" t="s">
        <v>378</v>
      </c>
      <c r="F47" s="393">
        <v>4</v>
      </c>
      <c r="G47" s="395">
        <v>2</v>
      </c>
      <c r="H47" s="395">
        <v>1</v>
      </c>
      <c r="I47" s="395">
        <v>1</v>
      </c>
      <c r="J47" s="395">
        <v>0</v>
      </c>
      <c r="K47" s="396" t="s">
        <v>1382</v>
      </c>
      <c r="L47" s="397">
        <v>-1777084.2</v>
      </c>
      <c r="M47" s="593">
        <v>-1096851</v>
      </c>
      <c r="N47" s="577">
        <f t="shared" ref="N47" si="34">N48</f>
        <v>-525069</v>
      </c>
      <c r="O47" s="593">
        <f t="shared" ref="O47:Q47" si="35">O48</f>
        <v>0</v>
      </c>
      <c r="P47" s="397">
        <f t="shared" si="35"/>
        <v>0</v>
      </c>
      <c r="Q47" s="397">
        <f t="shared" si="35"/>
        <v>0</v>
      </c>
      <c r="R47" s="397">
        <f t="shared" ref="R47" si="36">R48</f>
        <v>0</v>
      </c>
    </row>
    <row r="48" spans="2:21" ht="25.5">
      <c r="B48" s="398"/>
      <c r="C48" s="398" t="s">
        <v>1381</v>
      </c>
      <c r="D48" s="398" t="s">
        <v>377</v>
      </c>
      <c r="E48" s="399" t="s">
        <v>378</v>
      </c>
      <c r="F48" s="398">
        <v>4</v>
      </c>
      <c r="G48" s="400">
        <v>2</v>
      </c>
      <c r="H48" s="400">
        <v>1</v>
      </c>
      <c r="I48" s="400">
        <v>1</v>
      </c>
      <c r="J48" s="400">
        <v>1</v>
      </c>
      <c r="K48" s="415" t="s">
        <v>1382</v>
      </c>
      <c r="L48" s="416">
        <v>-1777084.2</v>
      </c>
      <c r="M48" s="578">
        <v>-1096851</v>
      </c>
      <c r="N48" s="582">
        <v>-525069</v>
      </c>
      <c r="O48" s="578"/>
      <c r="P48" s="402">
        <f>O48*0.02+O48</f>
        <v>0</v>
      </c>
      <c r="Q48" s="402">
        <f>P48*0.02+P48</f>
        <v>0</v>
      </c>
      <c r="R48" s="402"/>
      <c r="T48" s="361">
        <f>O48-N48</f>
        <v>525069</v>
      </c>
    </row>
    <row r="49" spans="2:20" ht="25.5">
      <c r="B49" s="393"/>
      <c r="C49" s="393" t="s">
        <v>1383</v>
      </c>
      <c r="D49" s="393" t="s">
        <v>379</v>
      </c>
      <c r="E49" s="396" t="s">
        <v>380</v>
      </c>
      <c r="F49" s="393">
        <v>4</v>
      </c>
      <c r="G49" s="395">
        <v>2</v>
      </c>
      <c r="H49" s="395">
        <v>2</v>
      </c>
      <c r="I49" s="395">
        <v>1</v>
      </c>
      <c r="J49" s="395">
        <v>0</v>
      </c>
      <c r="K49" s="396" t="s">
        <v>1384</v>
      </c>
      <c r="L49" s="569">
        <v>0</v>
      </c>
      <c r="M49" s="593">
        <v>0</v>
      </c>
      <c r="N49" s="577">
        <v>0</v>
      </c>
      <c r="O49" s="397">
        <f>O50</f>
        <v>0</v>
      </c>
      <c r="P49" s="397">
        <f t="shared" ref="P49:R49" si="37">P50</f>
        <v>0</v>
      </c>
      <c r="Q49" s="397">
        <f t="shared" si="37"/>
        <v>0</v>
      </c>
      <c r="R49" s="397">
        <f t="shared" si="37"/>
        <v>0</v>
      </c>
      <c r="T49" s="361">
        <f>T48/0.6</f>
        <v>875115</v>
      </c>
    </row>
    <row r="50" spans="2:20" ht="25.5">
      <c r="B50" s="398"/>
      <c r="C50" s="398" t="s">
        <v>1383</v>
      </c>
      <c r="D50" s="398" t="s">
        <v>379</v>
      </c>
      <c r="E50" s="399" t="s">
        <v>380</v>
      </c>
      <c r="F50" s="398">
        <v>4</v>
      </c>
      <c r="G50" s="400">
        <v>2</v>
      </c>
      <c r="H50" s="400">
        <v>2</v>
      </c>
      <c r="I50" s="400">
        <v>1</v>
      </c>
      <c r="J50" s="400">
        <v>1</v>
      </c>
      <c r="K50" s="415" t="s">
        <v>1384</v>
      </c>
      <c r="L50" s="416">
        <v>0</v>
      </c>
      <c r="M50" s="582"/>
      <c r="N50" s="582"/>
      <c r="O50" s="416"/>
      <c r="P50" s="402">
        <f>O50*0.02+O50</f>
        <v>0</v>
      </c>
      <c r="Q50" s="402">
        <f>P50*0.02+P50</f>
        <v>0</v>
      </c>
      <c r="R50" s="402"/>
      <c r="T50" s="361"/>
    </row>
    <row r="51" spans="2:20" ht="25.5">
      <c r="B51" s="381"/>
      <c r="C51" s="381" t="s">
        <v>1385</v>
      </c>
      <c r="D51" s="381" t="s">
        <v>379</v>
      </c>
      <c r="E51" s="382" t="s">
        <v>1386</v>
      </c>
      <c r="F51" s="383">
        <v>4</v>
      </c>
      <c r="G51" s="384">
        <v>3</v>
      </c>
      <c r="H51" s="384">
        <v>0</v>
      </c>
      <c r="I51" s="384">
        <v>0</v>
      </c>
      <c r="J51" s="384">
        <v>0</v>
      </c>
      <c r="K51" s="382" t="s">
        <v>1387</v>
      </c>
      <c r="L51" s="417">
        <v>903211.53</v>
      </c>
      <c r="M51" s="595">
        <v>900000</v>
      </c>
      <c r="N51" s="583">
        <f>N52</f>
        <v>138000</v>
      </c>
      <c r="O51" s="417">
        <f>O52</f>
        <v>0</v>
      </c>
      <c r="P51" s="417">
        <f t="shared" ref="P51:R51" si="38">P52</f>
        <v>0</v>
      </c>
      <c r="Q51" s="417">
        <f t="shared" si="38"/>
        <v>0</v>
      </c>
      <c r="R51" s="417">
        <f t="shared" si="38"/>
        <v>0</v>
      </c>
    </row>
    <row r="52" spans="2:20" ht="25.5">
      <c r="B52" s="389"/>
      <c r="C52" s="389" t="s">
        <v>1388</v>
      </c>
      <c r="D52" s="389" t="s">
        <v>381</v>
      </c>
      <c r="E52" s="388" t="s">
        <v>1386</v>
      </c>
      <c r="F52" s="389">
        <v>4</v>
      </c>
      <c r="G52" s="390">
        <v>3</v>
      </c>
      <c r="H52" s="390">
        <v>1</v>
      </c>
      <c r="I52" s="390">
        <v>0</v>
      </c>
      <c r="J52" s="390">
        <v>0</v>
      </c>
      <c r="K52" s="391" t="s">
        <v>1387</v>
      </c>
      <c r="L52" s="392">
        <v>903211.53</v>
      </c>
      <c r="M52" s="592">
        <v>900000</v>
      </c>
      <c r="N52" s="576">
        <f>N53</f>
        <v>138000</v>
      </c>
      <c r="O52" s="392">
        <f>O53+O68+O70+O72</f>
        <v>0</v>
      </c>
      <c r="P52" s="392">
        <f t="shared" ref="P52:R52" si="39">P53+P68+P70+P72</f>
        <v>0</v>
      </c>
      <c r="Q52" s="392">
        <f t="shared" si="39"/>
        <v>0</v>
      </c>
      <c r="R52" s="392">
        <f t="shared" si="39"/>
        <v>0</v>
      </c>
    </row>
    <row r="53" spans="2:20" ht="25.5" customHeight="1">
      <c r="B53" s="393"/>
      <c r="C53" s="393" t="s">
        <v>1389</v>
      </c>
      <c r="D53" s="393" t="s">
        <v>383</v>
      </c>
      <c r="E53" s="396" t="s">
        <v>384</v>
      </c>
      <c r="F53" s="393">
        <v>4</v>
      </c>
      <c r="G53" s="395">
        <v>3</v>
      </c>
      <c r="H53" s="395">
        <v>1</v>
      </c>
      <c r="I53" s="395">
        <v>1</v>
      </c>
      <c r="J53" s="395">
        <v>0</v>
      </c>
      <c r="K53" s="418" t="s">
        <v>1390</v>
      </c>
      <c r="L53" s="419">
        <v>903211.53</v>
      </c>
      <c r="M53" s="584">
        <v>900000</v>
      </c>
      <c r="N53" s="584">
        <f>SUM(N54:N73)</f>
        <v>138000</v>
      </c>
      <c r="O53" s="419">
        <f>SUBTOTAL(9,O54:O67)</f>
        <v>0</v>
      </c>
      <c r="P53" s="419">
        <f t="shared" ref="P53:R53" si="40">SUBTOTAL(9,P54:P67)</f>
        <v>0</v>
      </c>
      <c r="Q53" s="419">
        <f t="shared" si="40"/>
        <v>0</v>
      </c>
      <c r="R53" s="419">
        <f t="shared" si="40"/>
        <v>0</v>
      </c>
    </row>
    <row r="54" spans="2:20" ht="25.5">
      <c r="B54" s="398"/>
      <c r="C54" s="398" t="s">
        <v>1389</v>
      </c>
      <c r="D54" s="398" t="s">
        <v>383</v>
      </c>
      <c r="E54" s="399" t="s">
        <v>384</v>
      </c>
      <c r="F54" s="398">
        <v>4</v>
      </c>
      <c r="G54" s="400">
        <v>3</v>
      </c>
      <c r="H54" s="400">
        <v>1</v>
      </c>
      <c r="I54" s="400">
        <v>1</v>
      </c>
      <c r="J54" s="400">
        <v>1</v>
      </c>
      <c r="K54" s="415" t="s">
        <v>1391</v>
      </c>
      <c r="L54" s="416">
        <v>0</v>
      </c>
      <c r="M54" s="582"/>
      <c r="N54" s="582"/>
      <c r="O54" s="416"/>
      <c r="P54" s="402">
        <f t="shared" ref="P54:Q67" si="41">O54*0.02+O54</f>
        <v>0</v>
      </c>
      <c r="Q54" s="402">
        <f t="shared" si="41"/>
        <v>0</v>
      </c>
      <c r="R54" s="402"/>
    </row>
    <row r="55" spans="2:20" ht="25.5">
      <c r="B55" s="398"/>
      <c r="C55" s="398" t="s">
        <v>1389</v>
      </c>
      <c r="D55" s="398" t="s">
        <v>383</v>
      </c>
      <c r="E55" s="399" t="s">
        <v>384</v>
      </c>
      <c r="F55" s="398">
        <v>4</v>
      </c>
      <c r="G55" s="400">
        <v>3</v>
      </c>
      <c r="H55" s="400">
        <v>1</v>
      </c>
      <c r="I55" s="400">
        <v>1</v>
      </c>
      <c r="J55" s="400">
        <v>2</v>
      </c>
      <c r="K55" s="415" t="s">
        <v>1392</v>
      </c>
      <c r="L55" s="416">
        <v>0</v>
      </c>
      <c r="M55" s="582"/>
      <c r="N55" s="582"/>
      <c r="O55" s="416"/>
      <c r="P55" s="402">
        <f t="shared" si="41"/>
        <v>0</v>
      </c>
      <c r="Q55" s="402">
        <f t="shared" si="41"/>
        <v>0</v>
      </c>
      <c r="R55" s="402"/>
    </row>
    <row r="56" spans="2:20" ht="25.5">
      <c r="B56" s="398"/>
      <c r="C56" s="398" t="s">
        <v>1389</v>
      </c>
      <c r="D56" s="398" t="s">
        <v>383</v>
      </c>
      <c r="E56" s="399" t="s">
        <v>384</v>
      </c>
      <c r="F56" s="398">
        <v>4</v>
      </c>
      <c r="G56" s="400">
        <v>3</v>
      </c>
      <c r="H56" s="400">
        <v>1</v>
      </c>
      <c r="I56" s="400">
        <v>1</v>
      </c>
      <c r="J56" s="400">
        <v>3</v>
      </c>
      <c r="K56" s="415" t="s">
        <v>1393</v>
      </c>
      <c r="L56" s="416">
        <v>0</v>
      </c>
      <c r="M56" s="582"/>
      <c r="N56" s="582"/>
      <c r="O56" s="416"/>
      <c r="P56" s="402">
        <f t="shared" si="41"/>
        <v>0</v>
      </c>
      <c r="Q56" s="402">
        <f t="shared" si="41"/>
        <v>0</v>
      </c>
      <c r="R56" s="402"/>
    </row>
    <row r="57" spans="2:20" ht="25.5">
      <c r="B57" s="398"/>
      <c r="C57" s="398" t="s">
        <v>1389</v>
      </c>
      <c r="D57" s="398" t="s">
        <v>383</v>
      </c>
      <c r="E57" s="399" t="s">
        <v>384</v>
      </c>
      <c r="F57" s="398">
        <v>4</v>
      </c>
      <c r="G57" s="400">
        <v>3</v>
      </c>
      <c r="H57" s="400">
        <v>1</v>
      </c>
      <c r="I57" s="400">
        <v>1</v>
      </c>
      <c r="J57" s="400">
        <v>4</v>
      </c>
      <c r="K57" s="415" t="s">
        <v>1394</v>
      </c>
      <c r="L57" s="416">
        <v>0</v>
      </c>
      <c r="M57" s="582"/>
      <c r="N57" s="582"/>
      <c r="O57" s="416"/>
      <c r="P57" s="402">
        <f t="shared" si="41"/>
        <v>0</v>
      </c>
      <c r="Q57" s="402">
        <f t="shared" si="41"/>
        <v>0</v>
      </c>
      <c r="R57" s="402"/>
    </row>
    <row r="58" spans="2:20" ht="25.5">
      <c r="B58" s="398"/>
      <c r="C58" s="398" t="s">
        <v>1389</v>
      </c>
      <c r="D58" s="398" t="s">
        <v>383</v>
      </c>
      <c r="E58" s="399" t="s">
        <v>384</v>
      </c>
      <c r="F58" s="398">
        <v>4</v>
      </c>
      <c r="G58" s="400">
        <v>3</v>
      </c>
      <c r="H58" s="400">
        <v>1</v>
      </c>
      <c r="I58" s="400">
        <v>1</v>
      </c>
      <c r="J58" s="400">
        <v>5</v>
      </c>
      <c r="K58" s="415" t="s">
        <v>1395</v>
      </c>
      <c r="L58" s="416">
        <v>0</v>
      </c>
      <c r="M58" s="582"/>
      <c r="N58" s="582"/>
      <c r="O58" s="416"/>
      <c r="P58" s="402">
        <f t="shared" si="41"/>
        <v>0</v>
      </c>
      <c r="Q58" s="402">
        <f t="shared" si="41"/>
        <v>0</v>
      </c>
      <c r="R58" s="402"/>
    </row>
    <row r="59" spans="2:20" ht="25.5">
      <c r="B59" s="398"/>
      <c r="C59" s="398" t="s">
        <v>1389</v>
      </c>
      <c r="D59" s="398" t="s">
        <v>383</v>
      </c>
      <c r="E59" s="399" t="s">
        <v>384</v>
      </c>
      <c r="F59" s="398">
        <v>4</v>
      </c>
      <c r="G59" s="400">
        <v>3</v>
      </c>
      <c r="H59" s="400">
        <v>1</v>
      </c>
      <c r="I59" s="400">
        <v>1</v>
      </c>
      <c r="J59" s="400">
        <v>6</v>
      </c>
      <c r="K59" s="415" t="s">
        <v>1396</v>
      </c>
      <c r="L59" s="416">
        <v>0</v>
      </c>
      <c r="M59" s="582"/>
      <c r="N59" s="582"/>
      <c r="O59" s="416"/>
      <c r="P59" s="402">
        <f t="shared" si="41"/>
        <v>0</v>
      </c>
      <c r="Q59" s="402">
        <f t="shared" si="41"/>
        <v>0</v>
      </c>
      <c r="R59" s="402"/>
    </row>
    <row r="60" spans="2:20" ht="25.5">
      <c r="B60" s="398"/>
      <c r="C60" s="398" t="s">
        <v>1389</v>
      </c>
      <c r="D60" s="398" t="s">
        <v>383</v>
      </c>
      <c r="E60" s="399" t="s">
        <v>384</v>
      </c>
      <c r="F60" s="398">
        <v>4</v>
      </c>
      <c r="G60" s="400">
        <v>3</v>
      </c>
      <c r="H60" s="400">
        <v>1</v>
      </c>
      <c r="I60" s="400">
        <v>1</v>
      </c>
      <c r="J60" s="400">
        <v>7</v>
      </c>
      <c r="K60" s="415" t="s">
        <v>1397</v>
      </c>
      <c r="L60" s="416">
        <v>0</v>
      </c>
      <c r="M60" s="582"/>
      <c r="N60" s="582"/>
      <c r="O60" s="416"/>
      <c r="P60" s="402">
        <f t="shared" si="41"/>
        <v>0</v>
      </c>
      <c r="Q60" s="402">
        <f t="shared" si="41"/>
        <v>0</v>
      </c>
      <c r="R60" s="402"/>
    </row>
    <row r="61" spans="2:20" ht="25.5">
      <c r="B61" s="398"/>
      <c r="C61" s="398" t="s">
        <v>1389</v>
      </c>
      <c r="D61" s="398" t="s">
        <v>383</v>
      </c>
      <c r="E61" s="399" t="s">
        <v>384</v>
      </c>
      <c r="F61" s="398">
        <v>4</v>
      </c>
      <c r="G61" s="400">
        <v>3</v>
      </c>
      <c r="H61" s="400">
        <v>1</v>
      </c>
      <c r="I61" s="400">
        <v>1</v>
      </c>
      <c r="J61" s="400">
        <v>8</v>
      </c>
      <c r="K61" s="415" t="s">
        <v>1398</v>
      </c>
      <c r="L61" s="416">
        <v>0</v>
      </c>
      <c r="M61" s="582"/>
      <c r="N61" s="582"/>
      <c r="O61" s="416"/>
      <c r="P61" s="402">
        <f t="shared" si="41"/>
        <v>0</v>
      </c>
      <c r="Q61" s="402">
        <f t="shared" si="41"/>
        <v>0</v>
      </c>
      <c r="R61" s="402"/>
    </row>
    <row r="62" spans="2:20" ht="25.5">
      <c r="B62" s="398"/>
      <c r="C62" s="398" t="s">
        <v>1389</v>
      </c>
      <c r="D62" s="398" t="s">
        <v>383</v>
      </c>
      <c r="E62" s="399" t="s">
        <v>384</v>
      </c>
      <c r="F62" s="398">
        <v>4</v>
      </c>
      <c r="G62" s="400">
        <v>3</v>
      </c>
      <c r="H62" s="400">
        <v>1</v>
      </c>
      <c r="I62" s="400">
        <v>1</v>
      </c>
      <c r="J62" s="400">
        <v>9</v>
      </c>
      <c r="K62" s="415" t="s">
        <v>1399</v>
      </c>
      <c r="L62" s="416">
        <v>0</v>
      </c>
      <c r="M62" s="582"/>
      <c r="N62" s="582"/>
      <c r="O62" s="416"/>
      <c r="P62" s="402">
        <f t="shared" si="41"/>
        <v>0</v>
      </c>
      <c r="Q62" s="402">
        <f t="shared" si="41"/>
        <v>0</v>
      </c>
      <c r="R62" s="402"/>
    </row>
    <row r="63" spans="2:20" ht="25.5">
      <c r="B63" s="398"/>
      <c r="C63" s="398" t="s">
        <v>1389</v>
      </c>
      <c r="D63" s="398" t="s">
        <v>383</v>
      </c>
      <c r="E63" s="399" t="s">
        <v>384</v>
      </c>
      <c r="F63" s="398">
        <v>4</v>
      </c>
      <c r="G63" s="400">
        <v>3</v>
      </c>
      <c r="H63" s="400">
        <v>1</v>
      </c>
      <c r="I63" s="400">
        <v>1</v>
      </c>
      <c r="J63" s="400">
        <v>10</v>
      </c>
      <c r="K63" s="415" t="s">
        <v>1400</v>
      </c>
      <c r="L63" s="416">
        <v>0</v>
      </c>
      <c r="M63" s="582"/>
      <c r="N63" s="582"/>
      <c r="O63" s="416"/>
      <c r="P63" s="402">
        <f t="shared" si="41"/>
        <v>0</v>
      </c>
      <c r="Q63" s="402">
        <f t="shared" si="41"/>
        <v>0</v>
      </c>
      <c r="R63" s="402"/>
    </row>
    <row r="64" spans="2:20" ht="25.5">
      <c r="B64" s="398"/>
      <c r="C64" s="398" t="s">
        <v>1389</v>
      </c>
      <c r="D64" s="398" t="s">
        <v>383</v>
      </c>
      <c r="E64" s="399" t="s">
        <v>384</v>
      </c>
      <c r="F64" s="398">
        <v>4</v>
      </c>
      <c r="G64" s="400">
        <v>3</v>
      </c>
      <c r="H64" s="400">
        <v>1</v>
      </c>
      <c r="I64" s="400">
        <v>1</v>
      </c>
      <c r="J64" s="400">
        <v>11</v>
      </c>
      <c r="K64" s="415" t="s">
        <v>1401</v>
      </c>
      <c r="L64" s="416">
        <v>762971.81</v>
      </c>
      <c r="M64" s="582">
        <v>900000</v>
      </c>
      <c r="N64" s="582"/>
      <c r="O64" s="416">
        <v>0</v>
      </c>
      <c r="P64" s="402">
        <f t="shared" si="41"/>
        <v>0</v>
      </c>
      <c r="Q64" s="402">
        <f t="shared" si="41"/>
        <v>0</v>
      </c>
      <c r="R64" s="402"/>
    </row>
    <row r="65" spans="1:18" ht="25.5">
      <c r="B65" s="398"/>
      <c r="C65" s="398" t="s">
        <v>1389</v>
      </c>
      <c r="D65" s="398" t="s">
        <v>383</v>
      </c>
      <c r="E65" s="399" t="s">
        <v>384</v>
      </c>
      <c r="F65" s="398">
        <v>4</v>
      </c>
      <c r="G65" s="400">
        <v>3</v>
      </c>
      <c r="H65" s="400">
        <v>1</v>
      </c>
      <c r="I65" s="400">
        <v>1</v>
      </c>
      <c r="J65" s="400">
        <v>12</v>
      </c>
      <c r="K65" s="415" t="s">
        <v>1402</v>
      </c>
      <c r="L65" s="416">
        <v>0</v>
      </c>
      <c r="M65" s="582"/>
      <c r="N65" s="582"/>
      <c r="O65" s="416"/>
      <c r="P65" s="402">
        <f t="shared" si="41"/>
        <v>0</v>
      </c>
      <c r="Q65" s="402">
        <f t="shared" si="41"/>
        <v>0</v>
      </c>
      <c r="R65" s="402"/>
    </row>
    <row r="66" spans="1:18" ht="25.5">
      <c r="B66" s="398"/>
      <c r="C66" s="398" t="s">
        <v>1389</v>
      </c>
      <c r="D66" s="398" t="s">
        <v>383</v>
      </c>
      <c r="E66" s="399" t="s">
        <v>384</v>
      </c>
      <c r="F66" s="398">
        <v>4</v>
      </c>
      <c r="G66" s="400">
        <v>3</v>
      </c>
      <c r="H66" s="400">
        <v>1</v>
      </c>
      <c r="I66" s="400">
        <v>1</v>
      </c>
      <c r="J66" s="400">
        <v>13</v>
      </c>
      <c r="K66" s="415" t="s">
        <v>1403</v>
      </c>
      <c r="L66" s="416">
        <v>0</v>
      </c>
      <c r="M66" s="582"/>
      <c r="N66" s="582"/>
      <c r="O66" s="416"/>
      <c r="P66" s="402">
        <f t="shared" si="41"/>
        <v>0</v>
      </c>
      <c r="Q66" s="402">
        <f t="shared" si="41"/>
        <v>0</v>
      </c>
      <c r="R66" s="402"/>
    </row>
    <row r="67" spans="1:18" ht="25.5">
      <c r="B67" s="398"/>
      <c r="C67" s="398" t="s">
        <v>1389</v>
      </c>
      <c r="D67" s="398" t="s">
        <v>383</v>
      </c>
      <c r="E67" s="399" t="s">
        <v>384</v>
      </c>
      <c r="F67" s="398">
        <v>4</v>
      </c>
      <c r="G67" s="400">
        <v>3</v>
      </c>
      <c r="H67" s="400">
        <v>1</v>
      </c>
      <c r="I67" s="400">
        <v>1</v>
      </c>
      <c r="J67" s="400">
        <v>14</v>
      </c>
      <c r="K67" s="415" t="s">
        <v>1404</v>
      </c>
      <c r="L67" s="416">
        <v>140239.72</v>
      </c>
      <c r="M67" s="582"/>
      <c r="N67" s="582"/>
      <c r="O67" s="416"/>
      <c r="P67" s="402">
        <f t="shared" si="41"/>
        <v>0</v>
      </c>
      <c r="Q67" s="402">
        <f t="shared" si="41"/>
        <v>0</v>
      </c>
      <c r="R67" s="402"/>
    </row>
    <row r="68" spans="1:18" ht="25.5">
      <c r="B68" s="393"/>
      <c r="C68" s="393" t="s">
        <v>1405</v>
      </c>
      <c r="D68" s="393" t="s">
        <v>385</v>
      </c>
      <c r="E68" s="396" t="s">
        <v>386</v>
      </c>
      <c r="F68" s="393">
        <v>4</v>
      </c>
      <c r="G68" s="395">
        <v>3</v>
      </c>
      <c r="H68" s="395">
        <v>1</v>
      </c>
      <c r="I68" s="395">
        <v>2</v>
      </c>
      <c r="J68" s="395">
        <v>0</v>
      </c>
      <c r="K68" s="418" t="s">
        <v>1406</v>
      </c>
      <c r="L68" s="569">
        <v>0</v>
      </c>
      <c r="M68" s="593">
        <v>0</v>
      </c>
      <c r="N68" s="577">
        <v>0</v>
      </c>
      <c r="O68" s="397">
        <f>O69</f>
        <v>0</v>
      </c>
      <c r="P68" s="397">
        <f t="shared" ref="P68:R68" si="42">P69</f>
        <v>0</v>
      </c>
      <c r="Q68" s="397">
        <f t="shared" si="42"/>
        <v>0</v>
      </c>
      <c r="R68" s="397">
        <f t="shared" si="42"/>
        <v>0</v>
      </c>
    </row>
    <row r="69" spans="1:18" ht="25.5">
      <c r="B69" s="398"/>
      <c r="C69" s="398" t="s">
        <v>1405</v>
      </c>
      <c r="D69" s="398" t="s">
        <v>385</v>
      </c>
      <c r="E69" s="399" t="s">
        <v>386</v>
      </c>
      <c r="F69" s="398">
        <v>4</v>
      </c>
      <c r="G69" s="400">
        <v>3</v>
      </c>
      <c r="H69" s="400">
        <v>1</v>
      </c>
      <c r="I69" s="400">
        <v>2</v>
      </c>
      <c r="J69" s="400">
        <v>1</v>
      </c>
      <c r="K69" s="415" t="s">
        <v>1406</v>
      </c>
      <c r="L69" s="416">
        <v>0</v>
      </c>
      <c r="M69" s="582"/>
      <c r="N69" s="582">
        <v>138000</v>
      </c>
      <c r="O69" s="416"/>
      <c r="P69" s="402">
        <f>O69*0.02+O69</f>
        <v>0</v>
      </c>
      <c r="Q69" s="402">
        <f>P69*0.02+P69</f>
        <v>0</v>
      </c>
      <c r="R69" s="402"/>
    </row>
    <row r="70" spans="1:18" ht="25.5">
      <c r="B70" s="393"/>
      <c r="C70" s="393" t="s">
        <v>1407</v>
      </c>
      <c r="D70" s="393" t="s">
        <v>387</v>
      </c>
      <c r="E70" s="396" t="s">
        <v>388</v>
      </c>
      <c r="F70" s="393">
        <v>4</v>
      </c>
      <c r="G70" s="395">
        <v>3</v>
      </c>
      <c r="H70" s="395">
        <v>1</v>
      </c>
      <c r="I70" s="395">
        <v>3</v>
      </c>
      <c r="J70" s="395">
        <v>0</v>
      </c>
      <c r="K70" s="418" t="s">
        <v>1408</v>
      </c>
      <c r="L70" s="397">
        <v>0</v>
      </c>
      <c r="M70" s="593">
        <v>0</v>
      </c>
      <c r="N70" s="577">
        <v>0</v>
      </c>
      <c r="O70" s="397">
        <f>O71</f>
        <v>0</v>
      </c>
      <c r="P70" s="397">
        <f t="shared" ref="P70:R70" si="43">P71</f>
        <v>0</v>
      </c>
      <c r="Q70" s="397">
        <f t="shared" si="43"/>
        <v>0</v>
      </c>
      <c r="R70" s="397">
        <f t="shared" si="43"/>
        <v>0</v>
      </c>
    </row>
    <row r="71" spans="1:18" ht="25.5">
      <c r="B71" s="398"/>
      <c r="C71" s="398" t="s">
        <v>1407</v>
      </c>
      <c r="D71" s="398" t="s">
        <v>387</v>
      </c>
      <c r="E71" s="399" t="s">
        <v>388</v>
      </c>
      <c r="F71" s="398">
        <v>4</v>
      </c>
      <c r="G71" s="400">
        <v>3</v>
      </c>
      <c r="H71" s="400">
        <v>1</v>
      </c>
      <c r="I71" s="400">
        <v>3</v>
      </c>
      <c r="J71" s="400">
        <v>1</v>
      </c>
      <c r="K71" s="415" t="s">
        <v>1408</v>
      </c>
      <c r="L71" s="416">
        <v>0</v>
      </c>
      <c r="M71" s="582"/>
      <c r="N71" s="582"/>
      <c r="O71" s="416"/>
      <c r="P71" s="402">
        <f>O71*0.02+O71</f>
        <v>0</v>
      </c>
      <c r="Q71" s="402">
        <f>P71*0.02+P71</f>
        <v>0</v>
      </c>
      <c r="R71" s="402"/>
    </row>
    <row r="72" spans="1:18" ht="25.5">
      <c r="B72" s="393"/>
      <c r="C72" s="393" t="s">
        <v>1409</v>
      </c>
      <c r="D72" s="393" t="s">
        <v>389</v>
      </c>
      <c r="E72" s="396" t="s">
        <v>390</v>
      </c>
      <c r="F72" s="393">
        <v>4</v>
      </c>
      <c r="G72" s="395">
        <v>3</v>
      </c>
      <c r="H72" s="395">
        <v>1</v>
      </c>
      <c r="I72" s="395">
        <v>4</v>
      </c>
      <c r="J72" s="395">
        <v>0</v>
      </c>
      <c r="K72" s="418" t="s">
        <v>1410</v>
      </c>
      <c r="L72" s="569">
        <v>0</v>
      </c>
      <c r="M72" s="593">
        <v>0</v>
      </c>
      <c r="N72" s="577">
        <v>0</v>
      </c>
      <c r="O72" s="397">
        <f>O73</f>
        <v>0</v>
      </c>
      <c r="P72" s="397">
        <f t="shared" ref="P72:R72" si="44">P73</f>
        <v>0</v>
      </c>
      <c r="Q72" s="397">
        <f t="shared" si="44"/>
        <v>0</v>
      </c>
      <c r="R72" s="397">
        <f t="shared" si="44"/>
        <v>0</v>
      </c>
    </row>
    <row r="73" spans="1:18" ht="25.5">
      <c r="B73" s="398"/>
      <c r="C73" s="398" t="s">
        <v>1409</v>
      </c>
      <c r="D73" s="398" t="s">
        <v>389</v>
      </c>
      <c r="E73" s="399" t="s">
        <v>390</v>
      </c>
      <c r="F73" s="398">
        <v>4</v>
      </c>
      <c r="G73" s="400">
        <v>3</v>
      </c>
      <c r="H73" s="400">
        <v>1</v>
      </c>
      <c r="I73" s="400">
        <v>4</v>
      </c>
      <c r="J73" s="400">
        <v>1</v>
      </c>
      <c r="K73" s="415" t="s">
        <v>1410</v>
      </c>
      <c r="L73" s="416">
        <v>0</v>
      </c>
      <c r="M73" s="582"/>
      <c r="N73" s="582"/>
      <c r="O73" s="416"/>
      <c r="P73" s="402">
        <f>O73*0.02+O73</f>
        <v>0</v>
      </c>
      <c r="Q73" s="402">
        <f>P73*0.02+P73</f>
        <v>0</v>
      </c>
      <c r="R73" s="402"/>
    </row>
    <row r="74" spans="1:18" ht="25.5">
      <c r="B74" s="383"/>
      <c r="C74" s="383" t="s">
        <v>1411</v>
      </c>
      <c r="D74" s="383" t="s">
        <v>391</v>
      </c>
      <c r="E74" s="382" t="s">
        <v>1412</v>
      </c>
      <c r="F74" s="383">
        <v>4</v>
      </c>
      <c r="G74" s="384">
        <v>4</v>
      </c>
      <c r="H74" s="384">
        <v>0</v>
      </c>
      <c r="I74" s="384">
        <v>0</v>
      </c>
      <c r="J74" s="384">
        <v>0</v>
      </c>
      <c r="K74" s="385" t="s">
        <v>1413</v>
      </c>
      <c r="L74" s="386">
        <v>6400876.3700000001</v>
      </c>
      <c r="M74" s="591">
        <v>6505003</v>
      </c>
      <c r="N74" s="575">
        <f t="shared" ref="N74" si="45">N75</f>
        <v>5903476</v>
      </c>
      <c r="O74" s="386">
        <f>O75</f>
        <v>5770159</v>
      </c>
      <c r="P74" s="386">
        <f t="shared" ref="P74:R74" si="46">P75</f>
        <v>5885562.1800000006</v>
      </c>
      <c r="Q74" s="386">
        <f t="shared" si="46"/>
        <v>6003273.4236000003</v>
      </c>
      <c r="R74" s="386">
        <f t="shared" si="46"/>
        <v>0</v>
      </c>
    </row>
    <row r="75" spans="1:18" ht="25.5">
      <c r="B75" s="389"/>
      <c r="C75" s="389" t="s">
        <v>1411</v>
      </c>
      <c r="D75" s="389" t="s">
        <v>391</v>
      </c>
      <c r="E75" s="388" t="s">
        <v>1412</v>
      </c>
      <c r="F75" s="389">
        <v>4</v>
      </c>
      <c r="G75" s="390">
        <v>4</v>
      </c>
      <c r="H75" s="390">
        <v>1</v>
      </c>
      <c r="I75" s="390">
        <v>0</v>
      </c>
      <c r="J75" s="390">
        <v>0</v>
      </c>
      <c r="K75" s="391" t="s">
        <v>1413</v>
      </c>
      <c r="L75" s="392">
        <v>6400876.3700000001</v>
      </c>
      <c r="M75" s="592">
        <v>6505003</v>
      </c>
      <c r="N75" s="576">
        <f t="shared" ref="N75" si="47">N76+N89+N91+N106+N111+N115</f>
        <v>5903476</v>
      </c>
      <c r="O75" s="392">
        <f>O76+O89+O91+O106+O111+O115</f>
        <v>5770159</v>
      </c>
      <c r="P75" s="392">
        <f t="shared" ref="P75:R75" si="48">P76+P89+P91+P106+P111+P115</f>
        <v>5885562.1800000006</v>
      </c>
      <c r="Q75" s="392">
        <f t="shared" si="48"/>
        <v>6003273.4236000003</v>
      </c>
      <c r="R75" s="392">
        <f t="shared" si="48"/>
        <v>0</v>
      </c>
    </row>
    <row r="76" spans="1:18" ht="25.5">
      <c r="B76" s="393"/>
      <c r="C76" s="393" t="s">
        <v>1414</v>
      </c>
      <c r="D76" s="393" t="s">
        <v>395</v>
      </c>
      <c r="E76" s="394" t="s">
        <v>396</v>
      </c>
      <c r="F76" s="393">
        <v>4</v>
      </c>
      <c r="G76" s="395">
        <v>4</v>
      </c>
      <c r="H76" s="395">
        <v>1</v>
      </c>
      <c r="I76" s="395">
        <v>1</v>
      </c>
      <c r="J76" s="395">
        <v>0</v>
      </c>
      <c r="K76" s="396" t="s">
        <v>1415</v>
      </c>
      <c r="L76" s="397">
        <v>3747281.47</v>
      </c>
      <c r="M76" s="593">
        <v>4467881</v>
      </c>
      <c r="N76" s="577">
        <f t="shared" ref="N76" si="49">SUBTOTAL(9,N77:N88)</f>
        <v>3386343</v>
      </c>
      <c r="O76" s="397">
        <f>SUBTOTAL(9,O77:O88)</f>
        <v>3386343</v>
      </c>
      <c r="P76" s="397">
        <f t="shared" ref="P76:R76" si="50">SUBTOTAL(9,P77:P88)</f>
        <v>3454069.86</v>
      </c>
      <c r="Q76" s="397">
        <f t="shared" si="50"/>
        <v>3523151.2571999999</v>
      </c>
      <c r="R76" s="397">
        <f t="shared" si="50"/>
        <v>0</v>
      </c>
    </row>
    <row r="77" spans="1:18">
      <c r="A77" s="732" t="s">
        <v>2662</v>
      </c>
      <c r="B77" s="398" t="s">
        <v>350</v>
      </c>
      <c r="C77" s="398" t="s">
        <v>1416</v>
      </c>
      <c r="D77" s="398" t="s">
        <v>397</v>
      </c>
      <c r="E77" s="399" t="s">
        <v>1417</v>
      </c>
      <c r="F77" s="398">
        <v>4</v>
      </c>
      <c r="G77" s="400">
        <v>4</v>
      </c>
      <c r="H77" s="400">
        <v>1</v>
      </c>
      <c r="I77" s="400">
        <v>1</v>
      </c>
      <c r="J77" s="400">
        <v>1</v>
      </c>
      <c r="K77" s="415" t="s">
        <v>1418</v>
      </c>
      <c r="L77" s="416">
        <v>1955000</v>
      </c>
      <c r="M77" s="578">
        <v>2360000</v>
      </c>
      <c r="N77" s="582">
        <v>1955000</v>
      </c>
      <c r="O77" s="578">
        <f>ROUND(N77,0)</f>
        <v>1955000</v>
      </c>
      <c r="P77" s="402">
        <f t="shared" ref="P77:Q88" si="51">O77*0.02+O77</f>
        <v>1994100</v>
      </c>
      <c r="Q77" s="402">
        <f t="shared" si="51"/>
        <v>2033982</v>
      </c>
      <c r="R77" s="402"/>
    </row>
    <row r="78" spans="1:18">
      <c r="A78" s="732" t="s">
        <v>2662</v>
      </c>
      <c r="B78" s="398" t="s">
        <v>350</v>
      </c>
      <c r="C78" s="398" t="s">
        <v>1416</v>
      </c>
      <c r="D78" s="398" t="s">
        <v>397</v>
      </c>
      <c r="E78" s="399" t="s">
        <v>1417</v>
      </c>
      <c r="F78" s="398">
        <v>4</v>
      </c>
      <c r="G78" s="400">
        <v>4</v>
      </c>
      <c r="H78" s="400">
        <v>1</v>
      </c>
      <c r="I78" s="400">
        <v>1</v>
      </c>
      <c r="J78" s="400">
        <v>2</v>
      </c>
      <c r="K78" s="415" t="s">
        <v>1419</v>
      </c>
      <c r="L78" s="416">
        <v>0</v>
      </c>
      <c r="M78" s="582"/>
      <c r="N78" s="582"/>
      <c r="O78" s="416"/>
      <c r="P78" s="402">
        <f t="shared" si="51"/>
        <v>0</v>
      </c>
      <c r="Q78" s="402">
        <f t="shared" si="51"/>
        <v>0</v>
      </c>
      <c r="R78" s="402"/>
    </row>
    <row r="79" spans="1:18">
      <c r="A79" s="732" t="s">
        <v>2662</v>
      </c>
      <c r="B79" s="398" t="s">
        <v>350</v>
      </c>
      <c r="C79" s="398" t="s">
        <v>1420</v>
      </c>
      <c r="D79" s="398" t="s">
        <v>399</v>
      </c>
      <c r="E79" s="399" t="s">
        <v>400</v>
      </c>
      <c r="F79" s="398">
        <v>4</v>
      </c>
      <c r="G79" s="400">
        <v>4</v>
      </c>
      <c r="H79" s="400">
        <v>1</v>
      </c>
      <c r="I79" s="400">
        <v>1</v>
      </c>
      <c r="J79" s="400">
        <v>3</v>
      </c>
      <c r="K79" s="415" t="s">
        <v>1421</v>
      </c>
      <c r="L79" s="416">
        <v>994000</v>
      </c>
      <c r="M79" s="578">
        <v>1242667</v>
      </c>
      <c r="N79" s="582">
        <v>994000</v>
      </c>
      <c r="O79" s="578">
        <f>ROUND(N79,0)</f>
        <v>994000</v>
      </c>
      <c r="P79" s="402">
        <f t="shared" si="51"/>
        <v>1013880</v>
      </c>
      <c r="Q79" s="402">
        <f t="shared" si="51"/>
        <v>1034157.6</v>
      </c>
      <c r="R79" s="402"/>
    </row>
    <row r="80" spans="1:18" ht="25.5">
      <c r="A80" s="732" t="s">
        <v>2662</v>
      </c>
      <c r="B80" s="398" t="s">
        <v>350</v>
      </c>
      <c r="C80" s="398" t="s">
        <v>1420</v>
      </c>
      <c r="D80" s="398" t="s">
        <v>399</v>
      </c>
      <c r="E80" s="399" t="s">
        <v>400</v>
      </c>
      <c r="F80" s="398">
        <v>4</v>
      </c>
      <c r="G80" s="400">
        <v>4</v>
      </c>
      <c r="H80" s="400">
        <v>1</v>
      </c>
      <c r="I80" s="400">
        <v>1</v>
      </c>
      <c r="J80" s="400">
        <v>4</v>
      </c>
      <c r="K80" s="415" t="s">
        <v>1422</v>
      </c>
      <c r="L80" s="416">
        <v>0</v>
      </c>
      <c r="M80" s="582"/>
      <c r="N80" s="582"/>
      <c r="O80" s="416"/>
      <c r="P80" s="402">
        <f t="shared" si="51"/>
        <v>0</v>
      </c>
      <c r="Q80" s="402">
        <f t="shared" si="51"/>
        <v>0</v>
      </c>
      <c r="R80" s="402"/>
    </row>
    <row r="81" spans="1:18">
      <c r="B81" s="398" t="s">
        <v>350</v>
      </c>
      <c r="C81" s="398" t="s">
        <v>1423</v>
      </c>
      <c r="D81" s="398" t="s">
        <v>401</v>
      </c>
      <c r="E81" s="399" t="s">
        <v>402</v>
      </c>
      <c r="F81" s="398">
        <v>4</v>
      </c>
      <c r="G81" s="400">
        <v>4</v>
      </c>
      <c r="H81" s="400">
        <v>1</v>
      </c>
      <c r="I81" s="400">
        <v>1</v>
      </c>
      <c r="J81" s="400">
        <v>5</v>
      </c>
      <c r="K81" s="415" t="s">
        <v>1424</v>
      </c>
      <c r="L81" s="416">
        <v>0</v>
      </c>
      <c r="M81" s="582"/>
      <c r="N81" s="582"/>
      <c r="O81" s="416"/>
      <c r="P81" s="402">
        <f t="shared" si="51"/>
        <v>0</v>
      </c>
      <c r="Q81" s="402">
        <f t="shared" si="51"/>
        <v>0</v>
      </c>
      <c r="R81" s="402"/>
    </row>
    <row r="82" spans="1:18">
      <c r="B82" s="398" t="s">
        <v>350</v>
      </c>
      <c r="C82" s="398" t="s">
        <v>1425</v>
      </c>
      <c r="D82" s="398" t="s">
        <v>403</v>
      </c>
      <c r="E82" s="399" t="s">
        <v>404</v>
      </c>
      <c r="F82" s="398">
        <v>4</v>
      </c>
      <c r="G82" s="400">
        <v>4</v>
      </c>
      <c r="H82" s="400">
        <v>1</v>
      </c>
      <c r="I82" s="400">
        <v>1</v>
      </c>
      <c r="J82" s="400">
        <v>6</v>
      </c>
      <c r="K82" s="415" t="s">
        <v>1426</v>
      </c>
      <c r="L82" s="416">
        <v>0</v>
      </c>
      <c r="M82" s="582"/>
      <c r="N82" s="582"/>
      <c r="O82" s="416"/>
      <c r="P82" s="402">
        <f t="shared" si="51"/>
        <v>0</v>
      </c>
      <c r="Q82" s="402">
        <f t="shared" si="51"/>
        <v>0</v>
      </c>
      <c r="R82" s="402"/>
    </row>
    <row r="83" spans="1:18">
      <c r="B83" s="398" t="s">
        <v>350</v>
      </c>
      <c r="C83" s="398" t="s">
        <v>1427</v>
      </c>
      <c r="D83" s="398" t="s">
        <v>405</v>
      </c>
      <c r="E83" s="399" t="s">
        <v>406</v>
      </c>
      <c r="F83" s="398">
        <v>4</v>
      </c>
      <c r="G83" s="400">
        <v>4</v>
      </c>
      <c r="H83" s="400">
        <v>1</v>
      </c>
      <c r="I83" s="400">
        <v>1</v>
      </c>
      <c r="J83" s="400">
        <v>7</v>
      </c>
      <c r="K83" s="415" t="s">
        <v>1428</v>
      </c>
      <c r="L83" s="416">
        <v>0</v>
      </c>
      <c r="M83" s="582"/>
      <c r="N83" s="582"/>
      <c r="O83" s="416"/>
      <c r="P83" s="402">
        <f t="shared" si="51"/>
        <v>0</v>
      </c>
      <c r="Q83" s="402">
        <f t="shared" si="51"/>
        <v>0</v>
      </c>
      <c r="R83" s="402"/>
    </row>
    <row r="84" spans="1:18">
      <c r="A84" s="732" t="s">
        <v>2662</v>
      </c>
      <c r="B84" s="398" t="s">
        <v>350</v>
      </c>
      <c r="C84" s="398" t="s">
        <v>1429</v>
      </c>
      <c r="D84" s="398" t="s">
        <v>407</v>
      </c>
      <c r="E84" s="399" t="s">
        <v>408</v>
      </c>
      <c r="F84" s="398">
        <v>4</v>
      </c>
      <c r="G84" s="400">
        <v>4</v>
      </c>
      <c r="H84" s="400">
        <v>1</v>
      </c>
      <c r="I84" s="400">
        <v>1</v>
      </c>
      <c r="J84" s="400">
        <v>8</v>
      </c>
      <c r="K84" s="415" t="s">
        <v>1430</v>
      </c>
      <c r="L84" s="416">
        <v>366000</v>
      </c>
      <c r="M84" s="578">
        <v>448000</v>
      </c>
      <c r="N84" s="582">
        <v>366000</v>
      </c>
      <c r="O84" s="578">
        <f>ROUND(N84,0)</f>
        <v>366000</v>
      </c>
      <c r="P84" s="402">
        <f t="shared" si="51"/>
        <v>373320</v>
      </c>
      <c r="Q84" s="402">
        <f t="shared" si="51"/>
        <v>380786.4</v>
      </c>
      <c r="R84" s="402"/>
    </row>
    <row r="85" spans="1:18">
      <c r="B85" s="398" t="s">
        <v>350</v>
      </c>
      <c r="C85" s="398" t="s">
        <v>1431</v>
      </c>
      <c r="D85" s="398" t="s">
        <v>409</v>
      </c>
      <c r="E85" s="399" t="s">
        <v>410</v>
      </c>
      <c r="F85" s="398">
        <v>4</v>
      </c>
      <c r="G85" s="400">
        <v>4</v>
      </c>
      <c r="H85" s="400">
        <v>1</v>
      </c>
      <c r="I85" s="400">
        <v>1</v>
      </c>
      <c r="J85" s="400">
        <v>9</v>
      </c>
      <c r="K85" s="415" t="s">
        <v>1432</v>
      </c>
      <c r="L85" s="416">
        <v>0</v>
      </c>
      <c r="M85" s="582"/>
      <c r="N85" s="582"/>
      <c r="O85" s="416"/>
      <c r="P85" s="402">
        <f t="shared" si="51"/>
        <v>0</v>
      </c>
      <c r="Q85" s="402">
        <f t="shared" si="51"/>
        <v>0</v>
      </c>
      <c r="R85" s="402"/>
    </row>
    <row r="86" spans="1:18">
      <c r="B86" s="398" t="s">
        <v>350</v>
      </c>
      <c r="C86" s="398" t="s">
        <v>1433</v>
      </c>
      <c r="D86" s="398" t="s">
        <v>411</v>
      </c>
      <c r="E86" s="399" t="s">
        <v>412</v>
      </c>
      <c r="F86" s="398">
        <v>4</v>
      </c>
      <c r="G86" s="400">
        <v>4</v>
      </c>
      <c r="H86" s="400">
        <v>1</v>
      </c>
      <c r="I86" s="400">
        <v>1</v>
      </c>
      <c r="J86" s="400">
        <v>10</v>
      </c>
      <c r="K86" s="415" t="s">
        <v>1434</v>
      </c>
      <c r="L86" s="416">
        <v>0</v>
      </c>
      <c r="M86" s="582"/>
      <c r="N86" s="582"/>
      <c r="O86" s="416"/>
      <c r="P86" s="402">
        <f t="shared" si="51"/>
        <v>0</v>
      </c>
      <c r="Q86" s="402">
        <f t="shared" si="51"/>
        <v>0</v>
      </c>
      <c r="R86" s="402"/>
    </row>
    <row r="87" spans="1:18">
      <c r="B87" s="398" t="s">
        <v>350</v>
      </c>
      <c r="C87" s="398" t="s">
        <v>1435</v>
      </c>
      <c r="D87" s="398" t="s">
        <v>413</v>
      </c>
      <c r="E87" s="399" t="s">
        <v>414</v>
      </c>
      <c r="F87" s="398">
        <v>4</v>
      </c>
      <c r="G87" s="400">
        <v>4</v>
      </c>
      <c r="H87" s="400">
        <v>1</v>
      </c>
      <c r="I87" s="400">
        <v>1</v>
      </c>
      <c r="J87" s="400">
        <v>11</v>
      </c>
      <c r="K87" s="415" t="s">
        <v>1436</v>
      </c>
      <c r="L87" s="416">
        <v>429532.49</v>
      </c>
      <c r="M87" s="578">
        <v>0</v>
      </c>
      <c r="N87" s="582"/>
      <c r="O87" s="578">
        <f>ROUND(N87,0)</f>
        <v>0</v>
      </c>
      <c r="P87" s="402">
        <f t="shared" si="51"/>
        <v>0</v>
      </c>
      <c r="Q87" s="402">
        <f t="shared" si="51"/>
        <v>0</v>
      </c>
      <c r="R87" s="402"/>
    </row>
    <row r="88" spans="1:18">
      <c r="B88" s="398" t="s">
        <v>350</v>
      </c>
      <c r="C88" s="398" t="s">
        <v>1435</v>
      </c>
      <c r="D88" s="398" t="s">
        <v>413</v>
      </c>
      <c r="E88" s="399" t="s">
        <v>414</v>
      </c>
      <c r="F88" s="398">
        <v>4</v>
      </c>
      <c r="G88" s="400">
        <v>4</v>
      </c>
      <c r="H88" s="400">
        <v>1</v>
      </c>
      <c r="I88" s="400">
        <v>1</v>
      </c>
      <c r="J88" s="400">
        <v>12</v>
      </c>
      <c r="K88" s="415" t="s">
        <v>1437</v>
      </c>
      <c r="L88" s="416">
        <v>2748.98</v>
      </c>
      <c r="M88" s="578">
        <v>417214</v>
      </c>
      <c r="N88" s="582">
        <v>71343</v>
      </c>
      <c r="O88" s="578">
        <f>ROUND(N88,0)</f>
        <v>71343</v>
      </c>
      <c r="P88" s="402">
        <f t="shared" si="51"/>
        <v>72769.86</v>
      </c>
      <c r="Q88" s="402">
        <f t="shared" si="51"/>
        <v>74225.257200000007</v>
      </c>
      <c r="R88" s="402"/>
    </row>
    <row r="89" spans="1:18" ht="25.5">
      <c r="B89" s="393"/>
      <c r="C89" s="393" t="s">
        <v>1438</v>
      </c>
      <c r="D89" s="393" t="s">
        <v>415</v>
      </c>
      <c r="E89" s="394" t="s">
        <v>416</v>
      </c>
      <c r="F89" s="393">
        <v>4</v>
      </c>
      <c r="G89" s="395">
        <v>4</v>
      </c>
      <c r="H89" s="395">
        <v>1</v>
      </c>
      <c r="I89" s="395">
        <v>2</v>
      </c>
      <c r="J89" s="395">
        <v>0</v>
      </c>
      <c r="K89" s="396" t="s">
        <v>1439</v>
      </c>
      <c r="L89" s="397">
        <v>34415.269999999997</v>
      </c>
      <c r="M89" s="593">
        <v>38636</v>
      </c>
      <c r="N89" s="577">
        <f t="shared" ref="N89:O89" si="52">N90</f>
        <v>106</v>
      </c>
      <c r="O89" s="569">
        <f t="shared" si="52"/>
        <v>106</v>
      </c>
      <c r="P89" s="397">
        <f t="shared" ref="P89:R89" si="53">P90</f>
        <v>108.12</v>
      </c>
      <c r="Q89" s="397">
        <f t="shared" si="53"/>
        <v>110.28240000000001</v>
      </c>
      <c r="R89" s="397">
        <f t="shared" si="53"/>
        <v>0</v>
      </c>
    </row>
    <row r="90" spans="1:18" s="355" customFormat="1" ht="25.5">
      <c r="B90" s="420"/>
      <c r="C90" s="420" t="s">
        <v>1438</v>
      </c>
      <c r="D90" s="420" t="s">
        <v>415</v>
      </c>
      <c r="E90" s="405" t="s">
        <v>416</v>
      </c>
      <c r="F90" s="420">
        <v>4</v>
      </c>
      <c r="G90" s="421">
        <v>4</v>
      </c>
      <c r="H90" s="421">
        <v>1</v>
      </c>
      <c r="I90" s="421">
        <v>2</v>
      </c>
      <c r="J90" s="421">
        <v>1</v>
      </c>
      <c r="K90" s="415" t="s">
        <v>1439</v>
      </c>
      <c r="L90" s="416">
        <v>34415.269999999997</v>
      </c>
      <c r="M90" s="578">
        <v>38636</v>
      </c>
      <c r="N90" s="582">
        <v>106</v>
      </c>
      <c r="O90" s="578">
        <f>ROUND(N90,0)</f>
        <v>106</v>
      </c>
      <c r="P90" s="402">
        <f>O90*0.02+O90</f>
        <v>108.12</v>
      </c>
      <c r="Q90" s="402">
        <f>P90*0.02+P90</f>
        <v>110.28240000000001</v>
      </c>
      <c r="R90" s="402"/>
    </row>
    <row r="91" spans="1:18" ht="25.5">
      <c r="B91" s="393"/>
      <c r="C91" s="393" t="s">
        <v>1440</v>
      </c>
      <c r="D91" s="393" t="s">
        <v>417</v>
      </c>
      <c r="E91" s="394" t="s">
        <v>418</v>
      </c>
      <c r="F91" s="393">
        <v>4</v>
      </c>
      <c r="G91" s="395">
        <v>4</v>
      </c>
      <c r="H91" s="395">
        <v>1</v>
      </c>
      <c r="I91" s="395">
        <v>3</v>
      </c>
      <c r="J91" s="395">
        <v>0</v>
      </c>
      <c r="K91" s="396" t="s">
        <v>1441</v>
      </c>
      <c r="L91" s="397">
        <v>1695000</v>
      </c>
      <c r="M91" s="593">
        <v>1272001</v>
      </c>
      <c r="N91" s="577">
        <f t="shared" ref="N91:O91" si="54">SUM(N92:N105)</f>
        <v>1695000</v>
      </c>
      <c r="O91" s="569">
        <f t="shared" si="54"/>
        <v>1695000</v>
      </c>
      <c r="P91" s="397">
        <f t="shared" ref="P91:R91" si="55">SUM(P92:P105)</f>
        <v>1728900</v>
      </c>
      <c r="Q91" s="397">
        <f t="shared" si="55"/>
        <v>1763478</v>
      </c>
      <c r="R91" s="397">
        <f t="shared" si="55"/>
        <v>0</v>
      </c>
    </row>
    <row r="92" spans="1:18" s="355" customFormat="1">
      <c r="A92" s="732" t="s">
        <v>2662</v>
      </c>
      <c r="B92" s="420" t="s">
        <v>419</v>
      </c>
      <c r="C92" s="420" t="s">
        <v>1442</v>
      </c>
      <c r="D92" s="420" t="s">
        <v>420</v>
      </c>
      <c r="E92" s="405" t="s">
        <v>421</v>
      </c>
      <c r="F92" s="420">
        <v>4</v>
      </c>
      <c r="G92" s="421">
        <v>4</v>
      </c>
      <c r="H92" s="421">
        <v>1</v>
      </c>
      <c r="I92" s="421">
        <v>3</v>
      </c>
      <c r="J92" s="421">
        <v>1</v>
      </c>
      <c r="K92" s="415" t="s">
        <v>1443</v>
      </c>
      <c r="L92" s="416">
        <v>1238000</v>
      </c>
      <c r="M92" s="578">
        <v>702667</v>
      </c>
      <c r="N92" s="582">
        <v>1238000</v>
      </c>
      <c r="O92" s="578">
        <f t="shared" ref="O92:O105" si="56">ROUND(N92,0)</f>
        <v>1238000</v>
      </c>
      <c r="P92" s="402">
        <f t="shared" ref="P92:Q105" si="57">O92*0.02+O92</f>
        <v>1262760</v>
      </c>
      <c r="Q92" s="402">
        <f t="shared" si="57"/>
        <v>1288015.2</v>
      </c>
      <c r="R92" s="402"/>
    </row>
    <row r="93" spans="1:18" s="355" customFormat="1">
      <c r="A93" s="732" t="s">
        <v>2662</v>
      </c>
      <c r="B93" s="420" t="s">
        <v>419</v>
      </c>
      <c r="C93" s="420" t="s">
        <v>1444</v>
      </c>
      <c r="D93" s="420" t="s">
        <v>422</v>
      </c>
      <c r="E93" s="405" t="s">
        <v>423</v>
      </c>
      <c r="F93" s="420">
        <v>4</v>
      </c>
      <c r="G93" s="421">
        <v>4</v>
      </c>
      <c r="H93" s="421">
        <v>1</v>
      </c>
      <c r="I93" s="421">
        <v>3</v>
      </c>
      <c r="J93" s="421">
        <v>2</v>
      </c>
      <c r="K93" s="415" t="s">
        <v>1445</v>
      </c>
      <c r="L93" s="416">
        <v>140000</v>
      </c>
      <c r="M93" s="578">
        <v>258667</v>
      </c>
      <c r="N93" s="582">
        <v>140000</v>
      </c>
      <c r="O93" s="578">
        <f t="shared" si="56"/>
        <v>140000</v>
      </c>
      <c r="P93" s="402">
        <f t="shared" si="57"/>
        <v>142800</v>
      </c>
      <c r="Q93" s="402">
        <f t="shared" si="57"/>
        <v>145656</v>
      </c>
      <c r="R93" s="402"/>
    </row>
    <row r="94" spans="1:18" s="355" customFormat="1" ht="25.5">
      <c r="B94" s="420" t="s">
        <v>424</v>
      </c>
      <c r="C94" s="420" t="s">
        <v>1446</v>
      </c>
      <c r="D94" s="420" t="s">
        <v>425</v>
      </c>
      <c r="E94" s="405" t="s">
        <v>426</v>
      </c>
      <c r="F94" s="420">
        <v>4</v>
      </c>
      <c r="G94" s="421">
        <v>4</v>
      </c>
      <c r="H94" s="421">
        <v>1</v>
      </c>
      <c r="I94" s="421">
        <v>3</v>
      </c>
      <c r="J94" s="421">
        <v>3</v>
      </c>
      <c r="K94" s="415" t="s">
        <v>1447</v>
      </c>
      <c r="L94" s="416">
        <v>0</v>
      </c>
      <c r="M94" s="578">
        <v>0</v>
      </c>
      <c r="N94" s="582"/>
      <c r="O94" s="578">
        <f t="shared" si="56"/>
        <v>0</v>
      </c>
      <c r="P94" s="402">
        <f t="shared" si="57"/>
        <v>0</v>
      </c>
      <c r="Q94" s="402">
        <f t="shared" si="57"/>
        <v>0</v>
      </c>
      <c r="R94" s="402"/>
    </row>
    <row r="95" spans="1:18" s="355" customFormat="1">
      <c r="A95" s="732" t="s">
        <v>2662</v>
      </c>
      <c r="B95" s="420" t="s">
        <v>419</v>
      </c>
      <c r="C95" s="420" t="s">
        <v>1448</v>
      </c>
      <c r="D95" s="420" t="s">
        <v>427</v>
      </c>
      <c r="E95" s="405" t="s">
        <v>428</v>
      </c>
      <c r="F95" s="420">
        <v>4</v>
      </c>
      <c r="G95" s="421">
        <v>4</v>
      </c>
      <c r="H95" s="421">
        <v>1</v>
      </c>
      <c r="I95" s="421">
        <v>3</v>
      </c>
      <c r="J95" s="421">
        <v>4</v>
      </c>
      <c r="K95" s="415" t="s">
        <v>1449</v>
      </c>
      <c r="L95" s="416">
        <v>0</v>
      </c>
      <c r="M95" s="578">
        <v>24000</v>
      </c>
      <c r="N95" s="582"/>
      <c r="O95" s="578">
        <f t="shared" si="56"/>
        <v>0</v>
      </c>
      <c r="P95" s="402">
        <f t="shared" si="57"/>
        <v>0</v>
      </c>
      <c r="Q95" s="402">
        <f t="shared" si="57"/>
        <v>0</v>
      </c>
      <c r="R95" s="402"/>
    </row>
    <row r="96" spans="1:18" s="355" customFormat="1">
      <c r="A96" s="732" t="s">
        <v>2662</v>
      </c>
      <c r="B96" s="420" t="s">
        <v>419</v>
      </c>
      <c r="C96" s="420" t="s">
        <v>1450</v>
      </c>
      <c r="D96" s="420" t="s">
        <v>429</v>
      </c>
      <c r="E96" s="405" t="s">
        <v>430</v>
      </c>
      <c r="F96" s="420">
        <v>4</v>
      </c>
      <c r="G96" s="421">
        <v>4</v>
      </c>
      <c r="H96" s="421">
        <v>1</v>
      </c>
      <c r="I96" s="421">
        <v>3</v>
      </c>
      <c r="J96" s="421">
        <v>5</v>
      </c>
      <c r="K96" s="415" t="s">
        <v>1451</v>
      </c>
      <c r="L96" s="416">
        <v>67000</v>
      </c>
      <c r="M96" s="578">
        <v>60000</v>
      </c>
      <c r="N96" s="582">
        <v>67000</v>
      </c>
      <c r="O96" s="578">
        <f t="shared" si="56"/>
        <v>67000</v>
      </c>
      <c r="P96" s="402">
        <f t="shared" si="57"/>
        <v>68340</v>
      </c>
      <c r="Q96" s="402">
        <f t="shared" si="57"/>
        <v>69706.8</v>
      </c>
      <c r="R96" s="402"/>
    </row>
    <row r="97" spans="1:18" s="355" customFormat="1">
      <c r="A97" s="732" t="s">
        <v>2662</v>
      </c>
      <c r="B97" s="420" t="s">
        <v>419</v>
      </c>
      <c r="C97" s="420" t="s">
        <v>1452</v>
      </c>
      <c r="D97" s="420" t="s">
        <v>431</v>
      </c>
      <c r="E97" s="405" t="s">
        <v>432</v>
      </c>
      <c r="F97" s="420">
        <v>4</v>
      </c>
      <c r="G97" s="421">
        <v>4</v>
      </c>
      <c r="H97" s="421">
        <v>1</v>
      </c>
      <c r="I97" s="421">
        <v>3</v>
      </c>
      <c r="J97" s="421">
        <v>6</v>
      </c>
      <c r="K97" s="415" t="s">
        <v>1453</v>
      </c>
      <c r="L97" s="416">
        <v>184000</v>
      </c>
      <c r="M97" s="578">
        <v>168000</v>
      </c>
      <c r="N97" s="582">
        <v>184000</v>
      </c>
      <c r="O97" s="578">
        <f t="shared" si="56"/>
        <v>184000</v>
      </c>
      <c r="P97" s="402">
        <f t="shared" si="57"/>
        <v>187680</v>
      </c>
      <c r="Q97" s="402">
        <f t="shared" si="57"/>
        <v>191433.60000000001</v>
      </c>
      <c r="R97" s="402"/>
    </row>
    <row r="98" spans="1:18" s="355" customFormat="1">
      <c r="A98" s="732" t="s">
        <v>2662</v>
      </c>
      <c r="B98" s="420" t="s">
        <v>419</v>
      </c>
      <c r="C98" s="420" t="s">
        <v>1454</v>
      </c>
      <c r="D98" s="420" t="s">
        <v>433</v>
      </c>
      <c r="E98" s="405" t="s">
        <v>434</v>
      </c>
      <c r="F98" s="420">
        <v>4</v>
      </c>
      <c r="G98" s="421">
        <v>4</v>
      </c>
      <c r="H98" s="421">
        <v>1</v>
      </c>
      <c r="I98" s="421">
        <v>3</v>
      </c>
      <c r="J98" s="421">
        <v>7</v>
      </c>
      <c r="K98" s="415" t="s">
        <v>1455</v>
      </c>
      <c r="L98" s="416">
        <v>66000</v>
      </c>
      <c r="M98" s="578">
        <v>58667</v>
      </c>
      <c r="N98" s="582">
        <v>66000</v>
      </c>
      <c r="O98" s="578">
        <f t="shared" si="56"/>
        <v>66000</v>
      </c>
      <c r="P98" s="402">
        <f t="shared" si="57"/>
        <v>67320</v>
      </c>
      <c r="Q98" s="402">
        <f t="shared" si="57"/>
        <v>68666.399999999994</v>
      </c>
      <c r="R98" s="402"/>
    </row>
    <row r="99" spans="1:18" s="355" customFormat="1">
      <c r="A99" s="732" t="s">
        <v>2662</v>
      </c>
      <c r="B99" s="420" t="s">
        <v>419</v>
      </c>
      <c r="C99" s="420" t="s">
        <v>1456</v>
      </c>
      <c r="D99" s="420" t="s">
        <v>435</v>
      </c>
      <c r="E99" s="405" t="s">
        <v>436</v>
      </c>
      <c r="F99" s="420">
        <v>4</v>
      </c>
      <c r="G99" s="421">
        <v>4</v>
      </c>
      <c r="H99" s="421">
        <v>1</v>
      </c>
      <c r="I99" s="421">
        <v>3</v>
      </c>
      <c r="J99" s="421">
        <v>8</v>
      </c>
      <c r="K99" s="415" t="s">
        <v>1457</v>
      </c>
      <c r="L99" s="416">
        <v>0</v>
      </c>
      <c r="M99" s="578">
        <v>0</v>
      </c>
      <c r="N99" s="582"/>
      <c r="O99" s="578">
        <f t="shared" si="56"/>
        <v>0</v>
      </c>
      <c r="P99" s="402">
        <f t="shared" si="57"/>
        <v>0</v>
      </c>
      <c r="Q99" s="402">
        <f t="shared" si="57"/>
        <v>0</v>
      </c>
      <c r="R99" s="402"/>
    </row>
    <row r="100" spans="1:18" s="355" customFormat="1" ht="25.5">
      <c r="B100" s="420" t="s">
        <v>419</v>
      </c>
      <c r="C100" s="420" t="s">
        <v>1458</v>
      </c>
      <c r="D100" s="420" t="s">
        <v>437</v>
      </c>
      <c r="E100" s="405" t="s">
        <v>438</v>
      </c>
      <c r="F100" s="420">
        <v>4</v>
      </c>
      <c r="G100" s="421">
        <v>4</v>
      </c>
      <c r="H100" s="421">
        <v>1</v>
      </c>
      <c r="I100" s="421">
        <v>3</v>
      </c>
      <c r="J100" s="421">
        <v>9</v>
      </c>
      <c r="K100" s="415" t="s">
        <v>1459</v>
      </c>
      <c r="L100" s="416">
        <v>0</v>
      </c>
      <c r="M100" s="578">
        <v>0</v>
      </c>
      <c r="N100" s="582"/>
      <c r="O100" s="578">
        <f t="shared" si="56"/>
        <v>0</v>
      </c>
      <c r="P100" s="402">
        <f t="shared" si="57"/>
        <v>0</v>
      </c>
      <c r="Q100" s="402">
        <f t="shared" si="57"/>
        <v>0</v>
      </c>
      <c r="R100" s="402"/>
    </row>
    <row r="101" spans="1:18" s="355" customFormat="1">
      <c r="B101" s="420" t="s">
        <v>419</v>
      </c>
      <c r="C101" s="420" t="s">
        <v>1460</v>
      </c>
      <c r="D101" s="420" t="s">
        <v>439</v>
      </c>
      <c r="E101" s="405" t="s">
        <v>440</v>
      </c>
      <c r="F101" s="420">
        <v>4</v>
      </c>
      <c r="G101" s="421">
        <v>4</v>
      </c>
      <c r="H101" s="421">
        <v>1</v>
      </c>
      <c r="I101" s="421">
        <v>3</v>
      </c>
      <c r="J101" s="421">
        <v>10</v>
      </c>
      <c r="K101" s="415" t="s">
        <v>1461</v>
      </c>
      <c r="L101" s="416">
        <v>0</v>
      </c>
      <c r="M101" s="578">
        <v>0</v>
      </c>
      <c r="N101" s="582"/>
      <c r="O101" s="578">
        <f t="shared" si="56"/>
        <v>0</v>
      </c>
      <c r="P101" s="402">
        <f t="shared" si="57"/>
        <v>0</v>
      </c>
      <c r="Q101" s="402">
        <f t="shared" si="57"/>
        <v>0</v>
      </c>
      <c r="R101" s="402"/>
    </row>
    <row r="102" spans="1:18" s="355" customFormat="1">
      <c r="B102" s="420" t="s">
        <v>419</v>
      </c>
      <c r="C102" s="420" t="s">
        <v>1462</v>
      </c>
      <c r="D102" s="420" t="s">
        <v>441</v>
      </c>
      <c r="E102" s="405" t="s">
        <v>442</v>
      </c>
      <c r="F102" s="420">
        <v>4</v>
      </c>
      <c r="G102" s="421">
        <v>4</v>
      </c>
      <c r="H102" s="421">
        <v>1</v>
      </c>
      <c r="I102" s="421">
        <v>3</v>
      </c>
      <c r="J102" s="421">
        <v>11</v>
      </c>
      <c r="K102" s="415" t="s">
        <v>1463</v>
      </c>
      <c r="L102" s="416">
        <v>0</v>
      </c>
      <c r="M102" s="578">
        <v>0</v>
      </c>
      <c r="N102" s="582"/>
      <c r="O102" s="578">
        <f t="shared" si="56"/>
        <v>0</v>
      </c>
      <c r="P102" s="402">
        <f t="shared" si="57"/>
        <v>0</v>
      </c>
      <c r="Q102" s="402">
        <f t="shared" si="57"/>
        <v>0</v>
      </c>
      <c r="R102" s="402"/>
    </row>
    <row r="103" spans="1:18" s="355" customFormat="1" ht="25.5">
      <c r="B103" s="420" t="s">
        <v>424</v>
      </c>
      <c r="C103" s="420" t="s">
        <v>1464</v>
      </c>
      <c r="D103" s="420" t="s">
        <v>445</v>
      </c>
      <c r="E103" s="405" t="s">
        <v>446</v>
      </c>
      <c r="F103" s="420">
        <v>4</v>
      </c>
      <c r="G103" s="421">
        <v>4</v>
      </c>
      <c r="H103" s="421">
        <v>1</v>
      </c>
      <c r="I103" s="421">
        <v>3</v>
      </c>
      <c r="J103" s="421">
        <v>12</v>
      </c>
      <c r="K103" s="415" t="s">
        <v>1465</v>
      </c>
      <c r="L103" s="416">
        <v>0</v>
      </c>
      <c r="M103" s="578">
        <v>0</v>
      </c>
      <c r="N103" s="582"/>
      <c r="O103" s="578">
        <f t="shared" si="56"/>
        <v>0</v>
      </c>
      <c r="P103" s="402">
        <f t="shared" si="57"/>
        <v>0</v>
      </c>
      <c r="Q103" s="402">
        <f t="shared" si="57"/>
        <v>0</v>
      </c>
      <c r="R103" s="402"/>
    </row>
    <row r="104" spans="1:18" s="355" customFormat="1" ht="25.5">
      <c r="B104" s="420" t="s">
        <v>424</v>
      </c>
      <c r="C104" s="420" t="s">
        <v>1466</v>
      </c>
      <c r="D104" s="420" t="s">
        <v>447</v>
      </c>
      <c r="E104" s="405" t="s">
        <v>448</v>
      </c>
      <c r="F104" s="420">
        <v>4</v>
      </c>
      <c r="G104" s="421">
        <v>4</v>
      </c>
      <c r="H104" s="421">
        <v>1</v>
      </c>
      <c r="I104" s="421">
        <v>3</v>
      </c>
      <c r="J104" s="421">
        <v>13</v>
      </c>
      <c r="K104" s="415" t="s">
        <v>1467</v>
      </c>
      <c r="L104" s="416">
        <v>0</v>
      </c>
      <c r="M104" s="578">
        <v>0</v>
      </c>
      <c r="N104" s="582"/>
      <c r="O104" s="578">
        <f t="shared" si="56"/>
        <v>0</v>
      </c>
      <c r="P104" s="402">
        <f t="shared" si="57"/>
        <v>0</v>
      </c>
      <c r="Q104" s="402">
        <f t="shared" si="57"/>
        <v>0</v>
      </c>
      <c r="R104" s="402"/>
    </row>
    <row r="105" spans="1:18" s="355" customFormat="1" ht="25.5">
      <c r="B105" s="420"/>
      <c r="C105" s="420" t="s">
        <v>1468</v>
      </c>
      <c r="D105" s="420" t="s">
        <v>449</v>
      </c>
      <c r="E105" s="405" t="s">
        <v>450</v>
      </c>
      <c r="F105" s="420">
        <v>4</v>
      </c>
      <c r="G105" s="421">
        <v>4</v>
      </c>
      <c r="H105" s="421">
        <v>1</v>
      </c>
      <c r="I105" s="421">
        <v>3</v>
      </c>
      <c r="J105" s="421">
        <v>14</v>
      </c>
      <c r="K105" s="415" t="s">
        <v>1469</v>
      </c>
      <c r="L105" s="416">
        <v>0</v>
      </c>
      <c r="M105" s="578">
        <v>0</v>
      </c>
      <c r="N105" s="582"/>
      <c r="O105" s="578">
        <f t="shared" si="56"/>
        <v>0</v>
      </c>
      <c r="P105" s="402">
        <f t="shared" si="57"/>
        <v>0</v>
      </c>
      <c r="Q105" s="402">
        <f t="shared" si="57"/>
        <v>0</v>
      </c>
      <c r="R105" s="402"/>
    </row>
    <row r="106" spans="1:18" ht="25.5">
      <c r="B106" s="393" t="s">
        <v>419</v>
      </c>
      <c r="C106" s="393" t="s">
        <v>1470</v>
      </c>
      <c r="D106" s="393" t="s">
        <v>451</v>
      </c>
      <c r="E106" s="394" t="s">
        <v>452</v>
      </c>
      <c r="F106" s="393">
        <v>4</v>
      </c>
      <c r="G106" s="395">
        <v>4</v>
      </c>
      <c r="H106" s="395">
        <v>1</v>
      </c>
      <c r="I106" s="395">
        <v>4</v>
      </c>
      <c r="J106" s="395">
        <v>0</v>
      </c>
      <c r="K106" s="396" t="s">
        <v>1471</v>
      </c>
      <c r="L106" s="397">
        <v>0</v>
      </c>
      <c r="M106" s="593">
        <v>0</v>
      </c>
      <c r="N106" s="577">
        <f t="shared" ref="N106:O106" si="58">SUBTOTAL(9,N107:N110)</f>
        <v>0</v>
      </c>
      <c r="O106" s="577">
        <f t="shared" si="58"/>
        <v>0</v>
      </c>
      <c r="P106" s="397">
        <f t="shared" ref="P106:R106" si="59">SUBTOTAL(9,P107:P110)</f>
        <v>0</v>
      </c>
      <c r="Q106" s="397">
        <f t="shared" si="59"/>
        <v>0</v>
      </c>
      <c r="R106" s="397">
        <f t="shared" si="59"/>
        <v>0</v>
      </c>
    </row>
    <row r="107" spans="1:18" ht="25.5" customHeight="1">
      <c r="B107" s="398" t="s">
        <v>419</v>
      </c>
      <c r="C107" s="398" t="s">
        <v>1472</v>
      </c>
      <c r="D107" s="398" t="s">
        <v>453</v>
      </c>
      <c r="E107" s="399" t="s">
        <v>454</v>
      </c>
      <c r="F107" s="398">
        <v>4</v>
      </c>
      <c r="G107" s="400">
        <v>4</v>
      </c>
      <c r="H107" s="400">
        <v>1</v>
      </c>
      <c r="I107" s="400">
        <v>4</v>
      </c>
      <c r="J107" s="400">
        <v>1</v>
      </c>
      <c r="K107" s="406" t="s">
        <v>1473</v>
      </c>
      <c r="L107" s="407">
        <v>0</v>
      </c>
      <c r="M107" s="594"/>
      <c r="N107" s="580"/>
      <c r="O107" s="407"/>
      <c r="P107" s="402">
        <f t="shared" ref="P107:Q110" si="60">O107*0.02+O107</f>
        <v>0</v>
      </c>
      <c r="Q107" s="402">
        <f t="shared" si="60"/>
        <v>0</v>
      </c>
      <c r="R107" s="402"/>
    </row>
    <row r="108" spans="1:18" ht="25.5">
      <c r="B108" s="398" t="s">
        <v>419</v>
      </c>
      <c r="C108" s="398" t="s">
        <v>1474</v>
      </c>
      <c r="D108" s="398" t="s">
        <v>455</v>
      </c>
      <c r="E108" s="399" t="s">
        <v>456</v>
      </c>
      <c r="F108" s="398">
        <v>4</v>
      </c>
      <c r="G108" s="400">
        <v>4</v>
      </c>
      <c r="H108" s="400">
        <v>1</v>
      </c>
      <c r="I108" s="400">
        <v>4</v>
      </c>
      <c r="J108" s="400">
        <v>2</v>
      </c>
      <c r="K108" s="406" t="s">
        <v>1475</v>
      </c>
      <c r="L108" s="407">
        <v>0</v>
      </c>
      <c r="M108" s="594"/>
      <c r="N108" s="580"/>
      <c r="O108" s="407"/>
      <c r="P108" s="402">
        <f t="shared" si="60"/>
        <v>0</v>
      </c>
      <c r="Q108" s="402">
        <f t="shared" si="60"/>
        <v>0</v>
      </c>
      <c r="R108" s="402"/>
    </row>
    <row r="109" spans="1:18" ht="25.5">
      <c r="B109" s="398" t="s">
        <v>419</v>
      </c>
      <c r="C109" s="398" t="s">
        <v>1476</v>
      </c>
      <c r="D109" s="398" t="s">
        <v>457</v>
      </c>
      <c r="E109" s="399" t="s">
        <v>458</v>
      </c>
      <c r="F109" s="398">
        <v>4</v>
      </c>
      <c r="G109" s="400">
        <v>4</v>
      </c>
      <c r="H109" s="400">
        <v>1</v>
      </c>
      <c r="I109" s="400">
        <v>4</v>
      </c>
      <c r="J109" s="400">
        <v>3</v>
      </c>
      <c r="K109" s="406" t="s">
        <v>1477</v>
      </c>
      <c r="L109" s="407">
        <v>0</v>
      </c>
      <c r="M109" s="594"/>
      <c r="N109" s="580"/>
      <c r="O109" s="407"/>
      <c r="P109" s="402">
        <f t="shared" si="60"/>
        <v>0</v>
      </c>
      <c r="Q109" s="402">
        <f t="shared" si="60"/>
        <v>0</v>
      </c>
      <c r="R109" s="402"/>
    </row>
    <row r="110" spans="1:18" ht="25.5">
      <c r="B110" s="398" t="s">
        <v>419</v>
      </c>
      <c r="C110" s="398" t="s">
        <v>1478</v>
      </c>
      <c r="D110" s="398" t="s">
        <v>459</v>
      </c>
      <c r="E110" s="399" t="s">
        <v>460</v>
      </c>
      <c r="F110" s="398">
        <v>4</v>
      </c>
      <c r="G110" s="400">
        <v>4</v>
      </c>
      <c r="H110" s="400">
        <v>1</v>
      </c>
      <c r="I110" s="400">
        <v>4</v>
      </c>
      <c r="J110" s="400">
        <v>4</v>
      </c>
      <c r="K110" s="406" t="s">
        <v>1479</v>
      </c>
      <c r="L110" s="407">
        <v>0</v>
      </c>
      <c r="M110" s="594"/>
      <c r="N110" s="580"/>
      <c r="O110" s="407"/>
      <c r="P110" s="402">
        <f t="shared" si="60"/>
        <v>0</v>
      </c>
      <c r="Q110" s="402">
        <f t="shared" si="60"/>
        <v>0</v>
      </c>
      <c r="R110" s="402"/>
    </row>
    <row r="111" spans="1:18" ht="25.5">
      <c r="B111" s="393"/>
      <c r="C111" s="393" t="s">
        <v>1480</v>
      </c>
      <c r="D111" s="393" t="s">
        <v>461</v>
      </c>
      <c r="E111" s="394" t="s">
        <v>462</v>
      </c>
      <c r="F111" s="393">
        <v>4</v>
      </c>
      <c r="G111" s="395">
        <v>4</v>
      </c>
      <c r="H111" s="395">
        <v>1</v>
      </c>
      <c r="I111" s="395">
        <v>5</v>
      </c>
      <c r="J111" s="395">
        <v>0</v>
      </c>
      <c r="K111" s="396" t="s">
        <v>1481</v>
      </c>
      <c r="L111" s="397">
        <v>566340.83000000007</v>
      </c>
      <c r="M111" s="593">
        <v>423248</v>
      </c>
      <c r="N111" s="577">
        <v>556565</v>
      </c>
      <c r="O111" s="569">
        <f t="shared" ref="O111" si="61">SUBTOTAL(9,O112:O114)</f>
        <v>423248</v>
      </c>
      <c r="P111" s="397">
        <f t="shared" ref="P111:R111" si="62">SUBTOTAL(9,P112:P114)</f>
        <v>431712.95999999996</v>
      </c>
      <c r="Q111" s="397">
        <f t="shared" si="62"/>
        <v>440347.21919999999</v>
      </c>
      <c r="R111" s="397">
        <f t="shared" si="62"/>
        <v>0</v>
      </c>
    </row>
    <row r="112" spans="1:18" ht="25.5">
      <c r="B112" s="398"/>
      <c r="C112" s="398" t="s">
        <v>1480</v>
      </c>
      <c r="D112" s="398" t="s">
        <v>461</v>
      </c>
      <c r="E112" s="399" t="s">
        <v>462</v>
      </c>
      <c r="F112" s="398">
        <v>4</v>
      </c>
      <c r="G112" s="400">
        <v>4</v>
      </c>
      <c r="H112" s="400">
        <v>1</v>
      </c>
      <c r="I112" s="400">
        <v>5</v>
      </c>
      <c r="J112" s="400">
        <v>1</v>
      </c>
      <c r="K112" s="406" t="s">
        <v>1482</v>
      </c>
      <c r="L112" s="422">
        <v>558512.43000000005</v>
      </c>
      <c r="M112" s="578">
        <v>414708</v>
      </c>
      <c r="N112" s="578">
        <v>414708.03409090906</v>
      </c>
      <c r="O112" s="578">
        <f t="shared" ref="O112:O114" si="63">ROUND(N112,0)</f>
        <v>414708</v>
      </c>
      <c r="P112" s="402">
        <f t="shared" ref="P112:Q114" si="64">O112*0.02+O112</f>
        <v>423002.16</v>
      </c>
      <c r="Q112" s="402">
        <f t="shared" si="64"/>
        <v>431462.20319999999</v>
      </c>
      <c r="R112" s="402"/>
    </row>
    <row r="113" spans="2:18" ht="25.5">
      <c r="B113" s="398"/>
      <c r="C113" s="398" t="s">
        <v>1480</v>
      </c>
      <c r="D113" s="398" t="s">
        <v>461</v>
      </c>
      <c r="E113" s="399" t="s">
        <v>462</v>
      </c>
      <c r="F113" s="398">
        <v>4</v>
      </c>
      <c r="G113" s="400">
        <v>4</v>
      </c>
      <c r="H113" s="400">
        <v>1</v>
      </c>
      <c r="I113" s="400">
        <v>5</v>
      </c>
      <c r="J113" s="400">
        <v>2</v>
      </c>
      <c r="K113" s="406" t="s">
        <v>1483</v>
      </c>
      <c r="L113" s="407">
        <v>0</v>
      </c>
      <c r="M113" s="578">
        <v>0</v>
      </c>
      <c r="N113" s="580">
        <v>0</v>
      </c>
      <c r="O113" s="578">
        <f t="shared" si="63"/>
        <v>0</v>
      </c>
      <c r="P113" s="402">
        <f t="shared" si="64"/>
        <v>0</v>
      </c>
      <c r="Q113" s="402">
        <f t="shared" si="64"/>
        <v>0</v>
      </c>
      <c r="R113" s="402"/>
    </row>
    <row r="114" spans="2:18" ht="25.5">
      <c r="B114" s="398"/>
      <c r="C114" s="398" t="s">
        <v>1480</v>
      </c>
      <c r="D114" s="398" t="s">
        <v>461</v>
      </c>
      <c r="E114" s="399" t="s">
        <v>462</v>
      </c>
      <c r="F114" s="398">
        <v>4</v>
      </c>
      <c r="G114" s="400">
        <v>4</v>
      </c>
      <c r="H114" s="400">
        <v>1</v>
      </c>
      <c r="I114" s="400">
        <v>5</v>
      </c>
      <c r="J114" s="400">
        <v>3</v>
      </c>
      <c r="K114" s="406" t="s">
        <v>1484</v>
      </c>
      <c r="L114" s="407">
        <v>7828.4</v>
      </c>
      <c r="M114" s="578">
        <v>8540</v>
      </c>
      <c r="N114" s="580">
        <v>8540.0727272727272</v>
      </c>
      <c r="O114" s="578">
        <f t="shared" si="63"/>
        <v>8540</v>
      </c>
      <c r="P114" s="402">
        <f t="shared" si="64"/>
        <v>8710.7999999999993</v>
      </c>
      <c r="Q114" s="402">
        <f t="shared" si="64"/>
        <v>8885.0159999999996</v>
      </c>
      <c r="R114" s="402"/>
    </row>
    <row r="115" spans="2:18">
      <c r="B115" s="393"/>
      <c r="C115" s="393" t="s">
        <v>1485</v>
      </c>
      <c r="D115" s="393" t="s">
        <v>463</v>
      </c>
      <c r="E115" s="394" t="s">
        <v>464</v>
      </c>
      <c r="F115" s="393">
        <v>4</v>
      </c>
      <c r="G115" s="395">
        <v>4</v>
      </c>
      <c r="H115" s="395">
        <v>1</v>
      </c>
      <c r="I115" s="395">
        <v>6</v>
      </c>
      <c r="J115" s="395">
        <v>0</v>
      </c>
      <c r="K115" s="396" t="s">
        <v>1486</v>
      </c>
      <c r="L115" s="569">
        <v>357838.8</v>
      </c>
      <c r="M115" s="593">
        <v>303237</v>
      </c>
      <c r="N115" s="577">
        <f t="shared" ref="N115" si="65">SUBTOTAL(9,N116:N123)</f>
        <v>265462</v>
      </c>
      <c r="O115" s="397">
        <f>SUBTOTAL(9,O116:O123)</f>
        <v>265462</v>
      </c>
      <c r="P115" s="397">
        <f t="shared" ref="P115:R115" si="66">SUBTOTAL(9,P116:P123)</f>
        <v>270771.24</v>
      </c>
      <c r="Q115" s="397">
        <f t="shared" si="66"/>
        <v>276186.66480000003</v>
      </c>
      <c r="R115" s="397">
        <f t="shared" si="66"/>
        <v>0</v>
      </c>
    </row>
    <row r="116" spans="2:18" ht="25.5">
      <c r="B116" s="398"/>
      <c r="C116" s="398" t="s">
        <v>1487</v>
      </c>
      <c r="D116" s="398" t="s">
        <v>465</v>
      </c>
      <c r="E116" s="399" t="s">
        <v>466</v>
      </c>
      <c r="F116" s="398">
        <v>4</v>
      </c>
      <c r="G116" s="400">
        <v>4</v>
      </c>
      <c r="H116" s="400">
        <v>1</v>
      </c>
      <c r="I116" s="400">
        <v>6</v>
      </c>
      <c r="J116" s="400">
        <v>1</v>
      </c>
      <c r="K116" s="406" t="s">
        <v>1488</v>
      </c>
      <c r="L116" s="407">
        <v>0</v>
      </c>
      <c r="M116" s="594"/>
      <c r="N116" s="580"/>
      <c r="O116" s="407"/>
      <c r="P116" s="402">
        <f t="shared" ref="P116:Q123" si="67">O116*0.02+O116</f>
        <v>0</v>
      </c>
      <c r="Q116" s="402">
        <f t="shared" si="67"/>
        <v>0</v>
      </c>
      <c r="R116" s="402"/>
    </row>
    <row r="117" spans="2:18" ht="25.5">
      <c r="B117" s="398"/>
      <c r="C117" s="398" t="s">
        <v>1489</v>
      </c>
      <c r="D117" s="398" t="s">
        <v>467</v>
      </c>
      <c r="E117" s="399" t="s">
        <v>468</v>
      </c>
      <c r="F117" s="398">
        <v>4</v>
      </c>
      <c r="G117" s="400">
        <v>4</v>
      </c>
      <c r="H117" s="400">
        <v>1</v>
      </c>
      <c r="I117" s="400">
        <v>6</v>
      </c>
      <c r="J117" s="400">
        <v>2</v>
      </c>
      <c r="K117" s="406" t="s">
        <v>1490</v>
      </c>
      <c r="L117" s="407">
        <v>255898</v>
      </c>
      <c r="M117" s="578">
        <v>214196</v>
      </c>
      <c r="N117" s="580">
        <v>240161</v>
      </c>
      <c r="O117" s="578">
        <f t="shared" ref="O117:O123" si="68">ROUND(N117,0)</f>
        <v>240161</v>
      </c>
      <c r="P117" s="402">
        <f t="shared" si="67"/>
        <v>244964.22</v>
      </c>
      <c r="Q117" s="402">
        <f t="shared" si="67"/>
        <v>249863.50440000001</v>
      </c>
      <c r="R117" s="402"/>
    </row>
    <row r="118" spans="2:18" ht="25.5">
      <c r="B118" s="398"/>
      <c r="C118" s="398" t="s">
        <v>1489</v>
      </c>
      <c r="D118" s="398" t="s">
        <v>467</v>
      </c>
      <c r="E118" s="399" t="s">
        <v>468</v>
      </c>
      <c r="F118" s="398">
        <v>4</v>
      </c>
      <c r="G118" s="400">
        <v>4</v>
      </c>
      <c r="H118" s="400">
        <v>1</v>
      </c>
      <c r="I118" s="400">
        <v>6</v>
      </c>
      <c r="J118" s="400">
        <v>3</v>
      </c>
      <c r="K118" s="406" t="s">
        <v>1491</v>
      </c>
      <c r="L118" s="407">
        <v>0</v>
      </c>
      <c r="M118" s="578">
        <v>0</v>
      </c>
      <c r="N118" s="580"/>
      <c r="O118" s="578">
        <f t="shared" si="68"/>
        <v>0</v>
      </c>
      <c r="P118" s="402">
        <f t="shared" si="67"/>
        <v>0</v>
      </c>
      <c r="Q118" s="402">
        <f t="shared" si="67"/>
        <v>0</v>
      </c>
      <c r="R118" s="402"/>
    </row>
    <row r="119" spans="2:18" ht="25.5">
      <c r="B119" s="398"/>
      <c r="C119" s="398" t="s">
        <v>1492</v>
      </c>
      <c r="D119" s="398" t="s">
        <v>469</v>
      </c>
      <c r="E119" s="399" t="s">
        <v>470</v>
      </c>
      <c r="F119" s="398">
        <v>4</v>
      </c>
      <c r="G119" s="400">
        <v>4</v>
      </c>
      <c r="H119" s="400">
        <v>1</v>
      </c>
      <c r="I119" s="400">
        <v>6</v>
      </c>
      <c r="J119" s="400">
        <v>4</v>
      </c>
      <c r="K119" s="406" t="s">
        <v>1493</v>
      </c>
      <c r="L119" s="407">
        <v>0</v>
      </c>
      <c r="M119" s="578">
        <v>0</v>
      </c>
      <c r="N119" s="580"/>
      <c r="O119" s="578">
        <f t="shared" si="68"/>
        <v>0</v>
      </c>
      <c r="P119" s="402">
        <f t="shared" si="67"/>
        <v>0</v>
      </c>
      <c r="Q119" s="402">
        <f t="shared" si="67"/>
        <v>0</v>
      </c>
      <c r="R119" s="402"/>
    </row>
    <row r="120" spans="2:18" ht="25.5">
      <c r="B120" s="398"/>
      <c r="C120" s="398" t="s">
        <v>1494</v>
      </c>
      <c r="D120" s="398" t="s">
        <v>471</v>
      </c>
      <c r="E120" s="399" t="s">
        <v>472</v>
      </c>
      <c r="F120" s="398">
        <v>4</v>
      </c>
      <c r="G120" s="400">
        <v>4</v>
      </c>
      <c r="H120" s="400">
        <v>1</v>
      </c>
      <c r="I120" s="400">
        <v>6</v>
      </c>
      <c r="J120" s="400">
        <v>5</v>
      </c>
      <c r="K120" s="406" t="s">
        <v>1495</v>
      </c>
      <c r="L120" s="407">
        <v>101940.8</v>
      </c>
      <c r="M120" s="578">
        <v>89041</v>
      </c>
      <c r="N120" s="580">
        <v>25301</v>
      </c>
      <c r="O120" s="578">
        <f t="shared" si="68"/>
        <v>25301</v>
      </c>
      <c r="P120" s="402">
        <f t="shared" si="67"/>
        <v>25807.02</v>
      </c>
      <c r="Q120" s="402">
        <f t="shared" si="67"/>
        <v>26323.160400000001</v>
      </c>
      <c r="R120" s="402"/>
    </row>
    <row r="121" spans="2:18" ht="25.5">
      <c r="B121" s="398" t="s">
        <v>350</v>
      </c>
      <c r="C121" s="398" t="s">
        <v>1496</v>
      </c>
      <c r="D121" s="398" t="s">
        <v>473</v>
      </c>
      <c r="E121" s="399" t="s">
        <v>474</v>
      </c>
      <c r="F121" s="398">
        <v>4</v>
      </c>
      <c r="G121" s="400">
        <v>4</v>
      </c>
      <c r="H121" s="400">
        <v>1</v>
      </c>
      <c r="I121" s="400">
        <v>6</v>
      </c>
      <c r="J121" s="400">
        <v>6</v>
      </c>
      <c r="K121" s="406" t="s">
        <v>1497</v>
      </c>
      <c r="L121" s="407">
        <v>0</v>
      </c>
      <c r="M121" s="578">
        <v>0</v>
      </c>
      <c r="N121" s="580"/>
      <c r="O121" s="578">
        <f t="shared" si="68"/>
        <v>0</v>
      </c>
      <c r="P121" s="402">
        <f t="shared" si="67"/>
        <v>0</v>
      </c>
      <c r="Q121" s="402">
        <f t="shared" si="67"/>
        <v>0</v>
      </c>
      <c r="R121" s="402"/>
    </row>
    <row r="122" spans="2:18">
      <c r="B122" s="398"/>
      <c r="C122" s="398" t="s">
        <v>1498</v>
      </c>
      <c r="D122" s="398" t="s">
        <v>475</v>
      </c>
      <c r="E122" s="399" t="s">
        <v>476</v>
      </c>
      <c r="F122" s="398">
        <v>4</v>
      </c>
      <c r="G122" s="400">
        <v>4</v>
      </c>
      <c r="H122" s="400">
        <v>1</v>
      </c>
      <c r="I122" s="400">
        <v>6</v>
      </c>
      <c r="J122" s="400">
        <v>7</v>
      </c>
      <c r="K122" s="406" t="s">
        <v>1499</v>
      </c>
      <c r="L122" s="407">
        <v>0</v>
      </c>
      <c r="M122" s="578">
        <v>0</v>
      </c>
      <c r="N122" s="580"/>
      <c r="O122" s="578">
        <f t="shared" si="68"/>
        <v>0</v>
      </c>
      <c r="P122" s="402">
        <f t="shared" si="67"/>
        <v>0</v>
      </c>
      <c r="Q122" s="402">
        <f t="shared" si="67"/>
        <v>0</v>
      </c>
      <c r="R122" s="402"/>
    </row>
    <row r="123" spans="2:18" ht="25.5">
      <c r="B123" s="398" t="s">
        <v>350</v>
      </c>
      <c r="C123" s="398" t="s">
        <v>1500</v>
      </c>
      <c r="D123" s="398" t="s">
        <v>477</v>
      </c>
      <c r="E123" s="399" t="s">
        <v>478</v>
      </c>
      <c r="F123" s="398">
        <v>4</v>
      </c>
      <c r="G123" s="400">
        <v>4</v>
      </c>
      <c r="H123" s="400">
        <v>1</v>
      </c>
      <c r="I123" s="400">
        <v>6</v>
      </c>
      <c r="J123" s="400">
        <v>8</v>
      </c>
      <c r="K123" s="406" t="s">
        <v>1501</v>
      </c>
      <c r="L123" s="407">
        <v>0</v>
      </c>
      <c r="M123" s="578">
        <v>0</v>
      </c>
      <c r="N123" s="580"/>
      <c r="O123" s="578">
        <f t="shared" si="68"/>
        <v>0</v>
      </c>
      <c r="P123" s="402">
        <f t="shared" si="67"/>
        <v>0</v>
      </c>
      <c r="Q123" s="402">
        <f t="shared" si="67"/>
        <v>0</v>
      </c>
      <c r="R123" s="402"/>
    </row>
    <row r="124" spans="2:18">
      <c r="B124" s="383"/>
      <c r="C124" s="383" t="s">
        <v>1502</v>
      </c>
      <c r="D124" s="383" t="s">
        <v>479</v>
      </c>
      <c r="E124" s="382" t="s">
        <v>1503</v>
      </c>
      <c r="F124" s="383">
        <v>4</v>
      </c>
      <c r="G124" s="384">
        <v>5</v>
      </c>
      <c r="H124" s="384">
        <v>0</v>
      </c>
      <c r="I124" s="384">
        <v>0</v>
      </c>
      <c r="J124" s="384">
        <v>0</v>
      </c>
      <c r="K124" s="385" t="s">
        <v>1504</v>
      </c>
      <c r="L124" s="567">
        <v>410278.16000000003</v>
      </c>
      <c r="M124" s="591">
        <v>324939</v>
      </c>
      <c r="N124" s="575">
        <f t="shared" ref="N124" si="69">N125+N128+N132+N137+N142</f>
        <v>379395</v>
      </c>
      <c r="O124" s="386">
        <f>O125+O128+O132+O137+O142</f>
        <v>345498</v>
      </c>
      <c r="P124" s="386">
        <f t="shared" ref="P124:R124" si="70">P125+P128+P132+P137+P142</f>
        <v>352407.96</v>
      </c>
      <c r="Q124" s="386">
        <f t="shared" si="70"/>
        <v>359456.11920000002</v>
      </c>
      <c r="R124" s="386">
        <f t="shared" si="70"/>
        <v>0</v>
      </c>
    </row>
    <row r="125" spans="2:18">
      <c r="B125" s="389"/>
      <c r="C125" s="389" t="s">
        <v>1505</v>
      </c>
      <c r="D125" s="389" t="s">
        <v>481</v>
      </c>
      <c r="E125" s="388" t="s">
        <v>1506</v>
      </c>
      <c r="F125" s="389">
        <v>4</v>
      </c>
      <c r="G125" s="390">
        <v>5</v>
      </c>
      <c r="H125" s="390">
        <v>1</v>
      </c>
      <c r="I125" s="390">
        <v>0</v>
      </c>
      <c r="J125" s="390">
        <v>0</v>
      </c>
      <c r="K125" s="391" t="s">
        <v>1507</v>
      </c>
      <c r="L125" s="568">
        <v>96842.69</v>
      </c>
      <c r="M125" s="592">
        <v>98636</v>
      </c>
      <c r="N125" s="576">
        <f t="shared" ref="N125:R126" si="71">N126</f>
        <v>89815</v>
      </c>
      <c r="O125" s="392">
        <f t="shared" si="71"/>
        <v>89815</v>
      </c>
      <c r="P125" s="392">
        <f t="shared" si="71"/>
        <v>91611.3</v>
      </c>
      <c r="Q125" s="392">
        <f t="shared" si="71"/>
        <v>93443.525999999998</v>
      </c>
      <c r="R125" s="392">
        <f t="shared" si="71"/>
        <v>0</v>
      </c>
    </row>
    <row r="126" spans="2:18">
      <c r="B126" s="393"/>
      <c r="C126" s="393" t="s">
        <v>1505</v>
      </c>
      <c r="D126" s="393" t="s">
        <v>481</v>
      </c>
      <c r="E126" s="394" t="s">
        <v>482</v>
      </c>
      <c r="F126" s="393">
        <v>4</v>
      </c>
      <c r="G126" s="395">
        <v>5</v>
      </c>
      <c r="H126" s="395">
        <v>1</v>
      </c>
      <c r="I126" s="395">
        <v>1</v>
      </c>
      <c r="J126" s="395">
        <v>0</v>
      </c>
      <c r="K126" s="396" t="s">
        <v>1508</v>
      </c>
      <c r="L126" s="569">
        <v>96842.69</v>
      </c>
      <c r="M126" s="593">
        <v>98636</v>
      </c>
      <c r="N126" s="577">
        <f t="shared" si="71"/>
        <v>89815</v>
      </c>
      <c r="O126" s="397">
        <f t="shared" si="71"/>
        <v>89815</v>
      </c>
      <c r="P126" s="397">
        <f t="shared" si="71"/>
        <v>91611.3</v>
      </c>
      <c r="Q126" s="397">
        <f t="shared" si="71"/>
        <v>93443.525999999998</v>
      </c>
      <c r="R126" s="397">
        <f t="shared" si="71"/>
        <v>0</v>
      </c>
    </row>
    <row r="127" spans="2:18">
      <c r="B127" s="398"/>
      <c r="C127" s="398" t="s">
        <v>1505</v>
      </c>
      <c r="D127" s="398" t="s">
        <v>481</v>
      </c>
      <c r="E127" s="399" t="s">
        <v>482</v>
      </c>
      <c r="F127" s="398">
        <v>4</v>
      </c>
      <c r="G127" s="400">
        <v>5</v>
      </c>
      <c r="H127" s="400">
        <v>1</v>
      </c>
      <c r="I127" s="400">
        <v>1</v>
      </c>
      <c r="J127" s="400">
        <v>1</v>
      </c>
      <c r="K127" s="406" t="s">
        <v>1508</v>
      </c>
      <c r="L127" s="407">
        <v>96842.69</v>
      </c>
      <c r="M127" s="578">
        <v>98636</v>
      </c>
      <c r="N127" s="580">
        <v>89815</v>
      </c>
      <c r="O127" s="578">
        <f>ROUND(N127,0)</f>
        <v>89815</v>
      </c>
      <c r="P127" s="402">
        <f>O127*0.02+O127</f>
        <v>91611.3</v>
      </c>
      <c r="Q127" s="402">
        <f>P127*0.02+P127</f>
        <v>93443.525999999998</v>
      </c>
      <c r="R127" s="402"/>
    </row>
    <row r="128" spans="2:18">
      <c r="B128" s="389"/>
      <c r="C128" s="389" t="s">
        <v>1509</v>
      </c>
      <c r="D128" s="389" t="s">
        <v>483</v>
      </c>
      <c r="E128" s="388" t="s">
        <v>1510</v>
      </c>
      <c r="F128" s="389">
        <v>4</v>
      </c>
      <c r="G128" s="390">
        <v>5</v>
      </c>
      <c r="H128" s="390">
        <v>2</v>
      </c>
      <c r="I128" s="390">
        <v>0</v>
      </c>
      <c r="J128" s="390">
        <v>0</v>
      </c>
      <c r="K128" s="391" t="s">
        <v>1511</v>
      </c>
      <c r="L128" s="392">
        <v>29397.919999999998</v>
      </c>
      <c r="M128" s="592">
        <v>74883</v>
      </c>
      <c r="N128" s="592">
        <f>N129</f>
        <v>75961</v>
      </c>
      <c r="O128" s="392">
        <f>O129</f>
        <v>75961</v>
      </c>
      <c r="P128" s="392">
        <f t="shared" ref="P128:R128" si="72">P129</f>
        <v>77480.22</v>
      </c>
      <c r="Q128" s="392">
        <f t="shared" si="72"/>
        <v>79029.824399999998</v>
      </c>
      <c r="R128" s="392">
        <f t="shared" si="72"/>
        <v>0</v>
      </c>
    </row>
    <row r="129" spans="2:18">
      <c r="B129" s="393"/>
      <c r="C129" s="393" t="s">
        <v>1509</v>
      </c>
      <c r="D129" s="393" t="s">
        <v>483</v>
      </c>
      <c r="E129" s="394" t="s">
        <v>484</v>
      </c>
      <c r="F129" s="393">
        <v>4</v>
      </c>
      <c r="G129" s="395">
        <v>5</v>
      </c>
      <c r="H129" s="395">
        <v>2</v>
      </c>
      <c r="I129" s="395">
        <v>1</v>
      </c>
      <c r="J129" s="395">
        <v>0</v>
      </c>
      <c r="K129" s="396" t="s">
        <v>1512</v>
      </c>
      <c r="L129" s="397">
        <v>29397.919999999998</v>
      </c>
      <c r="M129" s="593">
        <v>74883</v>
      </c>
      <c r="N129" s="593">
        <f>SUM(N130:N131)</f>
        <v>75961</v>
      </c>
      <c r="O129" s="397">
        <f>SUM(O130:O131)</f>
        <v>75961</v>
      </c>
      <c r="P129" s="397">
        <f t="shared" ref="P129:R129" si="73">SUM(P130:P131)</f>
        <v>77480.22</v>
      </c>
      <c r="Q129" s="397">
        <f t="shared" si="73"/>
        <v>79029.824399999998</v>
      </c>
      <c r="R129" s="397">
        <f t="shared" si="73"/>
        <v>0</v>
      </c>
    </row>
    <row r="130" spans="2:18" ht="25.5">
      <c r="B130" s="398"/>
      <c r="C130" s="398" t="s">
        <v>1513</v>
      </c>
      <c r="D130" s="398" t="s">
        <v>485</v>
      </c>
      <c r="E130" s="399" t="s">
        <v>486</v>
      </c>
      <c r="F130" s="398">
        <v>4</v>
      </c>
      <c r="G130" s="400">
        <v>5</v>
      </c>
      <c r="H130" s="400">
        <v>2</v>
      </c>
      <c r="I130" s="400">
        <v>1</v>
      </c>
      <c r="J130" s="400">
        <v>1</v>
      </c>
      <c r="K130" s="406" t="s">
        <v>1514</v>
      </c>
      <c r="L130" s="407">
        <v>29397.919999999998</v>
      </c>
      <c r="M130" s="578">
        <v>28240</v>
      </c>
      <c r="N130" s="580">
        <v>28242</v>
      </c>
      <c r="O130" s="578">
        <f t="shared" ref="O130:O131" si="74">ROUND(N130,0)</f>
        <v>28242</v>
      </c>
      <c r="P130" s="402">
        <f t="shared" ref="P130:Q131" si="75">O130*0.02+O130</f>
        <v>28806.84</v>
      </c>
      <c r="Q130" s="402">
        <f t="shared" si="75"/>
        <v>29382.9768</v>
      </c>
      <c r="R130" s="402"/>
    </row>
    <row r="131" spans="2:18">
      <c r="B131" s="398"/>
      <c r="C131" s="398" t="s">
        <v>1515</v>
      </c>
      <c r="D131" s="398" t="s">
        <v>487</v>
      </c>
      <c r="E131" s="399" t="s">
        <v>488</v>
      </c>
      <c r="F131" s="398">
        <v>4</v>
      </c>
      <c r="G131" s="400">
        <v>5</v>
      </c>
      <c r="H131" s="400">
        <v>2</v>
      </c>
      <c r="I131" s="400">
        <v>1</v>
      </c>
      <c r="J131" s="400">
        <v>2</v>
      </c>
      <c r="K131" s="406" t="s">
        <v>1516</v>
      </c>
      <c r="L131" s="407">
        <v>0</v>
      </c>
      <c r="M131" s="578">
        <v>46643</v>
      </c>
      <c r="N131" s="580">
        <v>47719</v>
      </c>
      <c r="O131" s="578">
        <f t="shared" si="74"/>
        <v>47719</v>
      </c>
      <c r="P131" s="402">
        <f t="shared" si="75"/>
        <v>48673.38</v>
      </c>
      <c r="Q131" s="402">
        <f t="shared" si="75"/>
        <v>49646.847599999994</v>
      </c>
      <c r="R131" s="402"/>
    </row>
    <row r="132" spans="2:18" ht="25.5">
      <c r="B132" s="389"/>
      <c r="C132" s="389" t="s">
        <v>1517</v>
      </c>
      <c r="D132" s="389" t="s">
        <v>489</v>
      </c>
      <c r="E132" s="388" t="s">
        <v>1518</v>
      </c>
      <c r="F132" s="389">
        <v>4</v>
      </c>
      <c r="G132" s="390">
        <v>5</v>
      </c>
      <c r="H132" s="390">
        <v>3</v>
      </c>
      <c r="I132" s="390">
        <v>0</v>
      </c>
      <c r="J132" s="390">
        <v>0</v>
      </c>
      <c r="K132" s="391" t="s">
        <v>1519</v>
      </c>
      <c r="L132" s="392">
        <v>7351.68</v>
      </c>
      <c r="M132" s="592">
        <v>5380</v>
      </c>
      <c r="N132" s="576">
        <f t="shared" ref="N132:O132" si="76">N133</f>
        <v>8881</v>
      </c>
      <c r="O132" s="568">
        <f t="shared" si="76"/>
        <v>8881</v>
      </c>
      <c r="P132" s="392">
        <f t="shared" ref="P132:R132" si="77">P133</f>
        <v>9058.6200000000008</v>
      </c>
      <c r="Q132" s="392">
        <f t="shared" si="77"/>
        <v>9239.7924000000003</v>
      </c>
      <c r="R132" s="392">
        <f t="shared" si="77"/>
        <v>0</v>
      </c>
    </row>
    <row r="133" spans="2:18" ht="25.5">
      <c r="B133" s="393" t="s">
        <v>350</v>
      </c>
      <c r="C133" s="393" t="s">
        <v>1517</v>
      </c>
      <c r="D133" s="393" t="s">
        <v>489</v>
      </c>
      <c r="E133" s="394" t="s">
        <v>490</v>
      </c>
      <c r="F133" s="393">
        <v>4</v>
      </c>
      <c r="G133" s="395">
        <v>5</v>
      </c>
      <c r="H133" s="395">
        <v>3</v>
      </c>
      <c r="I133" s="395">
        <v>1</v>
      </c>
      <c r="J133" s="395">
        <v>0</v>
      </c>
      <c r="K133" s="396" t="s">
        <v>1520</v>
      </c>
      <c r="L133" s="397">
        <v>7351.68</v>
      </c>
      <c r="M133" s="593">
        <v>5380</v>
      </c>
      <c r="N133" s="577">
        <f t="shared" ref="N133" si="78">SUM(N134:N136)</f>
        <v>8881</v>
      </c>
      <c r="O133" s="569">
        <f t="shared" ref="O133" si="79">SUM(O134:O136)</f>
        <v>8881</v>
      </c>
      <c r="P133" s="397">
        <f t="shared" ref="P133:R133" si="80">SUM(P134:P136)</f>
        <v>9058.6200000000008</v>
      </c>
      <c r="Q133" s="397">
        <f t="shared" si="80"/>
        <v>9239.7924000000003</v>
      </c>
      <c r="R133" s="397">
        <f t="shared" si="80"/>
        <v>0</v>
      </c>
    </row>
    <row r="134" spans="2:18" ht="38.25">
      <c r="B134" s="398" t="s">
        <v>350</v>
      </c>
      <c r="C134" s="398" t="s">
        <v>1521</v>
      </c>
      <c r="D134" s="398" t="s">
        <v>491</v>
      </c>
      <c r="E134" s="399" t="s">
        <v>492</v>
      </c>
      <c r="F134" s="398">
        <v>4</v>
      </c>
      <c r="G134" s="400">
        <v>5</v>
      </c>
      <c r="H134" s="400">
        <v>3</v>
      </c>
      <c r="I134" s="400">
        <v>1</v>
      </c>
      <c r="J134" s="400">
        <v>1</v>
      </c>
      <c r="K134" s="406" t="s">
        <v>1522</v>
      </c>
      <c r="L134" s="407">
        <v>0</v>
      </c>
      <c r="M134" s="578">
        <v>0</v>
      </c>
      <c r="N134" s="580"/>
      <c r="O134" s="578">
        <f t="shared" ref="O134:O136" si="81">ROUND(N134,0)</f>
        <v>0</v>
      </c>
      <c r="P134" s="402">
        <f t="shared" ref="P134:Q136" si="82">O134*0.02+O134</f>
        <v>0</v>
      </c>
      <c r="Q134" s="402">
        <f t="shared" si="82"/>
        <v>0</v>
      </c>
      <c r="R134" s="402"/>
    </row>
    <row r="135" spans="2:18" ht="25.5">
      <c r="B135" s="398" t="s">
        <v>350</v>
      </c>
      <c r="C135" s="398" t="s">
        <v>1523</v>
      </c>
      <c r="D135" s="398" t="s">
        <v>493</v>
      </c>
      <c r="E135" s="399" t="s">
        <v>494</v>
      </c>
      <c r="F135" s="398">
        <v>4</v>
      </c>
      <c r="G135" s="400">
        <v>5</v>
      </c>
      <c r="H135" s="400">
        <v>3</v>
      </c>
      <c r="I135" s="400">
        <v>1</v>
      </c>
      <c r="J135" s="400">
        <v>2</v>
      </c>
      <c r="K135" s="406" t="s">
        <v>1524</v>
      </c>
      <c r="L135" s="407">
        <v>0</v>
      </c>
      <c r="M135" s="578">
        <v>0</v>
      </c>
      <c r="N135" s="580"/>
      <c r="O135" s="578">
        <f t="shared" si="81"/>
        <v>0</v>
      </c>
      <c r="P135" s="402">
        <f t="shared" si="82"/>
        <v>0</v>
      </c>
      <c r="Q135" s="402">
        <f t="shared" si="82"/>
        <v>0</v>
      </c>
      <c r="R135" s="402"/>
    </row>
    <row r="136" spans="2:18" ht="25.5">
      <c r="B136" s="398" t="s">
        <v>350</v>
      </c>
      <c r="C136" s="398" t="s">
        <v>1525</v>
      </c>
      <c r="D136" s="398" t="s">
        <v>495</v>
      </c>
      <c r="E136" s="399" t="s">
        <v>496</v>
      </c>
      <c r="F136" s="398">
        <v>4</v>
      </c>
      <c r="G136" s="400">
        <v>5</v>
      </c>
      <c r="H136" s="400">
        <v>3</v>
      </c>
      <c r="I136" s="400">
        <v>1</v>
      </c>
      <c r="J136" s="400">
        <v>3</v>
      </c>
      <c r="K136" s="406" t="s">
        <v>1526</v>
      </c>
      <c r="L136" s="407">
        <v>7351.68</v>
      </c>
      <c r="M136" s="578">
        <v>5380</v>
      </c>
      <c r="N136" s="580">
        <v>8881</v>
      </c>
      <c r="O136" s="578">
        <f t="shared" si="81"/>
        <v>8881</v>
      </c>
      <c r="P136" s="402">
        <f t="shared" si="82"/>
        <v>9058.6200000000008</v>
      </c>
      <c r="Q136" s="402">
        <f t="shared" si="82"/>
        <v>9239.7924000000003</v>
      </c>
      <c r="R136" s="402"/>
    </row>
    <row r="137" spans="2:18" ht="25.5">
      <c r="B137" s="389"/>
      <c r="C137" s="389" t="s">
        <v>1527</v>
      </c>
      <c r="D137" s="389" t="s">
        <v>497</v>
      </c>
      <c r="E137" s="388" t="s">
        <v>1528</v>
      </c>
      <c r="F137" s="389">
        <v>4</v>
      </c>
      <c r="G137" s="390">
        <v>5</v>
      </c>
      <c r="H137" s="390">
        <v>4</v>
      </c>
      <c r="I137" s="390">
        <v>0</v>
      </c>
      <c r="J137" s="390">
        <v>0</v>
      </c>
      <c r="K137" s="391" t="s">
        <v>1529</v>
      </c>
      <c r="L137" s="392">
        <v>99087.12</v>
      </c>
      <c r="M137" s="592">
        <v>37886</v>
      </c>
      <c r="N137" s="576">
        <f t="shared" ref="N137:O137" si="83">N138</f>
        <v>62687</v>
      </c>
      <c r="O137" s="568">
        <f t="shared" si="83"/>
        <v>62687</v>
      </c>
      <c r="P137" s="392">
        <f t="shared" ref="P137:R137" si="84">P138</f>
        <v>63940.74</v>
      </c>
      <c r="Q137" s="392">
        <f t="shared" si="84"/>
        <v>65219.554799999998</v>
      </c>
      <c r="R137" s="392">
        <f t="shared" si="84"/>
        <v>0</v>
      </c>
    </row>
    <row r="138" spans="2:18">
      <c r="B138" s="393"/>
      <c r="C138" s="393" t="s">
        <v>1527</v>
      </c>
      <c r="D138" s="393" t="s">
        <v>497</v>
      </c>
      <c r="E138" s="394" t="s">
        <v>498</v>
      </c>
      <c r="F138" s="393">
        <v>4</v>
      </c>
      <c r="G138" s="395">
        <v>5</v>
      </c>
      <c r="H138" s="395">
        <v>4</v>
      </c>
      <c r="I138" s="395">
        <v>1</v>
      </c>
      <c r="J138" s="395">
        <v>0</v>
      </c>
      <c r="K138" s="396" t="s">
        <v>1530</v>
      </c>
      <c r="L138" s="397">
        <v>99087.12</v>
      </c>
      <c r="M138" s="593">
        <v>37886</v>
      </c>
      <c r="N138" s="577">
        <f t="shared" ref="N138" si="85">SUM(N139:N141)</f>
        <v>62687</v>
      </c>
      <c r="O138" s="569">
        <f t="shared" ref="O138" si="86">SUM(O139:O141)</f>
        <v>62687</v>
      </c>
      <c r="P138" s="397">
        <f t="shared" ref="P138:R138" si="87">SUM(P139:P141)</f>
        <v>63940.74</v>
      </c>
      <c r="Q138" s="397">
        <f t="shared" si="87"/>
        <v>65219.554799999998</v>
      </c>
      <c r="R138" s="397">
        <f t="shared" si="87"/>
        <v>0</v>
      </c>
    </row>
    <row r="139" spans="2:18" ht="25.5">
      <c r="B139" s="398"/>
      <c r="C139" s="398" t="s">
        <v>1531</v>
      </c>
      <c r="D139" s="398" t="s">
        <v>499</v>
      </c>
      <c r="E139" s="399" t="s">
        <v>500</v>
      </c>
      <c r="F139" s="398">
        <v>4</v>
      </c>
      <c r="G139" s="400">
        <v>5</v>
      </c>
      <c r="H139" s="400">
        <v>4</v>
      </c>
      <c r="I139" s="400">
        <v>1</v>
      </c>
      <c r="J139" s="400">
        <v>1</v>
      </c>
      <c r="K139" s="406" t="s">
        <v>1532</v>
      </c>
      <c r="L139" s="407">
        <v>31900.45</v>
      </c>
      <c r="M139" s="578">
        <v>31900</v>
      </c>
      <c r="N139" s="580">
        <v>44148</v>
      </c>
      <c r="O139" s="578">
        <f t="shared" ref="O139:O141" si="88">ROUND(N139,0)</f>
        <v>44148</v>
      </c>
      <c r="P139" s="402">
        <f t="shared" ref="P139:Q141" si="89">O139*0.02+O139</f>
        <v>45030.96</v>
      </c>
      <c r="Q139" s="402">
        <f t="shared" si="89"/>
        <v>45931.5792</v>
      </c>
      <c r="R139" s="402"/>
    </row>
    <row r="140" spans="2:18">
      <c r="B140" s="398"/>
      <c r="C140" s="398" t="s">
        <v>1533</v>
      </c>
      <c r="D140" s="398" t="s">
        <v>501</v>
      </c>
      <c r="E140" s="399" t="s">
        <v>502</v>
      </c>
      <c r="F140" s="398">
        <v>4</v>
      </c>
      <c r="G140" s="400">
        <v>5</v>
      </c>
      <c r="H140" s="400">
        <v>4</v>
      </c>
      <c r="I140" s="400">
        <v>1</v>
      </c>
      <c r="J140" s="400">
        <v>2</v>
      </c>
      <c r="K140" s="406" t="s">
        <v>1534</v>
      </c>
      <c r="L140" s="407">
        <v>0</v>
      </c>
      <c r="M140" s="578">
        <v>0</v>
      </c>
      <c r="N140" s="580">
        <v>0</v>
      </c>
      <c r="O140" s="578">
        <f t="shared" si="88"/>
        <v>0</v>
      </c>
      <c r="P140" s="402">
        <f t="shared" si="89"/>
        <v>0</v>
      </c>
      <c r="Q140" s="402">
        <f t="shared" si="89"/>
        <v>0</v>
      </c>
      <c r="R140" s="402"/>
    </row>
    <row r="141" spans="2:18">
      <c r="B141" s="398"/>
      <c r="C141" s="398" t="s">
        <v>1535</v>
      </c>
      <c r="D141" s="398" t="s">
        <v>503</v>
      </c>
      <c r="E141" s="399" t="s">
        <v>504</v>
      </c>
      <c r="F141" s="398">
        <v>4</v>
      </c>
      <c r="G141" s="400">
        <v>5</v>
      </c>
      <c r="H141" s="400">
        <v>4</v>
      </c>
      <c r="I141" s="400">
        <v>1</v>
      </c>
      <c r="J141" s="400">
        <v>3</v>
      </c>
      <c r="K141" s="406" t="s">
        <v>1536</v>
      </c>
      <c r="L141" s="407">
        <v>67186.67</v>
      </c>
      <c r="M141" s="578">
        <v>5986</v>
      </c>
      <c r="N141" s="580">
        <v>18539</v>
      </c>
      <c r="O141" s="578">
        <f t="shared" si="88"/>
        <v>18539</v>
      </c>
      <c r="P141" s="402">
        <f t="shared" si="89"/>
        <v>18909.78</v>
      </c>
      <c r="Q141" s="402">
        <f t="shared" si="89"/>
        <v>19287.975599999998</v>
      </c>
      <c r="R141" s="402"/>
    </row>
    <row r="142" spans="2:18">
      <c r="B142" s="389"/>
      <c r="C142" s="389" t="s">
        <v>1537</v>
      </c>
      <c r="D142" s="389" t="s">
        <v>505</v>
      </c>
      <c r="E142" s="388" t="s">
        <v>1538</v>
      </c>
      <c r="F142" s="389">
        <v>4</v>
      </c>
      <c r="G142" s="390">
        <v>5</v>
      </c>
      <c r="H142" s="390">
        <v>5</v>
      </c>
      <c r="I142" s="390">
        <v>0</v>
      </c>
      <c r="J142" s="390">
        <v>0</v>
      </c>
      <c r="K142" s="391" t="s">
        <v>1539</v>
      </c>
      <c r="L142" s="392">
        <v>177598.75</v>
      </c>
      <c r="M142" s="592">
        <v>108154</v>
      </c>
      <c r="N142" s="576">
        <v>142051</v>
      </c>
      <c r="O142" s="568">
        <f t="shared" ref="O142" si="90">O143</f>
        <v>108154</v>
      </c>
      <c r="P142" s="392">
        <f t="shared" ref="P142:R142" si="91">P143</f>
        <v>110317.08</v>
      </c>
      <c r="Q142" s="392">
        <f t="shared" si="91"/>
        <v>112523.4216</v>
      </c>
      <c r="R142" s="392">
        <f t="shared" si="91"/>
        <v>0</v>
      </c>
    </row>
    <row r="143" spans="2:18">
      <c r="B143" s="393"/>
      <c r="C143" s="393" t="s">
        <v>1537</v>
      </c>
      <c r="D143" s="393" t="s">
        <v>505</v>
      </c>
      <c r="E143" s="394" t="s">
        <v>506</v>
      </c>
      <c r="F143" s="393">
        <v>4</v>
      </c>
      <c r="G143" s="395">
        <v>5</v>
      </c>
      <c r="H143" s="395">
        <v>5</v>
      </c>
      <c r="I143" s="395">
        <v>1</v>
      </c>
      <c r="J143" s="395">
        <v>0</v>
      </c>
      <c r="K143" s="396" t="s">
        <v>1540</v>
      </c>
      <c r="L143" s="397">
        <v>177598.75</v>
      </c>
      <c r="M143" s="593">
        <v>108154</v>
      </c>
      <c r="N143" s="577">
        <f t="shared" ref="N143" si="92">SUM(N144:N149)</f>
        <v>108153.56999999999</v>
      </c>
      <c r="O143" s="569">
        <f t="shared" ref="O143" si="93">SUM(O144:O149)</f>
        <v>108154</v>
      </c>
      <c r="P143" s="397">
        <f t="shared" ref="P143:R143" si="94">SUM(P144:P149)</f>
        <v>110317.08</v>
      </c>
      <c r="Q143" s="397">
        <f t="shared" si="94"/>
        <v>112523.4216</v>
      </c>
      <c r="R143" s="397">
        <f t="shared" si="94"/>
        <v>0</v>
      </c>
    </row>
    <row r="144" spans="2:18" ht="25.5">
      <c r="B144" s="398"/>
      <c r="C144" s="398" t="s">
        <v>1541</v>
      </c>
      <c r="D144" s="398" t="s">
        <v>509</v>
      </c>
      <c r="E144" s="399" t="s">
        <v>510</v>
      </c>
      <c r="F144" s="398">
        <v>4</v>
      </c>
      <c r="G144" s="400">
        <v>5</v>
      </c>
      <c r="H144" s="400">
        <v>5</v>
      </c>
      <c r="I144" s="400">
        <v>1</v>
      </c>
      <c r="J144" s="400">
        <v>1</v>
      </c>
      <c r="K144" s="406" t="s">
        <v>1542</v>
      </c>
      <c r="L144" s="407">
        <v>0</v>
      </c>
      <c r="M144" s="578">
        <v>0</v>
      </c>
      <c r="N144" s="580"/>
      <c r="O144" s="578">
        <f t="shared" ref="O144:O149" si="95">ROUND(N144,0)</f>
        <v>0</v>
      </c>
      <c r="P144" s="402">
        <f t="shared" ref="P144:Q149" si="96">O144*0.02+O144</f>
        <v>0</v>
      </c>
      <c r="Q144" s="402">
        <f t="shared" si="96"/>
        <v>0</v>
      </c>
      <c r="R144" s="402"/>
    </row>
    <row r="145" spans="2:18" ht="25.5">
      <c r="B145" s="398"/>
      <c r="C145" s="398" t="s">
        <v>1543</v>
      </c>
      <c r="D145" s="398" t="s">
        <v>511</v>
      </c>
      <c r="E145" s="399" t="s">
        <v>512</v>
      </c>
      <c r="F145" s="398">
        <v>4</v>
      </c>
      <c r="G145" s="400">
        <v>5</v>
      </c>
      <c r="H145" s="400">
        <v>5</v>
      </c>
      <c r="I145" s="400">
        <v>1</v>
      </c>
      <c r="J145" s="400">
        <v>2</v>
      </c>
      <c r="K145" s="406" t="s">
        <v>1544</v>
      </c>
      <c r="L145" s="407">
        <v>0</v>
      </c>
      <c r="M145" s="578">
        <v>0</v>
      </c>
      <c r="N145" s="580"/>
      <c r="O145" s="578">
        <f t="shared" si="95"/>
        <v>0</v>
      </c>
      <c r="P145" s="402">
        <f t="shared" si="96"/>
        <v>0</v>
      </c>
      <c r="Q145" s="402">
        <f t="shared" si="96"/>
        <v>0</v>
      </c>
      <c r="R145" s="402"/>
    </row>
    <row r="146" spans="2:18">
      <c r="B146" s="398"/>
      <c r="C146" s="398" t="s">
        <v>1545</v>
      </c>
      <c r="D146" s="398" t="s">
        <v>513</v>
      </c>
      <c r="E146" s="399" t="s">
        <v>514</v>
      </c>
      <c r="F146" s="398">
        <v>4</v>
      </c>
      <c r="G146" s="400">
        <v>5</v>
      </c>
      <c r="H146" s="400">
        <v>5</v>
      </c>
      <c r="I146" s="400">
        <v>1</v>
      </c>
      <c r="J146" s="400">
        <v>3</v>
      </c>
      <c r="K146" s="406" t="s">
        <v>1546</v>
      </c>
      <c r="L146" s="407">
        <v>0</v>
      </c>
      <c r="M146" s="578">
        <v>0</v>
      </c>
      <c r="N146" s="580"/>
      <c r="O146" s="578">
        <f t="shared" si="95"/>
        <v>0</v>
      </c>
      <c r="P146" s="402">
        <f t="shared" si="96"/>
        <v>0</v>
      </c>
      <c r="Q146" s="402">
        <f t="shared" si="96"/>
        <v>0</v>
      </c>
      <c r="R146" s="402"/>
    </row>
    <row r="147" spans="2:18">
      <c r="B147" s="398"/>
      <c r="C147" s="398" t="s">
        <v>1547</v>
      </c>
      <c r="D147" s="398" t="s">
        <v>515</v>
      </c>
      <c r="E147" s="399" t="s">
        <v>516</v>
      </c>
      <c r="F147" s="398">
        <v>4</v>
      </c>
      <c r="G147" s="400">
        <v>5</v>
      </c>
      <c r="H147" s="400">
        <v>5</v>
      </c>
      <c r="I147" s="400">
        <v>1</v>
      </c>
      <c r="J147" s="400">
        <v>4</v>
      </c>
      <c r="K147" s="406" t="s">
        <v>1548</v>
      </c>
      <c r="L147" s="407">
        <v>0</v>
      </c>
      <c r="M147" s="578">
        <v>0</v>
      </c>
      <c r="N147" s="580"/>
      <c r="O147" s="578">
        <f t="shared" si="95"/>
        <v>0</v>
      </c>
      <c r="P147" s="402">
        <f t="shared" si="96"/>
        <v>0</v>
      </c>
      <c r="Q147" s="402">
        <f t="shared" si="96"/>
        <v>0</v>
      </c>
      <c r="R147" s="402"/>
    </row>
    <row r="148" spans="2:18">
      <c r="B148" s="398"/>
      <c r="C148" s="398" t="s">
        <v>1547</v>
      </c>
      <c r="D148" s="398" t="s">
        <v>515</v>
      </c>
      <c r="E148" s="399" t="s">
        <v>516</v>
      </c>
      <c r="F148" s="398">
        <v>4</v>
      </c>
      <c r="G148" s="400">
        <v>5</v>
      </c>
      <c r="H148" s="400">
        <v>5</v>
      </c>
      <c r="I148" s="400">
        <v>1</v>
      </c>
      <c r="J148" s="400">
        <v>5</v>
      </c>
      <c r="K148" s="406" t="s">
        <v>1549</v>
      </c>
      <c r="L148" s="407">
        <v>30480.55</v>
      </c>
      <c r="M148" s="578">
        <v>0</v>
      </c>
      <c r="N148" s="580"/>
      <c r="O148" s="578">
        <f t="shared" si="95"/>
        <v>0</v>
      </c>
      <c r="P148" s="402">
        <f t="shared" si="96"/>
        <v>0</v>
      </c>
      <c r="Q148" s="402">
        <f t="shared" si="96"/>
        <v>0</v>
      </c>
      <c r="R148" s="402"/>
    </row>
    <row r="149" spans="2:18">
      <c r="B149" s="398"/>
      <c r="C149" s="398" t="s">
        <v>1547</v>
      </c>
      <c r="D149" s="398" t="s">
        <v>515</v>
      </c>
      <c r="E149" s="399" t="s">
        <v>516</v>
      </c>
      <c r="F149" s="398">
        <v>4</v>
      </c>
      <c r="G149" s="400">
        <v>5</v>
      </c>
      <c r="H149" s="400">
        <v>5</v>
      </c>
      <c r="I149" s="400">
        <v>1</v>
      </c>
      <c r="J149" s="400">
        <v>6</v>
      </c>
      <c r="K149" s="406" t="s">
        <v>1550</v>
      </c>
      <c r="L149" s="407">
        <v>147118.20000000001</v>
      </c>
      <c r="M149" s="578">
        <v>108154</v>
      </c>
      <c r="N149" s="580">
        <v>108153.56999999999</v>
      </c>
      <c r="O149" s="578">
        <f t="shared" si="95"/>
        <v>108154</v>
      </c>
      <c r="P149" s="402">
        <f t="shared" si="96"/>
        <v>110317.08</v>
      </c>
      <c r="Q149" s="402">
        <f t="shared" si="96"/>
        <v>112523.4216</v>
      </c>
      <c r="R149" s="402"/>
    </row>
    <row r="150" spans="2:18" ht="25.5">
      <c r="B150" s="383"/>
      <c r="C150" s="383" t="s">
        <v>1551</v>
      </c>
      <c r="D150" s="383" t="s">
        <v>517</v>
      </c>
      <c r="E150" s="382" t="s">
        <v>1552</v>
      </c>
      <c r="F150" s="383">
        <v>4</v>
      </c>
      <c r="G150" s="384">
        <v>6</v>
      </c>
      <c r="H150" s="384">
        <v>0</v>
      </c>
      <c r="I150" s="384">
        <v>0</v>
      </c>
      <c r="J150" s="384">
        <v>0</v>
      </c>
      <c r="K150" s="385" t="s">
        <v>1553</v>
      </c>
      <c r="L150" s="386">
        <v>1829966.8800000001</v>
      </c>
      <c r="M150" s="591">
        <v>2800000</v>
      </c>
      <c r="N150" s="575">
        <f t="shared" ref="N150" si="97">N151+N154+N157</f>
        <v>1801519</v>
      </c>
      <c r="O150" s="567">
        <f t="shared" ref="O150" si="98">O151+O154+O157</f>
        <v>1801519</v>
      </c>
      <c r="P150" s="386">
        <f t="shared" ref="P150:Q150" si="99">P151+P154+P157</f>
        <v>1837549.38</v>
      </c>
      <c r="Q150" s="386">
        <f t="shared" si="99"/>
        <v>1874300.3676</v>
      </c>
      <c r="R150" s="386">
        <f t="shared" ref="R150" si="100">R151+R154+R157</f>
        <v>0</v>
      </c>
    </row>
    <row r="151" spans="2:18" ht="38.25">
      <c r="B151" s="389"/>
      <c r="C151" s="389" t="s">
        <v>1554</v>
      </c>
      <c r="D151" s="389" t="s">
        <v>519</v>
      </c>
      <c r="E151" s="388" t="s">
        <v>1555</v>
      </c>
      <c r="F151" s="389">
        <v>4</v>
      </c>
      <c r="G151" s="390">
        <v>6</v>
      </c>
      <c r="H151" s="390">
        <v>1</v>
      </c>
      <c r="I151" s="390">
        <v>0</v>
      </c>
      <c r="J151" s="390">
        <v>0</v>
      </c>
      <c r="K151" s="391" t="s">
        <v>1556</v>
      </c>
      <c r="L151" s="392">
        <v>1772350.33</v>
      </c>
      <c r="M151" s="592">
        <v>2000000</v>
      </c>
      <c r="N151" s="576">
        <f t="shared" ref="N151:R152" si="101">N152</f>
        <v>1677034</v>
      </c>
      <c r="O151" s="568">
        <f t="shared" si="101"/>
        <v>1677034</v>
      </c>
      <c r="P151" s="392">
        <f t="shared" si="101"/>
        <v>1710574.68</v>
      </c>
      <c r="Q151" s="392">
        <f t="shared" si="101"/>
        <v>1744786.1735999999</v>
      </c>
      <c r="R151" s="392">
        <f t="shared" si="101"/>
        <v>0</v>
      </c>
    </row>
    <row r="152" spans="2:18" ht="25.5">
      <c r="B152" s="393"/>
      <c r="C152" s="393" t="s">
        <v>1557</v>
      </c>
      <c r="D152" s="393" t="s">
        <v>519</v>
      </c>
      <c r="E152" s="394" t="s">
        <v>520</v>
      </c>
      <c r="F152" s="393">
        <v>4</v>
      </c>
      <c r="G152" s="395">
        <v>6</v>
      </c>
      <c r="H152" s="395">
        <v>1</v>
      </c>
      <c r="I152" s="395">
        <v>1</v>
      </c>
      <c r="J152" s="395">
        <v>0</v>
      </c>
      <c r="K152" s="396" t="s">
        <v>1558</v>
      </c>
      <c r="L152" s="397">
        <v>1772350.33</v>
      </c>
      <c r="M152" s="593">
        <v>2000000</v>
      </c>
      <c r="N152" s="577">
        <f t="shared" si="101"/>
        <v>1677034</v>
      </c>
      <c r="O152" s="569">
        <f t="shared" si="101"/>
        <v>1677034</v>
      </c>
      <c r="P152" s="397">
        <f t="shared" si="101"/>
        <v>1710574.68</v>
      </c>
      <c r="Q152" s="397">
        <f t="shared" si="101"/>
        <v>1744786.1735999999</v>
      </c>
      <c r="R152" s="397">
        <f t="shared" si="101"/>
        <v>0</v>
      </c>
    </row>
    <row r="153" spans="2:18" ht="25.5">
      <c r="B153" s="398"/>
      <c r="C153" s="398" t="s">
        <v>1557</v>
      </c>
      <c r="D153" s="398" t="s">
        <v>519</v>
      </c>
      <c r="E153" s="399" t="s">
        <v>520</v>
      </c>
      <c r="F153" s="398">
        <v>4</v>
      </c>
      <c r="G153" s="400">
        <v>6</v>
      </c>
      <c r="H153" s="400">
        <v>1</v>
      </c>
      <c r="I153" s="400">
        <v>1</v>
      </c>
      <c r="J153" s="400">
        <v>1</v>
      </c>
      <c r="K153" s="406" t="s">
        <v>1558</v>
      </c>
      <c r="L153" s="407">
        <v>1772350.33</v>
      </c>
      <c r="M153" s="578">
        <v>2000000</v>
      </c>
      <c r="N153" s="580">
        <v>1677034</v>
      </c>
      <c r="O153" s="578">
        <f>N153</f>
        <v>1677034</v>
      </c>
      <c r="P153" s="402">
        <f>O153*0.02+O153</f>
        <v>1710574.68</v>
      </c>
      <c r="Q153" s="402">
        <f>P153*0.02+P153</f>
        <v>1744786.1735999999</v>
      </c>
      <c r="R153" s="402"/>
    </row>
    <row r="154" spans="2:18" ht="25.5">
      <c r="B154" s="389"/>
      <c r="C154" s="389" t="s">
        <v>1559</v>
      </c>
      <c r="D154" s="389" t="s">
        <v>521</v>
      </c>
      <c r="E154" s="388" t="s">
        <v>1560</v>
      </c>
      <c r="F154" s="389">
        <v>4</v>
      </c>
      <c r="G154" s="390">
        <v>6</v>
      </c>
      <c r="H154" s="390">
        <v>2</v>
      </c>
      <c r="I154" s="390">
        <v>0</v>
      </c>
      <c r="J154" s="390">
        <v>0</v>
      </c>
      <c r="K154" s="391" t="s">
        <v>1561</v>
      </c>
      <c r="L154" s="392">
        <v>41419.480000000003</v>
      </c>
      <c r="M154" s="592">
        <v>800000</v>
      </c>
      <c r="N154" s="576">
        <f t="shared" ref="N154:R155" si="102">N155</f>
        <v>46649</v>
      </c>
      <c r="O154" s="568">
        <f t="shared" si="102"/>
        <v>46649</v>
      </c>
      <c r="P154" s="392">
        <f t="shared" si="102"/>
        <v>47581.98</v>
      </c>
      <c r="Q154" s="392">
        <f t="shared" si="102"/>
        <v>48533.619600000005</v>
      </c>
      <c r="R154" s="392">
        <f t="shared" si="102"/>
        <v>0</v>
      </c>
    </row>
    <row r="155" spans="2:18" ht="25.5">
      <c r="B155" s="393"/>
      <c r="C155" s="393" t="s">
        <v>1562</v>
      </c>
      <c r="D155" s="393" t="s">
        <v>521</v>
      </c>
      <c r="E155" s="394" t="s">
        <v>522</v>
      </c>
      <c r="F155" s="393">
        <v>4</v>
      </c>
      <c r="G155" s="395">
        <v>6</v>
      </c>
      <c r="H155" s="395">
        <v>2</v>
      </c>
      <c r="I155" s="395">
        <v>1</v>
      </c>
      <c r="J155" s="395">
        <v>0</v>
      </c>
      <c r="K155" s="396" t="s">
        <v>1563</v>
      </c>
      <c r="L155" s="397">
        <v>41419.480000000003</v>
      </c>
      <c r="M155" s="593">
        <v>800000</v>
      </c>
      <c r="N155" s="577">
        <f t="shared" si="102"/>
        <v>46649</v>
      </c>
      <c r="O155" s="569">
        <f t="shared" si="102"/>
        <v>46649</v>
      </c>
      <c r="P155" s="397">
        <f t="shared" si="102"/>
        <v>47581.98</v>
      </c>
      <c r="Q155" s="397">
        <f t="shared" si="102"/>
        <v>48533.619600000005</v>
      </c>
      <c r="R155" s="397">
        <f t="shared" si="102"/>
        <v>0</v>
      </c>
    </row>
    <row r="156" spans="2:18" ht="25.5">
      <c r="B156" s="398"/>
      <c r="C156" s="398" t="s">
        <v>1562</v>
      </c>
      <c r="D156" s="398" t="s">
        <v>521</v>
      </c>
      <c r="E156" s="399" t="s">
        <v>522</v>
      </c>
      <c r="F156" s="398">
        <v>4</v>
      </c>
      <c r="G156" s="400">
        <v>6</v>
      </c>
      <c r="H156" s="400">
        <v>2</v>
      </c>
      <c r="I156" s="400">
        <v>1</v>
      </c>
      <c r="J156" s="400">
        <v>1</v>
      </c>
      <c r="K156" s="406" t="s">
        <v>1563</v>
      </c>
      <c r="L156" s="407">
        <v>41419.480000000003</v>
      </c>
      <c r="M156" s="578">
        <v>800000</v>
      </c>
      <c r="N156" s="580">
        <v>46649</v>
      </c>
      <c r="O156" s="578">
        <f>N156</f>
        <v>46649</v>
      </c>
      <c r="P156" s="402">
        <f>O156*0.02+O156</f>
        <v>47581.98</v>
      </c>
      <c r="Q156" s="402">
        <f>P156*0.02+P156</f>
        <v>48533.619600000005</v>
      </c>
      <c r="R156" s="402"/>
    </row>
    <row r="157" spans="2:18" ht="25.5">
      <c r="B157" s="389"/>
      <c r="C157" s="389" t="s">
        <v>1564</v>
      </c>
      <c r="D157" s="389" t="s">
        <v>523</v>
      </c>
      <c r="E157" s="388" t="s">
        <v>1565</v>
      </c>
      <c r="F157" s="389">
        <v>4</v>
      </c>
      <c r="G157" s="390">
        <v>6</v>
      </c>
      <c r="H157" s="390">
        <v>3</v>
      </c>
      <c r="I157" s="390">
        <v>0</v>
      </c>
      <c r="J157" s="390">
        <v>0</v>
      </c>
      <c r="K157" s="391" t="s">
        <v>1566</v>
      </c>
      <c r="L157" s="392">
        <v>16197.07</v>
      </c>
      <c r="M157" s="592">
        <v>0</v>
      </c>
      <c r="N157" s="576">
        <f t="shared" ref="N157:R158" si="103">N158</f>
        <v>77836</v>
      </c>
      <c r="O157" s="568">
        <f t="shared" si="103"/>
        <v>77836</v>
      </c>
      <c r="P157" s="392">
        <f t="shared" si="103"/>
        <v>79392.72</v>
      </c>
      <c r="Q157" s="392">
        <f t="shared" si="103"/>
        <v>80980.574399999998</v>
      </c>
      <c r="R157" s="392">
        <f t="shared" si="103"/>
        <v>0</v>
      </c>
    </row>
    <row r="158" spans="2:18">
      <c r="B158" s="393"/>
      <c r="C158" s="393" t="s">
        <v>1567</v>
      </c>
      <c r="D158" s="393" t="s">
        <v>523</v>
      </c>
      <c r="E158" s="394" t="s">
        <v>524</v>
      </c>
      <c r="F158" s="393">
        <v>4</v>
      </c>
      <c r="G158" s="395">
        <v>6</v>
      </c>
      <c r="H158" s="395">
        <v>3</v>
      </c>
      <c r="I158" s="395">
        <v>1</v>
      </c>
      <c r="J158" s="395">
        <v>0</v>
      </c>
      <c r="K158" s="396" t="s">
        <v>1568</v>
      </c>
      <c r="L158" s="397">
        <v>16197.07</v>
      </c>
      <c r="M158" s="593">
        <v>0</v>
      </c>
      <c r="N158" s="577">
        <f>N159</f>
        <v>77836</v>
      </c>
      <c r="O158" s="569">
        <f t="shared" si="103"/>
        <v>77836</v>
      </c>
      <c r="P158" s="397">
        <f t="shared" si="103"/>
        <v>79392.72</v>
      </c>
      <c r="Q158" s="397">
        <f t="shared" si="103"/>
        <v>80980.574399999998</v>
      </c>
      <c r="R158" s="397">
        <f t="shared" si="103"/>
        <v>0</v>
      </c>
    </row>
    <row r="159" spans="2:18">
      <c r="B159" s="398"/>
      <c r="C159" s="398" t="s">
        <v>1567</v>
      </c>
      <c r="D159" s="398" t="s">
        <v>523</v>
      </c>
      <c r="E159" s="399" t="s">
        <v>524</v>
      </c>
      <c r="F159" s="398">
        <v>4</v>
      </c>
      <c r="G159" s="400">
        <v>6</v>
      </c>
      <c r="H159" s="400">
        <v>3</v>
      </c>
      <c r="I159" s="400">
        <v>1</v>
      </c>
      <c r="J159" s="400">
        <v>1</v>
      </c>
      <c r="K159" s="406" t="s">
        <v>1568</v>
      </c>
      <c r="L159" s="407">
        <v>16197.07</v>
      </c>
      <c r="M159" s="578">
        <v>0</v>
      </c>
      <c r="N159" s="580">
        <v>77836</v>
      </c>
      <c r="O159" s="578">
        <f>ROUND(N159,0)</f>
        <v>77836</v>
      </c>
      <c r="P159" s="402">
        <f>O159*0.02+O159</f>
        <v>79392.72</v>
      </c>
      <c r="Q159" s="402">
        <f>P159*0.02+P159</f>
        <v>80980.574399999998</v>
      </c>
      <c r="R159" s="402"/>
    </row>
    <row r="160" spans="2:18">
      <c r="B160" s="383"/>
      <c r="C160" s="383" t="s">
        <v>1569</v>
      </c>
      <c r="D160" s="383" t="s">
        <v>525</v>
      </c>
      <c r="E160" s="382" t="s">
        <v>1570</v>
      </c>
      <c r="F160" s="383">
        <v>4</v>
      </c>
      <c r="G160" s="384">
        <v>7</v>
      </c>
      <c r="H160" s="384">
        <v>0</v>
      </c>
      <c r="I160" s="384">
        <v>0</v>
      </c>
      <c r="J160" s="384">
        <v>0</v>
      </c>
      <c r="K160" s="385" t="s">
        <v>1571</v>
      </c>
      <c r="L160" s="386">
        <v>2379091.02</v>
      </c>
      <c r="M160" s="591">
        <v>3032602</v>
      </c>
      <c r="N160" s="575">
        <f t="shared" ref="N160:O160" si="104">N161</f>
        <v>3151425</v>
      </c>
      <c r="O160" s="567">
        <f t="shared" si="104"/>
        <v>3151425</v>
      </c>
      <c r="P160" s="386">
        <f t="shared" ref="P160:Q160" si="105">P161</f>
        <v>3214453.5</v>
      </c>
      <c r="Q160" s="386">
        <f t="shared" si="105"/>
        <v>3278742.5700000003</v>
      </c>
      <c r="R160" s="386">
        <f t="shared" ref="R160" si="106">R161</f>
        <v>0</v>
      </c>
    </row>
    <row r="161" spans="2:18">
      <c r="B161" s="389"/>
      <c r="C161" s="389" t="s">
        <v>1569</v>
      </c>
      <c r="D161" s="389" t="s">
        <v>525</v>
      </c>
      <c r="E161" s="388" t="s">
        <v>1570</v>
      </c>
      <c r="F161" s="389">
        <v>4</v>
      </c>
      <c r="G161" s="390">
        <v>7</v>
      </c>
      <c r="H161" s="390">
        <v>1</v>
      </c>
      <c r="I161" s="390">
        <v>0</v>
      </c>
      <c r="J161" s="390">
        <v>0</v>
      </c>
      <c r="K161" s="391" t="s">
        <v>1571</v>
      </c>
      <c r="L161" s="392">
        <v>2379091.02</v>
      </c>
      <c r="M161" s="592">
        <v>3032602</v>
      </c>
      <c r="N161" s="576">
        <f t="shared" ref="N161" si="107">N162+N164+N166+N168+N170+N172</f>
        <v>3151425</v>
      </c>
      <c r="O161" s="568">
        <f t="shared" ref="O161" si="108">O162+O164+O166+O168+O170+O172</f>
        <v>3151425</v>
      </c>
      <c r="P161" s="392">
        <f t="shared" ref="P161:Q161" si="109">P162+P164+P166+P168+P170+P172</f>
        <v>3214453.5</v>
      </c>
      <c r="Q161" s="392">
        <f t="shared" si="109"/>
        <v>3278742.5700000003</v>
      </c>
      <c r="R161" s="392">
        <f t="shared" ref="R161" si="110">R162+R164+R166+R168+R170+R172</f>
        <v>0</v>
      </c>
    </row>
    <row r="162" spans="2:18" ht="12.75" customHeight="1">
      <c r="B162" s="393"/>
      <c r="C162" s="393" t="s">
        <v>1572</v>
      </c>
      <c r="D162" s="393" t="s">
        <v>529</v>
      </c>
      <c r="E162" s="394" t="s">
        <v>530</v>
      </c>
      <c r="F162" s="393">
        <v>4</v>
      </c>
      <c r="G162" s="395">
        <v>7</v>
      </c>
      <c r="H162" s="395">
        <v>1</v>
      </c>
      <c r="I162" s="395">
        <v>1</v>
      </c>
      <c r="J162" s="395">
        <v>0</v>
      </c>
      <c r="K162" s="423" t="s">
        <v>1573</v>
      </c>
      <c r="L162" s="397">
        <v>2159649.7400000002</v>
      </c>
      <c r="M162" s="593">
        <v>1811631</v>
      </c>
      <c r="N162" s="577">
        <f t="shared" ref="N162:O162" si="111">N163</f>
        <v>1829699</v>
      </c>
      <c r="O162" s="569">
        <f t="shared" si="111"/>
        <v>1829699</v>
      </c>
      <c r="P162" s="397">
        <f t="shared" ref="P162:Q162" si="112">P163</f>
        <v>1866292.98</v>
      </c>
      <c r="Q162" s="397">
        <f t="shared" si="112"/>
        <v>1903618.8396000001</v>
      </c>
      <c r="R162" s="397">
        <f t="shared" ref="R162" si="113">R163</f>
        <v>0</v>
      </c>
    </row>
    <row r="163" spans="2:18" ht="25.5">
      <c r="B163" s="398"/>
      <c r="C163" s="398" t="s">
        <v>1572</v>
      </c>
      <c r="D163" s="398" t="s">
        <v>529</v>
      </c>
      <c r="E163" s="399" t="s">
        <v>530</v>
      </c>
      <c r="F163" s="398">
        <v>4</v>
      </c>
      <c r="G163" s="400">
        <v>7</v>
      </c>
      <c r="H163" s="400">
        <v>1</v>
      </c>
      <c r="I163" s="400">
        <v>1</v>
      </c>
      <c r="J163" s="400">
        <v>1</v>
      </c>
      <c r="K163" s="424" t="s">
        <v>1573</v>
      </c>
      <c r="L163" s="407">
        <v>2159649.7400000002</v>
      </c>
      <c r="M163" s="578">
        <v>1811631</v>
      </c>
      <c r="N163" s="580">
        <v>1829699</v>
      </c>
      <c r="O163" s="578">
        <f>ROUND(N163,0)</f>
        <v>1829699</v>
      </c>
      <c r="P163" s="402">
        <f>O163*0.02+O163</f>
        <v>1866292.98</v>
      </c>
      <c r="Q163" s="402">
        <f>P163*0.02+P163</f>
        <v>1903618.8396000001</v>
      </c>
      <c r="R163" s="402"/>
    </row>
    <row r="164" spans="2:18" ht="12.75" customHeight="1">
      <c r="B164" s="393"/>
      <c r="C164" s="393" t="s">
        <v>1574</v>
      </c>
      <c r="D164" s="393" t="s">
        <v>527</v>
      </c>
      <c r="E164" s="394" t="s">
        <v>528</v>
      </c>
      <c r="F164" s="393">
        <v>4</v>
      </c>
      <c r="G164" s="395">
        <v>7</v>
      </c>
      <c r="H164" s="395">
        <v>1</v>
      </c>
      <c r="I164" s="395">
        <v>2</v>
      </c>
      <c r="J164" s="395">
        <v>0</v>
      </c>
      <c r="K164" s="423" t="s">
        <v>1575</v>
      </c>
      <c r="L164" s="397">
        <v>0</v>
      </c>
      <c r="M164" s="593">
        <v>0</v>
      </c>
      <c r="N164" s="577">
        <v>0</v>
      </c>
      <c r="O164" s="569">
        <f t="shared" ref="O164" si="114">O165</f>
        <v>0</v>
      </c>
      <c r="P164" s="397">
        <f t="shared" ref="P164:R164" si="115">P165</f>
        <v>0</v>
      </c>
      <c r="Q164" s="397">
        <f t="shared" si="115"/>
        <v>0</v>
      </c>
      <c r="R164" s="397">
        <f t="shared" si="115"/>
        <v>0</v>
      </c>
    </row>
    <row r="165" spans="2:18">
      <c r="B165" s="398"/>
      <c r="C165" s="398" t="s">
        <v>1574</v>
      </c>
      <c r="D165" s="398" t="s">
        <v>527</v>
      </c>
      <c r="E165" s="399" t="s">
        <v>528</v>
      </c>
      <c r="F165" s="398">
        <v>4</v>
      </c>
      <c r="G165" s="400">
        <v>7</v>
      </c>
      <c r="H165" s="400">
        <v>1</v>
      </c>
      <c r="I165" s="400">
        <v>2</v>
      </c>
      <c r="J165" s="400">
        <v>1</v>
      </c>
      <c r="K165" s="424" t="s">
        <v>1575</v>
      </c>
      <c r="L165" s="407">
        <v>0</v>
      </c>
      <c r="M165" s="578">
        <v>0</v>
      </c>
      <c r="N165" s="580"/>
      <c r="O165" s="578">
        <f>ROUND(N165,0)</f>
        <v>0</v>
      </c>
      <c r="P165" s="402">
        <f>O165*0.02+O165</f>
        <v>0</v>
      </c>
      <c r="Q165" s="402">
        <f>P165*0.02+P165</f>
        <v>0</v>
      </c>
      <c r="R165" s="402"/>
    </row>
    <row r="166" spans="2:18" ht="12.75" customHeight="1">
      <c r="B166" s="393"/>
      <c r="C166" s="393" t="s">
        <v>1576</v>
      </c>
      <c r="D166" s="393" t="s">
        <v>531</v>
      </c>
      <c r="E166" s="394" t="s">
        <v>532</v>
      </c>
      <c r="F166" s="393">
        <v>4</v>
      </c>
      <c r="G166" s="395">
        <v>7</v>
      </c>
      <c r="H166" s="395">
        <v>1</v>
      </c>
      <c r="I166" s="395">
        <v>3</v>
      </c>
      <c r="J166" s="395">
        <v>0</v>
      </c>
      <c r="K166" s="423" t="s">
        <v>1577</v>
      </c>
      <c r="L166" s="397">
        <v>0</v>
      </c>
      <c r="M166" s="593">
        <v>0</v>
      </c>
      <c r="N166" s="577">
        <v>0</v>
      </c>
      <c r="O166" s="569">
        <f t="shared" ref="O166" si="116">O167</f>
        <v>0</v>
      </c>
      <c r="P166" s="397">
        <f t="shared" ref="P166:R166" si="117">P167</f>
        <v>0</v>
      </c>
      <c r="Q166" s="397">
        <f t="shared" si="117"/>
        <v>0</v>
      </c>
      <c r="R166" s="397">
        <f t="shared" si="117"/>
        <v>0</v>
      </c>
    </row>
    <row r="167" spans="2:18">
      <c r="B167" s="398"/>
      <c r="C167" s="398" t="s">
        <v>1576</v>
      </c>
      <c r="D167" s="398" t="s">
        <v>531</v>
      </c>
      <c r="E167" s="399" t="s">
        <v>532</v>
      </c>
      <c r="F167" s="398">
        <v>4</v>
      </c>
      <c r="G167" s="400">
        <v>7</v>
      </c>
      <c r="H167" s="400">
        <v>1</v>
      </c>
      <c r="I167" s="400">
        <v>3</v>
      </c>
      <c r="J167" s="400">
        <v>1</v>
      </c>
      <c r="K167" s="424" t="s">
        <v>1577</v>
      </c>
      <c r="L167" s="407">
        <v>0</v>
      </c>
      <c r="M167" s="578">
        <v>0</v>
      </c>
      <c r="N167" s="580"/>
      <c r="O167" s="578">
        <f>ROUND(N167,0)</f>
        <v>0</v>
      </c>
      <c r="P167" s="402">
        <f>O167*0.02+O167</f>
        <v>0</v>
      </c>
      <c r="Q167" s="402">
        <f>P167*0.02+P167</f>
        <v>0</v>
      </c>
      <c r="R167" s="402"/>
    </row>
    <row r="168" spans="2:18" ht="25.5">
      <c r="B168" s="393"/>
      <c r="C168" s="393" t="s">
        <v>1578</v>
      </c>
      <c r="D168" s="393" t="s">
        <v>533</v>
      </c>
      <c r="E168" s="394" t="s">
        <v>534</v>
      </c>
      <c r="F168" s="393">
        <v>4</v>
      </c>
      <c r="G168" s="395">
        <v>7</v>
      </c>
      <c r="H168" s="395">
        <v>1</v>
      </c>
      <c r="I168" s="395">
        <v>4</v>
      </c>
      <c r="J168" s="395">
        <v>0</v>
      </c>
      <c r="K168" s="423" t="s">
        <v>1579</v>
      </c>
      <c r="L168" s="397">
        <v>219441.28</v>
      </c>
      <c r="M168" s="593">
        <v>1220971</v>
      </c>
      <c r="N168" s="577">
        <f t="shared" ref="N168:O168" si="118">N169</f>
        <v>1321726</v>
      </c>
      <c r="O168" s="569">
        <f t="shared" si="118"/>
        <v>1321726</v>
      </c>
      <c r="P168" s="397">
        <f t="shared" ref="P168:R168" si="119">P169</f>
        <v>1348160.52</v>
      </c>
      <c r="Q168" s="397">
        <f t="shared" si="119"/>
        <v>1375123.7304</v>
      </c>
      <c r="R168" s="397">
        <f t="shared" si="119"/>
        <v>0</v>
      </c>
    </row>
    <row r="169" spans="2:18" ht="25.5">
      <c r="B169" s="398"/>
      <c r="C169" s="398" t="s">
        <v>1578</v>
      </c>
      <c r="D169" s="398" t="s">
        <v>533</v>
      </c>
      <c r="E169" s="399" t="s">
        <v>534</v>
      </c>
      <c r="F169" s="398">
        <v>4</v>
      </c>
      <c r="G169" s="400">
        <v>7</v>
      </c>
      <c r="H169" s="400">
        <v>1</v>
      </c>
      <c r="I169" s="400">
        <v>4</v>
      </c>
      <c r="J169" s="400">
        <v>1</v>
      </c>
      <c r="K169" s="424" t="s">
        <v>1579</v>
      </c>
      <c r="L169" s="407">
        <v>219441.28</v>
      </c>
      <c r="M169" s="578">
        <v>1220971</v>
      </c>
      <c r="N169" s="580">
        <v>1321726</v>
      </c>
      <c r="O169" s="578">
        <f>ROUND(N169,0)</f>
        <v>1321726</v>
      </c>
      <c r="P169" s="402">
        <f>O169*0.02+O169</f>
        <v>1348160.52</v>
      </c>
      <c r="Q169" s="402">
        <f>P169*0.02+P169</f>
        <v>1375123.7304</v>
      </c>
      <c r="R169" s="402"/>
    </row>
    <row r="170" spans="2:18" ht="25.5" customHeight="1">
      <c r="B170" s="393"/>
      <c r="C170" s="393" t="s">
        <v>1580</v>
      </c>
      <c r="D170" s="393" t="s">
        <v>535</v>
      </c>
      <c r="E170" s="394" t="s">
        <v>536</v>
      </c>
      <c r="F170" s="393">
        <v>4</v>
      </c>
      <c r="G170" s="395">
        <v>7</v>
      </c>
      <c r="H170" s="395">
        <v>1</v>
      </c>
      <c r="I170" s="395">
        <v>5</v>
      </c>
      <c r="J170" s="395">
        <v>0</v>
      </c>
      <c r="K170" s="423" t="s">
        <v>1581</v>
      </c>
      <c r="L170" s="397">
        <v>0</v>
      </c>
      <c r="M170" s="593">
        <v>0</v>
      </c>
      <c r="N170" s="577">
        <v>0</v>
      </c>
      <c r="O170" s="569">
        <f t="shared" ref="O170" si="120">O171</f>
        <v>0</v>
      </c>
      <c r="P170" s="397">
        <f t="shared" ref="P170:R170" si="121">P171</f>
        <v>0</v>
      </c>
      <c r="Q170" s="397">
        <f t="shared" si="121"/>
        <v>0</v>
      </c>
      <c r="R170" s="397">
        <f t="shared" si="121"/>
        <v>0</v>
      </c>
    </row>
    <row r="171" spans="2:18" ht="25.5">
      <c r="B171" s="398"/>
      <c r="C171" s="398" t="s">
        <v>1580</v>
      </c>
      <c r="D171" s="398" t="s">
        <v>535</v>
      </c>
      <c r="E171" s="399" t="s">
        <v>536</v>
      </c>
      <c r="F171" s="398">
        <v>4</v>
      </c>
      <c r="G171" s="400">
        <v>7</v>
      </c>
      <c r="H171" s="400">
        <v>1</v>
      </c>
      <c r="I171" s="400">
        <v>5</v>
      </c>
      <c r="J171" s="400">
        <v>1</v>
      </c>
      <c r="K171" s="424" t="s">
        <v>1581</v>
      </c>
      <c r="L171" s="407">
        <v>0</v>
      </c>
      <c r="M171" s="578">
        <v>0</v>
      </c>
      <c r="N171" s="580"/>
      <c r="O171" s="578">
        <f>ROUND(N171,0)</f>
        <v>0</v>
      </c>
      <c r="P171" s="402">
        <f>O171*0.02+O171</f>
        <v>0</v>
      </c>
      <c r="Q171" s="402">
        <f>P171*0.02+P171</f>
        <v>0</v>
      </c>
      <c r="R171" s="402"/>
    </row>
    <row r="172" spans="2:18" ht="12.75" customHeight="1">
      <c r="B172" s="393"/>
      <c r="C172" s="393" t="s">
        <v>1582</v>
      </c>
      <c r="D172" s="393" t="s">
        <v>537</v>
      </c>
      <c r="E172" s="394" t="s">
        <v>538</v>
      </c>
      <c r="F172" s="393">
        <v>4</v>
      </c>
      <c r="G172" s="395">
        <v>7</v>
      </c>
      <c r="H172" s="395">
        <v>1</v>
      </c>
      <c r="I172" s="395">
        <v>6</v>
      </c>
      <c r="J172" s="395">
        <v>0</v>
      </c>
      <c r="K172" s="423" t="s">
        <v>1583</v>
      </c>
      <c r="L172" s="397">
        <v>0</v>
      </c>
      <c r="M172" s="593">
        <v>0</v>
      </c>
      <c r="N172" s="577">
        <f t="shared" ref="N172:O172" si="122">N173</f>
        <v>0</v>
      </c>
      <c r="O172" s="569">
        <f t="shared" si="122"/>
        <v>0</v>
      </c>
      <c r="P172" s="397">
        <f t="shared" ref="P172:R172" si="123">P173</f>
        <v>0</v>
      </c>
      <c r="Q172" s="397">
        <f t="shared" si="123"/>
        <v>0</v>
      </c>
      <c r="R172" s="397">
        <f t="shared" si="123"/>
        <v>0</v>
      </c>
    </row>
    <row r="173" spans="2:18">
      <c r="B173" s="398"/>
      <c r="C173" s="398" t="s">
        <v>1582</v>
      </c>
      <c r="D173" s="398" t="s">
        <v>537</v>
      </c>
      <c r="E173" s="399" t="s">
        <v>538</v>
      </c>
      <c r="F173" s="398">
        <v>4</v>
      </c>
      <c r="G173" s="400">
        <v>7</v>
      </c>
      <c r="H173" s="400">
        <v>1</v>
      </c>
      <c r="I173" s="400">
        <v>6</v>
      </c>
      <c r="J173" s="400">
        <v>1</v>
      </c>
      <c r="K173" s="424" t="s">
        <v>1583</v>
      </c>
      <c r="L173" s="407">
        <v>0</v>
      </c>
      <c r="M173" s="594"/>
      <c r="N173" s="580"/>
      <c r="O173" s="407"/>
      <c r="P173" s="402">
        <f>O173*0.02+O173</f>
        <v>0</v>
      </c>
      <c r="Q173" s="402">
        <f>P173*0.02+P173</f>
        <v>0</v>
      </c>
      <c r="R173" s="402"/>
    </row>
    <row r="174" spans="2:18">
      <c r="B174" s="383"/>
      <c r="C174" s="383" t="s">
        <v>1584</v>
      </c>
      <c r="D174" s="383" t="s">
        <v>539</v>
      </c>
      <c r="E174" s="382" t="s">
        <v>1585</v>
      </c>
      <c r="F174" s="383">
        <v>4</v>
      </c>
      <c r="G174" s="384">
        <v>8</v>
      </c>
      <c r="H174" s="384">
        <v>0</v>
      </c>
      <c r="I174" s="384">
        <v>0</v>
      </c>
      <c r="J174" s="384">
        <v>0</v>
      </c>
      <c r="K174" s="385" t="s">
        <v>1586</v>
      </c>
      <c r="L174" s="386">
        <v>0</v>
      </c>
      <c r="M174" s="591">
        <v>0</v>
      </c>
      <c r="N174" s="575">
        <v>0</v>
      </c>
      <c r="O174" s="567">
        <f t="shared" ref="O174:R176" si="124">O175</f>
        <v>0</v>
      </c>
      <c r="P174" s="386">
        <f t="shared" si="124"/>
        <v>0</v>
      </c>
      <c r="Q174" s="386">
        <f t="shared" si="124"/>
        <v>0</v>
      </c>
      <c r="R174" s="386">
        <f t="shared" si="124"/>
        <v>0</v>
      </c>
    </row>
    <row r="175" spans="2:18">
      <c r="B175" s="389"/>
      <c r="C175" s="389" t="s">
        <v>1584</v>
      </c>
      <c r="D175" s="389" t="s">
        <v>539</v>
      </c>
      <c r="E175" s="388" t="s">
        <v>1585</v>
      </c>
      <c r="F175" s="389">
        <v>4</v>
      </c>
      <c r="G175" s="390">
        <v>8</v>
      </c>
      <c r="H175" s="390">
        <v>1</v>
      </c>
      <c r="I175" s="390">
        <v>0</v>
      </c>
      <c r="J175" s="390">
        <v>0</v>
      </c>
      <c r="K175" s="391" t="s">
        <v>1586</v>
      </c>
      <c r="L175" s="392">
        <v>0</v>
      </c>
      <c r="M175" s="592">
        <v>0</v>
      </c>
      <c r="N175" s="576">
        <v>0</v>
      </c>
      <c r="O175" s="568">
        <f t="shared" si="124"/>
        <v>0</v>
      </c>
      <c r="P175" s="392">
        <f t="shared" si="124"/>
        <v>0</v>
      </c>
      <c r="Q175" s="392">
        <f t="shared" si="124"/>
        <v>0</v>
      </c>
      <c r="R175" s="392">
        <f t="shared" si="124"/>
        <v>0</v>
      </c>
    </row>
    <row r="176" spans="2:18" ht="12.75" customHeight="1">
      <c r="B176" s="393"/>
      <c r="C176" s="393" t="s">
        <v>1584</v>
      </c>
      <c r="D176" s="393" t="s">
        <v>539</v>
      </c>
      <c r="E176" s="394" t="s">
        <v>540</v>
      </c>
      <c r="F176" s="393">
        <v>4</v>
      </c>
      <c r="G176" s="395">
        <v>8</v>
      </c>
      <c r="H176" s="395">
        <v>1</v>
      </c>
      <c r="I176" s="395">
        <v>1</v>
      </c>
      <c r="J176" s="395">
        <v>0</v>
      </c>
      <c r="K176" s="396" t="s">
        <v>214</v>
      </c>
      <c r="L176" s="397">
        <v>0</v>
      </c>
      <c r="M176" s="593">
        <v>0</v>
      </c>
      <c r="N176" s="577">
        <v>0</v>
      </c>
      <c r="O176" s="569">
        <f t="shared" si="124"/>
        <v>0</v>
      </c>
      <c r="P176" s="397">
        <f t="shared" si="124"/>
        <v>0</v>
      </c>
      <c r="Q176" s="397">
        <f t="shared" si="124"/>
        <v>0</v>
      </c>
      <c r="R176" s="397">
        <f t="shared" si="124"/>
        <v>0</v>
      </c>
    </row>
    <row r="177" spans="2:18">
      <c r="B177" s="398"/>
      <c r="C177" s="398" t="s">
        <v>1584</v>
      </c>
      <c r="D177" s="398" t="s">
        <v>539</v>
      </c>
      <c r="E177" s="399" t="s">
        <v>540</v>
      </c>
      <c r="F177" s="398">
        <v>4</v>
      </c>
      <c r="G177" s="400">
        <v>8</v>
      </c>
      <c r="H177" s="400">
        <v>1</v>
      </c>
      <c r="I177" s="400">
        <v>1</v>
      </c>
      <c r="J177" s="400">
        <v>1</v>
      </c>
      <c r="K177" s="406" t="s">
        <v>1587</v>
      </c>
      <c r="L177" s="407">
        <v>0</v>
      </c>
      <c r="M177" s="578">
        <v>0</v>
      </c>
      <c r="N177" s="580"/>
      <c r="O177" s="578">
        <f>ROUND(N177,0)</f>
        <v>0</v>
      </c>
      <c r="P177" s="402">
        <f>O177*0.02+O177</f>
        <v>0</v>
      </c>
      <c r="Q177" s="402">
        <f>P177*0.02+P177</f>
        <v>0</v>
      </c>
      <c r="R177" s="402"/>
    </row>
    <row r="178" spans="2:18">
      <c r="B178" s="383"/>
      <c r="C178" s="383" t="s">
        <v>1588</v>
      </c>
      <c r="D178" s="383" t="s">
        <v>541</v>
      </c>
      <c r="E178" s="382" t="s">
        <v>1589</v>
      </c>
      <c r="F178" s="383">
        <v>4</v>
      </c>
      <c r="G178" s="384">
        <v>9</v>
      </c>
      <c r="H178" s="384">
        <v>0</v>
      </c>
      <c r="I178" s="384">
        <v>0</v>
      </c>
      <c r="J178" s="384">
        <v>0</v>
      </c>
      <c r="K178" s="385" t="s">
        <v>1590</v>
      </c>
      <c r="L178" s="386">
        <v>46850.55</v>
      </c>
      <c r="M178" s="591">
        <v>15423</v>
      </c>
      <c r="N178" s="575">
        <f t="shared" ref="N178" si="125">N179+N185+N188</f>
        <v>72667</v>
      </c>
      <c r="O178" s="567">
        <f t="shared" ref="O178" si="126">O179+O185+O188</f>
        <v>12478</v>
      </c>
      <c r="P178" s="386">
        <f t="shared" ref="P178:R178" si="127">P179+P185+P188</f>
        <v>12727.56</v>
      </c>
      <c r="Q178" s="386">
        <f t="shared" si="127"/>
        <v>12982.111199999999</v>
      </c>
      <c r="R178" s="386">
        <f t="shared" si="127"/>
        <v>0</v>
      </c>
    </row>
    <row r="179" spans="2:18">
      <c r="B179" s="389"/>
      <c r="C179" s="389" t="s">
        <v>1591</v>
      </c>
      <c r="D179" s="389" t="s">
        <v>543</v>
      </c>
      <c r="E179" s="388" t="s">
        <v>1592</v>
      </c>
      <c r="F179" s="389">
        <v>4</v>
      </c>
      <c r="G179" s="390">
        <v>9</v>
      </c>
      <c r="H179" s="390">
        <v>1</v>
      </c>
      <c r="I179" s="390">
        <v>0</v>
      </c>
      <c r="J179" s="390">
        <v>0</v>
      </c>
      <c r="K179" s="391" t="s">
        <v>1593</v>
      </c>
      <c r="L179" s="392">
        <v>37220</v>
      </c>
      <c r="M179" s="592">
        <v>850</v>
      </c>
      <c r="N179" s="576">
        <f t="shared" ref="N179:O179" si="128">N180</f>
        <v>0</v>
      </c>
      <c r="O179" s="568">
        <f t="shared" si="128"/>
        <v>0</v>
      </c>
      <c r="P179" s="392">
        <f t="shared" ref="P179:R179" si="129">P180</f>
        <v>0</v>
      </c>
      <c r="Q179" s="392">
        <f t="shared" si="129"/>
        <v>0</v>
      </c>
      <c r="R179" s="392">
        <f t="shared" si="129"/>
        <v>0</v>
      </c>
    </row>
    <row r="180" spans="2:18">
      <c r="B180" s="393"/>
      <c r="C180" s="393" t="s">
        <v>1591</v>
      </c>
      <c r="D180" s="393" t="s">
        <v>543</v>
      </c>
      <c r="E180" s="394" t="s">
        <v>544</v>
      </c>
      <c r="F180" s="393">
        <v>4</v>
      </c>
      <c r="G180" s="395">
        <v>9</v>
      </c>
      <c r="H180" s="395">
        <v>1</v>
      </c>
      <c r="I180" s="395">
        <v>1</v>
      </c>
      <c r="J180" s="395">
        <v>0</v>
      </c>
      <c r="K180" s="396" t="s">
        <v>1594</v>
      </c>
      <c r="L180" s="397">
        <v>37220</v>
      </c>
      <c r="M180" s="593">
        <v>850</v>
      </c>
      <c r="N180" s="577">
        <f t="shared" ref="N180" si="130">SUM(N181:N184)</f>
        <v>0</v>
      </c>
      <c r="O180" s="569">
        <f t="shared" ref="O180" si="131">SUM(O181:O184)</f>
        <v>0</v>
      </c>
      <c r="P180" s="397">
        <f t="shared" ref="P180:R180" si="132">SUM(P181:P184)</f>
        <v>0</v>
      </c>
      <c r="Q180" s="397">
        <f t="shared" si="132"/>
        <v>0</v>
      </c>
      <c r="R180" s="397">
        <f t="shared" si="132"/>
        <v>0</v>
      </c>
    </row>
    <row r="181" spans="2:18" ht="25.5">
      <c r="B181" s="398"/>
      <c r="C181" s="398" t="s">
        <v>1591</v>
      </c>
      <c r="D181" s="398" t="s">
        <v>543</v>
      </c>
      <c r="E181" s="399" t="s">
        <v>544</v>
      </c>
      <c r="F181" s="398">
        <v>4</v>
      </c>
      <c r="G181" s="400">
        <v>9</v>
      </c>
      <c r="H181" s="400">
        <v>1</v>
      </c>
      <c r="I181" s="400">
        <v>1</v>
      </c>
      <c r="J181" s="400">
        <v>1</v>
      </c>
      <c r="K181" s="406" t="s">
        <v>1595</v>
      </c>
      <c r="L181" s="407">
        <v>0</v>
      </c>
      <c r="M181" s="578">
        <v>0</v>
      </c>
      <c r="N181" s="580"/>
      <c r="O181" s="578">
        <f t="shared" ref="O181:O184" si="133">ROUND(N181,0)</f>
        <v>0</v>
      </c>
      <c r="P181" s="402">
        <f t="shared" ref="P181:Q184" si="134">O181*0.02+O181</f>
        <v>0</v>
      </c>
      <c r="Q181" s="402">
        <f t="shared" si="134"/>
        <v>0</v>
      </c>
      <c r="R181" s="402"/>
    </row>
    <row r="182" spans="2:18">
      <c r="B182" s="398"/>
      <c r="C182" s="398" t="s">
        <v>1591</v>
      </c>
      <c r="D182" s="398" t="s">
        <v>543</v>
      </c>
      <c r="E182" s="399" t="s">
        <v>544</v>
      </c>
      <c r="F182" s="398">
        <v>4</v>
      </c>
      <c r="G182" s="400">
        <v>9</v>
      </c>
      <c r="H182" s="400">
        <v>1</v>
      </c>
      <c r="I182" s="400">
        <v>1</v>
      </c>
      <c r="J182" s="400">
        <v>2</v>
      </c>
      <c r="K182" s="406" t="s">
        <v>1596</v>
      </c>
      <c r="L182" s="407">
        <v>0</v>
      </c>
      <c r="M182" s="578">
        <v>850</v>
      </c>
      <c r="N182" s="580"/>
      <c r="O182" s="578">
        <f t="shared" si="133"/>
        <v>0</v>
      </c>
      <c r="P182" s="402">
        <f t="shared" si="134"/>
        <v>0</v>
      </c>
      <c r="Q182" s="402">
        <f t="shared" si="134"/>
        <v>0</v>
      </c>
      <c r="R182" s="402"/>
    </row>
    <row r="183" spans="2:18">
      <c r="B183" s="398"/>
      <c r="C183" s="398" t="s">
        <v>1591</v>
      </c>
      <c r="D183" s="398" t="s">
        <v>543</v>
      </c>
      <c r="E183" s="399" t="s">
        <v>544</v>
      </c>
      <c r="F183" s="398">
        <v>4</v>
      </c>
      <c r="G183" s="400">
        <v>9</v>
      </c>
      <c r="H183" s="400">
        <v>1</v>
      </c>
      <c r="I183" s="400">
        <v>1</v>
      </c>
      <c r="J183" s="400">
        <v>3</v>
      </c>
      <c r="K183" s="406" t="s">
        <v>1597</v>
      </c>
      <c r="L183" s="407">
        <v>0</v>
      </c>
      <c r="M183" s="578">
        <v>0</v>
      </c>
      <c r="N183" s="580"/>
      <c r="O183" s="578">
        <f t="shared" si="133"/>
        <v>0</v>
      </c>
      <c r="P183" s="402">
        <f t="shared" si="134"/>
        <v>0</v>
      </c>
      <c r="Q183" s="402">
        <f t="shared" si="134"/>
        <v>0</v>
      </c>
      <c r="R183" s="402"/>
    </row>
    <row r="184" spans="2:18" ht="25.5">
      <c r="B184" s="398"/>
      <c r="C184" s="398" t="s">
        <v>1591</v>
      </c>
      <c r="D184" s="398" t="s">
        <v>543</v>
      </c>
      <c r="E184" s="399" t="s">
        <v>544</v>
      </c>
      <c r="F184" s="398">
        <v>4</v>
      </c>
      <c r="G184" s="400">
        <v>9</v>
      </c>
      <c r="H184" s="400">
        <v>1</v>
      </c>
      <c r="I184" s="400">
        <v>1</v>
      </c>
      <c r="J184" s="400">
        <v>4</v>
      </c>
      <c r="K184" s="406" t="s">
        <v>1598</v>
      </c>
      <c r="L184" s="407">
        <v>37220</v>
      </c>
      <c r="M184" s="578">
        <v>0</v>
      </c>
      <c r="N184" s="580"/>
      <c r="O184" s="578">
        <f t="shared" si="133"/>
        <v>0</v>
      </c>
      <c r="P184" s="402">
        <f t="shared" si="134"/>
        <v>0</v>
      </c>
      <c r="Q184" s="402">
        <f t="shared" si="134"/>
        <v>0</v>
      </c>
      <c r="R184" s="402"/>
    </row>
    <row r="185" spans="2:18">
      <c r="B185" s="389"/>
      <c r="C185" s="389" t="s">
        <v>1599</v>
      </c>
      <c r="D185" s="389" t="s">
        <v>545</v>
      </c>
      <c r="E185" s="388" t="s">
        <v>1600</v>
      </c>
      <c r="F185" s="389">
        <v>4</v>
      </c>
      <c r="G185" s="390">
        <v>9</v>
      </c>
      <c r="H185" s="390">
        <v>2</v>
      </c>
      <c r="I185" s="390">
        <v>0</v>
      </c>
      <c r="J185" s="390">
        <v>0</v>
      </c>
      <c r="K185" s="391" t="s">
        <v>1601</v>
      </c>
      <c r="L185" s="392">
        <v>6425.52</v>
      </c>
      <c r="M185" s="592">
        <v>12478</v>
      </c>
      <c r="N185" s="576">
        <f t="shared" ref="N185:R186" si="135">N186</f>
        <v>12478</v>
      </c>
      <c r="O185" s="568">
        <f t="shared" si="135"/>
        <v>12478</v>
      </c>
      <c r="P185" s="392">
        <f t="shared" si="135"/>
        <v>12727.56</v>
      </c>
      <c r="Q185" s="392">
        <f t="shared" si="135"/>
        <v>12982.111199999999</v>
      </c>
      <c r="R185" s="392">
        <f t="shared" si="135"/>
        <v>0</v>
      </c>
    </row>
    <row r="186" spans="2:18">
      <c r="B186" s="393"/>
      <c r="C186" s="393" t="s">
        <v>1599</v>
      </c>
      <c r="D186" s="393" t="s">
        <v>545</v>
      </c>
      <c r="E186" s="425" t="s">
        <v>546</v>
      </c>
      <c r="F186" s="393">
        <v>4</v>
      </c>
      <c r="G186" s="395">
        <v>9</v>
      </c>
      <c r="H186" s="395">
        <v>2</v>
      </c>
      <c r="I186" s="395">
        <v>1</v>
      </c>
      <c r="J186" s="395">
        <v>0</v>
      </c>
      <c r="K186" s="396" t="s">
        <v>1602</v>
      </c>
      <c r="L186" s="397">
        <v>6425.52</v>
      </c>
      <c r="M186" s="593">
        <v>12478</v>
      </c>
      <c r="N186" s="577">
        <f t="shared" si="135"/>
        <v>12478</v>
      </c>
      <c r="O186" s="569">
        <f t="shared" si="135"/>
        <v>12478</v>
      </c>
      <c r="P186" s="397">
        <f t="shared" si="135"/>
        <v>12727.56</v>
      </c>
      <c r="Q186" s="397">
        <f t="shared" si="135"/>
        <v>12982.111199999999</v>
      </c>
      <c r="R186" s="397">
        <f t="shared" si="135"/>
        <v>0</v>
      </c>
    </row>
    <row r="187" spans="2:18">
      <c r="B187" s="398"/>
      <c r="C187" s="398" t="s">
        <v>1599</v>
      </c>
      <c r="D187" s="398" t="s">
        <v>545</v>
      </c>
      <c r="E187" s="399" t="s">
        <v>546</v>
      </c>
      <c r="F187" s="398">
        <v>4</v>
      </c>
      <c r="G187" s="400">
        <v>9</v>
      </c>
      <c r="H187" s="400">
        <v>2</v>
      </c>
      <c r="I187" s="400">
        <v>1</v>
      </c>
      <c r="J187" s="400">
        <v>1</v>
      </c>
      <c r="K187" s="406" t="s">
        <v>1602</v>
      </c>
      <c r="L187" s="407">
        <v>6425.52</v>
      </c>
      <c r="M187" s="578">
        <v>12478</v>
      </c>
      <c r="N187" s="580">
        <v>12478</v>
      </c>
      <c r="O187" s="578">
        <f>ROUND(N187,0)</f>
        <v>12478</v>
      </c>
      <c r="P187" s="402">
        <f>O187*0.02+O187</f>
        <v>12727.56</v>
      </c>
      <c r="Q187" s="402">
        <f>P187*0.02+P187</f>
        <v>12982.111199999999</v>
      </c>
      <c r="R187" s="402"/>
    </row>
    <row r="188" spans="2:18">
      <c r="B188" s="389"/>
      <c r="C188" s="389" t="s">
        <v>1603</v>
      </c>
      <c r="D188" s="389" t="s">
        <v>547</v>
      </c>
      <c r="E188" s="388" t="s">
        <v>1604</v>
      </c>
      <c r="F188" s="389">
        <v>4</v>
      </c>
      <c r="G188" s="390">
        <v>9</v>
      </c>
      <c r="H188" s="390">
        <v>3</v>
      </c>
      <c r="I188" s="390">
        <v>0</v>
      </c>
      <c r="J188" s="390">
        <v>0</v>
      </c>
      <c r="K188" s="391" t="s">
        <v>1605</v>
      </c>
      <c r="L188" s="392">
        <v>3205.0299999999997</v>
      </c>
      <c r="M188" s="592">
        <v>2095</v>
      </c>
      <c r="N188" s="576">
        <f t="shared" ref="N188:O188" si="136">N189</f>
        <v>60189</v>
      </c>
      <c r="O188" s="568">
        <f t="shared" si="136"/>
        <v>0</v>
      </c>
      <c r="P188" s="392">
        <f t="shared" ref="P188:R188" si="137">P189</f>
        <v>0</v>
      </c>
      <c r="Q188" s="392">
        <f t="shared" si="137"/>
        <v>0</v>
      </c>
      <c r="R188" s="392">
        <f t="shared" si="137"/>
        <v>0</v>
      </c>
    </row>
    <row r="189" spans="2:18">
      <c r="B189" s="393"/>
      <c r="C189" s="393" t="s">
        <v>1603</v>
      </c>
      <c r="D189" s="393" t="s">
        <v>547</v>
      </c>
      <c r="E189" s="394" t="s">
        <v>548</v>
      </c>
      <c r="F189" s="393">
        <v>4</v>
      </c>
      <c r="G189" s="395">
        <v>9</v>
      </c>
      <c r="H189" s="395">
        <v>3</v>
      </c>
      <c r="I189" s="395">
        <v>1</v>
      </c>
      <c r="J189" s="395">
        <v>0</v>
      </c>
      <c r="K189" s="396" t="s">
        <v>1606</v>
      </c>
      <c r="L189" s="397">
        <v>3205.0299999999997</v>
      </c>
      <c r="M189" s="593">
        <v>2095</v>
      </c>
      <c r="N189" s="577">
        <f t="shared" ref="N189" si="138">SUM(N190:N194)</f>
        <v>60189</v>
      </c>
      <c r="O189" s="569">
        <f t="shared" ref="O189" si="139">SUM(O190:O194)</f>
        <v>0</v>
      </c>
      <c r="P189" s="397">
        <f t="shared" ref="P189:R189" si="140">SUM(P190:P194)</f>
        <v>0</v>
      </c>
      <c r="Q189" s="397">
        <f t="shared" si="140"/>
        <v>0</v>
      </c>
      <c r="R189" s="397">
        <f t="shared" si="140"/>
        <v>0</v>
      </c>
    </row>
    <row r="190" spans="2:18">
      <c r="B190" s="398"/>
      <c r="C190" s="398" t="s">
        <v>1603</v>
      </c>
      <c r="D190" s="398" t="s">
        <v>547</v>
      </c>
      <c r="E190" s="399" t="s">
        <v>548</v>
      </c>
      <c r="F190" s="398">
        <v>4</v>
      </c>
      <c r="G190" s="400">
        <v>9</v>
      </c>
      <c r="H190" s="400">
        <v>3</v>
      </c>
      <c r="I190" s="400">
        <v>1</v>
      </c>
      <c r="J190" s="400">
        <v>1</v>
      </c>
      <c r="K190" s="406" t="s">
        <v>1607</v>
      </c>
      <c r="L190" s="407">
        <v>547.42999999999995</v>
      </c>
      <c r="M190" s="578">
        <v>2095</v>
      </c>
      <c r="N190" s="580">
        <v>60189</v>
      </c>
      <c r="O190" s="578">
        <v>0</v>
      </c>
      <c r="P190" s="402">
        <f t="shared" ref="P190:Q194" si="141">O190*0.02+O190</f>
        <v>0</v>
      </c>
      <c r="Q190" s="402">
        <f t="shared" si="141"/>
        <v>0</v>
      </c>
      <c r="R190" s="402"/>
    </row>
    <row r="191" spans="2:18">
      <c r="B191" s="398"/>
      <c r="C191" s="398" t="s">
        <v>1603</v>
      </c>
      <c r="D191" s="398" t="s">
        <v>547</v>
      </c>
      <c r="E191" s="399" t="s">
        <v>548</v>
      </c>
      <c r="F191" s="398">
        <v>4</v>
      </c>
      <c r="G191" s="400">
        <v>9</v>
      </c>
      <c r="H191" s="400">
        <v>3</v>
      </c>
      <c r="I191" s="400">
        <v>1</v>
      </c>
      <c r="J191" s="400">
        <v>2</v>
      </c>
      <c r="K191" s="406" t="s">
        <v>1608</v>
      </c>
      <c r="L191" s="407">
        <v>0</v>
      </c>
      <c r="M191" s="578">
        <v>0</v>
      </c>
      <c r="N191" s="580"/>
      <c r="O191" s="578">
        <f t="shared" ref="O191:O194" si="142">ROUND(N191,0)</f>
        <v>0</v>
      </c>
      <c r="P191" s="402">
        <f t="shared" si="141"/>
        <v>0</v>
      </c>
      <c r="Q191" s="402">
        <f t="shared" si="141"/>
        <v>0</v>
      </c>
      <c r="R191" s="402"/>
    </row>
    <row r="192" spans="2:18">
      <c r="B192" s="398"/>
      <c r="C192" s="398" t="s">
        <v>1603</v>
      </c>
      <c r="D192" s="398" t="s">
        <v>547</v>
      </c>
      <c r="E192" s="399" t="s">
        <v>548</v>
      </c>
      <c r="F192" s="398">
        <v>4</v>
      </c>
      <c r="G192" s="400">
        <v>9</v>
      </c>
      <c r="H192" s="400">
        <v>3</v>
      </c>
      <c r="I192" s="400">
        <v>1</v>
      </c>
      <c r="J192" s="400">
        <v>3</v>
      </c>
      <c r="K192" s="406" t="s">
        <v>1609</v>
      </c>
      <c r="L192" s="407">
        <v>25</v>
      </c>
      <c r="M192" s="578">
        <v>0</v>
      </c>
      <c r="N192" s="580"/>
      <c r="O192" s="578">
        <f t="shared" si="142"/>
        <v>0</v>
      </c>
      <c r="P192" s="402">
        <f t="shared" si="141"/>
        <v>0</v>
      </c>
      <c r="Q192" s="402">
        <f t="shared" si="141"/>
        <v>0</v>
      </c>
      <c r="R192" s="402"/>
    </row>
    <row r="193" spans="2:18">
      <c r="B193" s="398"/>
      <c r="C193" s="398" t="s">
        <v>1603</v>
      </c>
      <c r="D193" s="398" t="s">
        <v>547</v>
      </c>
      <c r="E193" s="399" t="s">
        <v>548</v>
      </c>
      <c r="F193" s="398">
        <v>4</v>
      </c>
      <c r="G193" s="400">
        <v>9</v>
      </c>
      <c r="H193" s="400">
        <v>3</v>
      </c>
      <c r="I193" s="400">
        <v>1</v>
      </c>
      <c r="J193" s="400">
        <v>4</v>
      </c>
      <c r="K193" s="406" t="s">
        <v>1610</v>
      </c>
      <c r="L193" s="407">
        <v>0</v>
      </c>
      <c r="M193" s="578">
        <v>0</v>
      </c>
      <c r="N193" s="580"/>
      <c r="O193" s="578">
        <f t="shared" si="142"/>
        <v>0</v>
      </c>
      <c r="P193" s="402">
        <f t="shared" si="141"/>
        <v>0</v>
      </c>
      <c r="Q193" s="402">
        <f t="shared" si="141"/>
        <v>0</v>
      </c>
      <c r="R193" s="402"/>
    </row>
    <row r="194" spans="2:18">
      <c r="B194" s="398"/>
      <c r="C194" s="398" t="s">
        <v>1603</v>
      </c>
      <c r="D194" s="398" t="s">
        <v>547</v>
      </c>
      <c r="E194" s="399" t="s">
        <v>548</v>
      </c>
      <c r="F194" s="398">
        <v>4</v>
      </c>
      <c r="G194" s="400">
        <v>9</v>
      </c>
      <c r="H194" s="400">
        <v>3</v>
      </c>
      <c r="I194" s="400">
        <v>1</v>
      </c>
      <c r="J194" s="400">
        <v>5</v>
      </c>
      <c r="K194" s="406" t="s">
        <v>1611</v>
      </c>
      <c r="L194" s="407">
        <v>2632.6</v>
      </c>
      <c r="M194" s="578">
        <v>0</v>
      </c>
      <c r="N194" s="580"/>
      <c r="O194" s="578">
        <f t="shared" si="142"/>
        <v>0</v>
      </c>
      <c r="P194" s="402">
        <f t="shared" si="141"/>
        <v>0</v>
      </c>
      <c r="Q194" s="402">
        <f t="shared" si="141"/>
        <v>0</v>
      </c>
      <c r="R194" s="402"/>
    </row>
    <row r="195" spans="2:18">
      <c r="B195" s="383"/>
      <c r="C195" s="383" t="s">
        <v>1612</v>
      </c>
      <c r="D195" s="383" t="s">
        <v>1061</v>
      </c>
      <c r="E195" s="382" t="s">
        <v>1613</v>
      </c>
      <c r="F195" s="383">
        <v>4</v>
      </c>
      <c r="G195" s="384">
        <v>10</v>
      </c>
      <c r="H195" s="384">
        <v>0</v>
      </c>
      <c r="I195" s="384">
        <v>0</v>
      </c>
      <c r="J195" s="384">
        <v>0</v>
      </c>
      <c r="K195" s="385" t="s">
        <v>1614</v>
      </c>
      <c r="L195" s="386">
        <v>4375208.7200000007</v>
      </c>
      <c r="M195" s="591">
        <v>0</v>
      </c>
      <c r="N195" s="575">
        <f t="shared" ref="N195" si="143">N196+N229</f>
        <v>0</v>
      </c>
      <c r="O195" s="567">
        <f t="shared" ref="O195" si="144">O196+O229</f>
        <v>0</v>
      </c>
      <c r="P195" s="386">
        <f t="shared" ref="P195:R195" si="145">P196+P229</f>
        <v>0</v>
      </c>
      <c r="Q195" s="386">
        <f t="shared" si="145"/>
        <v>0</v>
      </c>
      <c r="R195" s="386">
        <f t="shared" si="145"/>
        <v>0</v>
      </c>
    </row>
    <row r="196" spans="2:18">
      <c r="B196" s="389"/>
      <c r="C196" s="389" t="s">
        <v>1615</v>
      </c>
      <c r="D196" s="389" t="s">
        <v>1063</v>
      </c>
      <c r="E196" s="388" t="s">
        <v>1616</v>
      </c>
      <c r="F196" s="389">
        <v>4</v>
      </c>
      <c r="G196" s="390">
        <v>10</v>
      </c>
      <c r="H196" s="390">
        <v>1</v>
      </c>
      <c r="I196" s="390">
        <v>0</v>
      </c>
      <c r="J196" s="390">
        <v>0</v>
      </c>
      <c r="K196" s="391" t="s">
        <v>1617</v>
      </c>
      <c r="L196" s="392">
        <v>4321351.4000000004</v>
      </c>
      <c r="M196" s="592">
        <v>0</v>
      </c>
      <c r="N196" s="576">
        <f t="shared" ref="N196" si="146">N197+N209+N213+N218+N220+N222+N224+N227</f>
        <v>0</v>
      </c>
      <c r="O196" s="568">
        <f t="shared" ref="O196" si="147">O197+O209+O213+O218+O220+O222+O224+O227</f>
        <v>0</v>
      </c>
      <c r="P196" s="392">
        <f t="shared" ref="P196:R196" si="148">P197+P209+P213+P218+P220+P222+P224+P227</f>
        <v>0</v>
      </c>
      <c r="Q196" s="392">
        <f t="shared" si="148"/>
        <v>0</v>
      </c>
      <c r="R196" s="392">
        <f t="shared" si="148"/>
        <v>0</v>
      </c>
    </row>
    <row r="197" spans="2:18">
      <c r="B197" s="398"/>
      <c r="C197" s="393" t="s">
        <v>1615</v>
      </c>
      <c r="D197" s="393" t="s">
        <v>1063</v>
      </c>
      <c r="E197" s="394" t="s">
        <v>1064</v>
      </c>
      <c r="F197" s="393">
        <v>4</v>
      </c>
      <c r="G197" s="395">
        <v>10</v>
      </c>
      <c r="H197" s="395">
        <v>1</v>
      </c>
      <c r="I197" s="395">
        <v>1</v>
      </c>
      <c r="J197" s="395">
        <v>0</v>
      </c>
      <c r="K197" s="396" t="s">
        <v>1618</v>
      </c>
      <c r="L197" s="397">
        <v>4321351.4000000004</v>
      </c>
      <c r="M197" s="593">
        <v>0</v>
      </c>
      <c r="N197" s="577">
        <f t="shared" ref="N197" si="149">SUM(N198:N208)</f>
        <v>0</v>
      </c>
      <c r="O197" s="569">
        <f t="shared" ref="O197" si="150">SUM(O198:O208)</f>
        <v>0</v>
      </c>
      <c r="P197" s="397">
        <f t="shared" ref="P197:R197" si="151">SUM(P198:P208)</f>
        <v>0</v>
      </c>
      <c r="Q197" s="397">
        <f t="shared" si="151"/>
        <v>0</v>
      </c>
      <c r="R197" s="397">
        <f t="shared" si="151"/>
        <v>0</v>
      </c>
    </row>
    <row r="198" spans="2:18" ht="25.5">
      <c r="B198" s="398"/>
      <c r="C198" s="398" t="s">
        <v>1615</v>
      </c>
      <c r="D198" s="398" t="s">
        <v>1063</v>
      </c>
      <c r="E198" s="399" t="s">
        <v>1064</v>
      </c>
      <c r="F198" s="398">
        <v>4</v>
      </c>
      <c r="G198" s="400">
        <v>10</v>
      </c>
      <c r="H198" s="400">
        <v>1</v>
      </c>
      <c r="I198" s="400">
        <v>1</v>
      </c>
      <c r="J198" s="400">
        <v>1</v>
      </c>
      <c r="K198" s="406" t="s">
        <v>1619</v>
      </c>
      <c r="L198" s="407">
        <v>4321351.4000000004</v>
      </c>
      <c r="M198" s="578">
        <v>0</v>
      </c>
      <c r="N198" s="580"/>
      <c r="O198" s="578">
        <f t="shared" ref="O198:O208" si="152">ROUND(N198,0)</f>
        <v>0</v>
      </c>
      <c r="P198" s="402">
        <f t="shared" ref="P198:Q208" si="153">O198*0.02+O198</f>
        <v>0</v>
      </c>
      <c r="Q198" s="402">
        <f t="shared" si="153"/>
        <v>0</v>
      </c>
      <c r="R198" s="402"/>
    </row>
    <row r="199" spans="2:18">
      <c r="B199" s="398"/>
      <c r="C199" s="398" t="s">
        <v>1615</v>
      </c>
      <c r="D199" s="398" t="s">
        <v>1063</v>
      </c>
      <c r="E199" s="399" t="s">
        <v>1064</v>
      </c>
      <c r="F199" s="398">
        <v>4</v>
      </c>
      <c r="G199" s="400">
        <v>10</v>
      </c>
      <c r="H199" s="400">
        <v>1</v>
      </c>
      <c r="I199" s="400">
        <v>1</v>
      </c>
      <c r="J199" s="400">
        <v>2</v>
      </c>
      <c r="K199" s="406" t="s">
        <v>1620</v>
      </c>
      <c r="L199" s="407">
        <v>0</v>
      </c>
      <c r="M199" s="578">
        <v>0</v>
      </c>
      <c r="N199" s="580"/>
      <c r="O199" s="578">
        <f t="shared" si="152"/>
        <v>0</v>
      </c>
      <c r="P199" s="402">
        <f t="shared" si="153"/>
        <v>0</v>
      </c>
      <c r="Q199" s="402">
        <f t="shared" si="153"/>
        <v>0</v>
      </c>
      <c r="R199" s="402"/>
    </row>
    <row r="200" spans="2:18">
      <c r="B200" s="398"/>
      <c r="C200" s="398" t="s">
        <v>1615</v>
      </c>
      <c r="D200" s="398" t="s">
        <v>1063</v>
      </c>
      <c r="E200" s="399" t="s">
        <v>1064</v>
      </c>
      <c r="F200" s="398">
        <v>4</v>
      </c>
      <c r="G200" s="400">
        <v>10</v>
      </c>
      <c r="H200" s="400">
        <v>1</v>
      </c>
      <c r="I200" s="400">
        <v>1</v>
      </c>
      <c r="J200" s="400">
        <v>3</v>
      </c>
      <c r="K200" s="406" t="s">
        <v>1621</v>
      </c>
      <c r="L200" s="407">
        <v>0</v>
      </c>
      <c r="M200" s="578">
        <v>0</v>
      </c>
      <c r="N200" s="580"/>
      <c r="O200" s="578">
        <f t="shared" si="152"/>
        <v>0</v>
      </c>
      <c r="P200" s="402">
        <f t="shared" si="153"/>
        <v>0</v>
      </c>
      <c r="Q200" s="402">
        <f t="shared" si="153"/>
        <v>0</v>
      </c>
      <c r="R200" s="402"/>
    </row>
    <row r="201" spans="2:18">
      <c r="B201" s="398"/>
      <c r="C201" s="398" t="s">
        <v>1615</v>
      </c>
      <c r="D201" s="398" t="s">
        <v>1063</v>
      </c>
      <c r="E201" s="399" t="s">
        <v>1064</v>
      </c>
      <c r="F201" s="398">
        <v>4</v>
      </c>
      <c r="G201" s="400">
        <v>10</v>
      </c>
      <c r="H201" s="400">
        <v>1</v>
      </c>
      <c r="I201" s="400">
        <v>1</v>
      </c>
      <c r="J201" s="400">
        <v>4</v>
      </c>
      <c r="K201" s="401" t="s">
        <v>1622</v>
      </c>
      <c r="L201" s="402">
        <v>0</v>
      </c>
      <c r="M201" s="578">
        <v>0</v>
      </c>
      <c r="N201" s="578"/>
      <c r="O201" s="578">
        <f t="shared" si="152"/>
        <v>0</v>
      </c>
      <c r="P201" s="402">
        <f t="shared" si="153"/>
        <v>0</v>
      </c>
      <c r="Q201" s="402">
        <f t="shared" si="153"/>
        <v>0</v>
      </c>
      <c r="R201" s="402"/>
    </row>
    <row r="202" spans="2:18">
      <c r="B202" s="398"/>
      <c r="C202" s="398" t="s">
        <v>1615</v>
      </c>
      <c r="D202" s="398" t="s">
        <v>1063</v>
      </c>
      <c r="E202" s="399" t="s">
        <v>1064</v>
      </c>
      <c r="F202" s="398">
        <v>4</v>
      </c>
      <c r="G202" s="400">
        <v>10</v>
      </c>
      <c r="H202" s="400">
        <v>1</v>
      </c>
      <c r="I202" s="400">
        <v>1</v>
      </c>
      <c r="J202" s="400">
        <v>5</v>
      </c>
      <c r="K202" s="401" t="s">
        <v>1623</v>
      </c>
      <c r="L202" s="402">
        <v>0</v>
      </c>
      <c r="M202" s="578">
        <v>0</v>
      </c>
      <c r="N202" s="578"/>
      <c r="O202" s="578">
        <f t="shared" si="152"/>
        <v>0</v>
      </c>
      <c r="P202" s="402">
        <f t="shared" si="153"/>
        <v>0</v>
      </c>
      <c r="Q202" s="402">
        <f t="shared" si="153"/>
        <v>0</v>
      </c>
      <c r="R202" s="402"/>
    </row>
    <row r="203" spans="2:18">
      <c r="B203" s="398"/>
      <c r="C203" s="398" t="s">
        <v>1615</v>
      </c>
      <c r="D203" s="398" t="s">
        <v>1063</v>
      </c>
      <c r="E203" s="399" t="s">
        <v>1064</v>
      </c>
      <c r="F203" s="398">
        <v>4</v>
      </c>
      <c r="G203" s="400">
        <v>10</v>
      </c>
      <c r="H203" s="400">
        <v>1</v>
      </c>
      <c r="I203" s="400">
        <v>1</v>
      </c>
      <c r="J203" s="400">
        <v>6</v>
      </c>
      <c r="K203" s="406" t="s">
        <v>1624</v>
      </c>
      <c r="L203" s="407">
        <v>0</v>
      </c>
      <c r="M203" s="578">
        <v>0</v>
      </c>
      <c r="N203" s="580"/>
      <c r="O203" s="578">
        <f t="shared" si="152"/>
        <v>0</v>
      </c>
      <c r="P203" s="402">
        <f t="shared" si="153"/>
        <v>0</v>
      </c>
      <c r="Q203" s="402">
        <f t="shared" si="153"/>
        <v>0</v>
      </c>
      <c r="R203" s="402"/>
    </row>
    <row r="204" spans="2:18">
      <c r="B204" s="398"/>
      <c r="C204" s="398" t="s">
        <v>1615</v>
      </c>
      <c r="D204" s="398" t="s">
        <v>1063</v>
      </c>
      <c r="E204" s="399" t="s">
        <v>1064</v>
      </c>
      <c r="F204" s="398">
        <v>4</v>
      </c>
      <c r="G204" s="400">
        <v>10</v>
      </c>
      <c r="H204" s="400">
        <v>1</v>
      </c>
      <c r="I204" s="400">
        <v>1</v>
      </c>
      <c r="J204" s="400">
        <v>7</v>
      </c>
      <c r="K204" s="406" t="s">
        <v>1625</v>
      </c>
      <c r="L204" s="407">
        <v>0</v>
      </c>
      <c r="M204" s="578">
        <v>0</v>
      </c>
      <c r="N204" s="580"/>
      <c r="O204" s="578">
        <f t="shared" si="152"/>
        <v>0</v>
      </c>
      <c r="P204" s="402">
        <f t="shared" si="153"/>
        <v>0</v>
      </c>
      <c r="Q204" s="402">
        <f t="shared" si="153"/>
        <v>0</v>
      </c>
      <c r="R204" s="402"/>
    </row>
    <row r="205" spans="2:18">
      <c r="B205" s="398"/>
      <c r="C205" s="398" t="s">
        <v>1615</v>
      </c>
      <c r="D205" s="398" t="s">
        <v>1063</v>
      </c>
      <c r="E205" s="399" t="s">
        <v>1064</v>
      </c>
      <c r="F205" s="398">
        <v>4</v>
      </c>
      <c r="G205" s="400">
        <v>10</v>
      </c>
      <c r="H205" s="400">
        <v>1</v>
      </c>
      <c r="I205" s="400">
        <v>1</v>
      </c>
      <c r="J205" s="400">
        <v>8</v>
      </c>
      <c r="K205" s="406" t="s">
        <v>1626</v>
      </c>
      <c r="L205" s="407">
        <v>0</v>
      </c>
      <c r="M205" s="578">
        <v>0</v>
      </c>
      <c r="N205" s="580"/>
      <c r="O205" s="578">
        <f t="shared" si="152"/>
        <v>0</v>
      </c>
      <c r="P205" s="402">
        <f t="shared" si="153"/>
        <v>0</v>
      </c>
      <c r="Q205" s="402">
        <f t="shared" si="153"/>
        <v>0</v>
      </c>
      <c r="R205" s="402"/>
    </row>
    <row r="206" spans="2:18">
      <c r="B206" s="398"/>
      <c r="C206" s="398" t="s">
        <v>1615</v>
      </c>
      <c r="D206" s="398" t="s">
        <v>1063</v>
      </c>
      <c r="E206" s="399" t="s">
        <v>1064</v>
      </c>
      <c r="F206" s="398">
        <v>4</v>
      </c>
      <c r="G206" s="400">
        <v>10</v>
      </c>
      <c r="H206" s="400">
        <v>1</v>
      </c>
      <c r="I206" s="400">
        <v>1</v>
      </c>
      <c r="J206" s="400">
        <v>9</v>
      </c>
      <c r="K206" s="406" t="s">
        <v>1627</v>
      </c>
      <c r="L206" s="407">
        <v>0</v>
      </c>
      <c r="M206" s="578">
        <v>0</v>
      </c>
      <c r="N206" s="580"/>
      <c r="O206" s="578">
        <f t="shared" si="152"/>
        <v>0</v>
      </c>
      <c r="P206" s="402">
        <f t="shared" si="153"/>
        <v>0</v>
      </c>
      <c r="Q206" s="402">
        <f t="shared" si="153"/>
        <v>0</v>
      </c>
      <c r="R206" s="402"/>
    </row>
    <row r="207" spans="2:18">
      <c r="B207" s="398"/>
      <c r="C207" s="398" t="s">
        <v>1615</v>
      </c>
      <c r="D207" s="398" t="s">
        <v>1063</v>
      </c>
      <c r="E207" s="399" t="s">
        <v>1064</v>
      </c>
      <c r="F207" s="398">
        <v>4</v>
      </c>
      <c r="G207" s="400">
        <v>10</v>
      </c>
      <c r="H207" s="400">
        <v>1</v>
      </c>
      <c r="I207" s="400">
        <v>1</v>
      </c>
      <c r="J207" s="400">
        <v>10</v>
      </c>
      <c r="K207" s="406" t="s">
        <v>1628</v>
      </c>
      <c r="L207" s="407">
        <v>0</v>
      </c>
      <c r="M207" s="578">
        <v>0</v>
      </c>
      <c r="N207" s="580"/>
      <c r="O207" s="578">
        <f t="shared" si="152"/>
        <v>0</v>
      </c>
      <c r="P207" s="402">
        <f t="shared" si="153"/>
        <v>0</v>
      </c>
      <c r="Q207" s="402">
        <f t="shared" si="153"/>
        <v>0</v>
      </c>
      <c r="R207" s="402"/>
    </row>
    <row r="208" spans="2:18">
      <c r="B208" s="398"/>
      <c r="C208" s="398" t="s">
        <v>1615</v>
      </c>
      <c r="D208" s="398" t="s">
        <v>1063</v>
      </c>
      <c r="E208" s="399" t="s">
        <v>1064</v>
      </c>
      <c r="F208" s="398">
        <v>4</v>
      </c>
      <c r="G208" s="400">
        <v>10</v>
      </c>
      <c r="H208" s="400">
        <v>1</v>
      </c>
      <c r="I208" s="400">
        <v>1</v>
      </c>
      <c r="J208" s="400">
        <v>11</v>
      </c>
      <c r="K208" s="406" t="s">
        <v>1629</v>
      </c>
      <c r="L208" s="407">
        <v>0</v>
      </c>
      <c r="M208" s="578">
        <v>0</v>
      </c>
      <c r="N208" s="580"/>
      <c r="O208" s="578">
        <f t="shared" si="152"/>
        <v>0</v>
      </c>
      <c r="P208" s="402">
        <f t="shared" si="153"/>
        <v>0</v>
      </c>
      <c r="Q208" s="402">
        <f t="shared" si="153"/>
        <v>0</v>
      </c>
      <c r="R208" s="402"/>
    </row>
    <row r="209" spans="2:18">
      <c r="B209" s="398"/>
      <c r="C209" s="393" t="s">
        <v>1615</v>
      </c>
      <c r="D209" s="393" t="s">
        <v>1063</v>
      </c>
      <c r="E209" s="394" t="s">
        <v>1064</v>
      </c>
      <c r="F209" s="393">
        <v>4</v>
      </c>
      <c r="G209" s="395">
        <v>10</v>
      </c>
      <c r="H209" s="395">
        <v>1</v>
      </c>
      <c r="I209" s="395">
        <v>2</v>
      </c>
      <c r="J209" s="395">
        <v>0</v>
      </c>
      <c r="K209" s="396" t="s">
        <v>1630</v>
      </c>
      <c r="L209" s="397">
        <v>0</v>
      </c>
      <c r="M209" s="593">
        <v>0</v>
      </c>
      <c r="N209" s="577">
        <v>0</v>
      </c>
      <c r="O209" s="397">
        <f>SUM(O210:O212)</f>
        <v>0</v>
      </c>
      <c r="P209" s="397">
        <f t="shared" ref="P209:R209" si="154">SUM(P210:P212)</f>
        <v>0</v>
      </c>
      <c r="Q209" s="397">
        <f t="shared" si="154"/>
        <v>0</v>
      </c>
      <c r="R209" s="397">
        <f t="shared" si="154"/>
        <v>0</v>
      </c>
    </row>
    <row r="210" spans="2:18" ht="25.5">
      <c r="B210" s="398"/>
      <c r="C210" s="398" t="s">
        <v>1615</v>
      </c>
      <c r="D210" s="398" t="s">
        <v>1063</v>
      </c>
      <c r="E210" s="399" t="s">
        <v>1064</v>
      </c>
      <c r="F210" s="398">
        <v>4</v>
      </c>
      <c r="G210" s="400">
        <v>10</v>
      </c>
      <c r="H210" s="400">
        <v>1</v>
      </c>
      <c r="I210" s="400">
        <v>2</v>
      </c>
      <c r="J210" s="400">
        <v>1</v>
      </c>
      <c r="K210" s="406" t="s">
        <v>1631</v>
      </c>
      <c r="L210" s="407">
        <v>0</v>
      </c>
      <c r="M210" s="578">
        <v>0</v>
      </c>
      <c r="N210" s="580"/>
      <c r="O210" s="578">
        <f t="shared" ref="O210:O212" si="155">ROUND(N210,0)</f>
        <v>0</v>
      </c>
      <c r="P210" s="402">
        <f t="shared" ref="P210:Q212" si="156">O210*0.02+O210</f>
        <v>0</v>
      </c>
      <c r="Q210" s="402">
        <f t="shared" si="156"/>
        <v>0</v>
      </c>
      <c r="R210" s="402"/>
    </row>
    <row r="211" spans="2:18" ht="25.5">
      <c r="B211" s="398"/>
      <c r="C211" s="398" t="s">
        <v>1615</v>
      </c>
      <c r="D211" s="398" t="s">
        <v>1063</v>
      </c>
      <c r="E211" s="399" t="s">
        <v>1064</v>
      </c>
      <c r="F211" s="398">
        <v>4</v>
      </c>
      <c r="G211" s="400">
        <v>10</v>
      </c>
      <c r="H211" s="400">
        <v>1</v>
      </c>
      <c r="I211" s="400">
        <v>2</v>
      </c>
      <c r="J211" s="400">
        <v>2</v>
      </c>
      <c r="K211" s="406" t="s">
        <v>1632</v>
      </c>
      <c r="L211" s="407">
        <v>0</v>
      </c>
      <c r="M211" s="578">
        <v>0</v>
      </c>
      <c r="N211" s="580"/>
      <c r="O211" s="578">
        <f t="shared" si="155"/>
        <v>0</v>
      </c>
      <c r="P211" s="402">
        <f t="shared" si="156"/>
        <v>0</v>
      </c>
      <c r="Q211" s="402">
        <f t="shared" si="156"/>
        <v>0</v>
      </c>
      <c r="R211" s="402"/>
    </row>
    <row r="212" spans="2:18">
      <c r="B212" s="398"/>
      <c r="C212" s="398" t="s">
        <v>1615</v>
      </c>
      <c r="D212" s="398" t="s">
        <v>1063</v>
      </c>
      <c r="E212" s="399" t="s">
        <v>1064</v>
      </c>
      <c r="F212" s="398">
        <v>4</v>
      </c>
      <c r="G212" s="400">
        <v>10</v>
      </c>
      <c r="H212" s="400">
        <v>1</v>
      </c>
      <c r="I212" s="400">
        <v>2</v>
      </c>
      <c r="J212" s="400">
        <v>3</v>
      </c>
      <c r="K212" s="406" t="s">
        <v>1633</v>
      </c>
      <c r="L212" s="407">
        <v>0</v>
      </c>
      <c r="M212" s="578">
        <v>0</v>
      </c>
      <c r="N212" s="580"/>
      <c r="O212" s="578">
        <f t="shared" si="155"/>
        <v>0</v>
      </c>
      <c r="P212" s="402">
        <f t="shared" si="156"/>
        <v>0</v>
      </c>
      <c r="Q212" s="402">
        <f t="shared" si="156"/>
        <v>0</v>
      </c>
      <c r="R212" s="402"/>
    </row>
    <row r="213" spans="2:18">
      <c r="B213" s="398"/>
      <c r="C213" s="393" t="s">
        <v>1615</v>
      </c>
      <c r="D213" s="393" t="s">
        <v>1063</v>
      </c>
      <c r="E213" s="394" t="s">
        <v>1064</v>
      </c>
      <c r="F213" s="393">
        <v>4</v>
      </c>
      <c r="G213" s="395">
        <v>10</v>
      </c>
      <c r="H213" s="395">
        <v>1</v>
      </c>
      <c r="I213" s="395">
        <v>3</v>
      </c>
      <c r="J213" s="395">
        <v>0</v>
      </c>
      <c r="K213" s="396" t="s">
        <v>1634</v>
      </c>
      <c r="L213" s="397">
        <v>0</v>
      </c>
      <c r="M213" s="593">
        <v>0</v>
      </c>
      <c r="N213" s="577">
        <f t="shared" ref="N213:O213" si="157">SUM(N214:N217)</f>
        <v>0</v>
      </c>
      <c r="O213" s="577">
        <f t="shared" si="157"/>
        <v>0</v>
      </c>
      <c r="P213" s="397">
        <f t="shared" ref="P213:R213" si="158">SUM(P214:P217)</f>
        <v>0</v>
      </c>
      <c r="Q213" s="397">
        <f t="shared" si="158"/>
        <v>0</v>
      </c>
      <c r="R213" s="397">
        <f t="shared" si="158"/>
        <v>0</v>
      </c>
    </row>
    <row r="214" spans="2:18">
      <c r="B214" s="398"/>
      <c r="C214" s="398" t="s">
        <v>1615</v>
      </c>
      <c r="D214" s="398" t="s">
        <v>1063</v>
      </c>
      <c r="E214" s="399" t="s">
        <v>1064</v>
      </c>
      <c r="F214" s="398">
        <v>4</v>
      </c>
      <c r="G214" s="400">
        <v>10</v>
      </c>
      <c r="H214" s="400">
        <v>1</v>
      </c>
      <c r="I214" s="400">
        <v>3</v>
      </c>
      <c r="J214" s="400">
        <v>1</v>
      </c>
      <c r="K214" s="406" t="s">
        <v>1635</v>
      </c>
      <c r="L214" s="407">
        <v>0</v>
      </c>
      <c r="M214" s="578">
        <v>0</v>
      </c>
      <c r="N214" s="580"/>
      <c r="O214" s="578">
        <f t="shared" ref="O214:O217" si="159">ROUND(N214,0)</f>
        <v>0</v>
      </c>
      <c r="P214" s="402">
        <f t="shared" ref="P214:Q217" si="160">O214*0.02+O214</f>
        <v>0</v>
      </c>
      <c r="Q214" s="402">
        <f t="shared" si="160"/>
        <v>0</v>
      </c>
      <c r="R214" s="402"/>
    </row>
    <row r="215" spans="2:18">
      <c r="B215" s="398"/>
      <c r="C215" s="398" t="s">
        <v>1615</v>
      </c>
      <c r="D215" s="398" t="s">
        <v>1063</v>
      </c>
      <c r="E215" s="399" t="s">
        <v>1064</v>
      </c>
      <c r="F215" s="398">
        <v>4</v>
      </c>
      <c r="G215" s="400">
        <v>10</v>
      </c>
      <c r="H215" s="400">
        <v>1</v>
      </c>
      <c r="I215" s="400">
        <v>3</v>
      </c>
      <c r="J215" s="400">
        <v>2</v>
      </c>
      <c r="K215" s="406" t="s">
        <v>1636</v>
      </c>
      <c r="L215" s="407">
        <v>0</v>
      </c>
      <c r="M215" s="578">
        <v>0</v>
      </c>
      <c r="N215" s="580"/>
      <c r="O215" s="578">
        <f t="shared" si="159"/>
        <v>0</v>
      </c>
      <c r="P215" s="402">
        <f t="shared" si="160"/>
        <v>0</v>
      </c>
      <c r="Q215" s="402">
        <f t="shared" si="160"/>
        <v>0</v>
      </c>
      <c r="R215" s="402"/>
    </row>
    <row r="216" spans="2:18">
      <c r="B216" s="398"/>
      <c r="C216" s="398" t="s">
        <v>1615</v>
      </c>
      <c r="D216" s="398" t="s">
        <v>1063</v>
      </c>
      <c r="E216" s="399" t="s">
        <v>1064</v>
      </c>
      <c r="F216" s="398">
        <v>4</v>
      </c>
      <c r="G216" s="400">
        <v>10</v>
      </c>
      <c r="H216" s="400">
        <v>1</v>
      </c>
      <c r="I216" s="400">
        <v>3</v>
      </c>
      <c r="J216" s="400">
        <v>3</v>
      </c>
      <c r="K216" s="406" t="s">
        <v>1637</v>
      </c>
      <c r="L216" s="407">
        <v>0</v>
      </c>
      <c r="M216" s="578">
        <v>0</v>
      </c>
      <c r="N216" s="580"/>
      <c r="O216" s="578">
        <f t="shared" si="159"/>
        <v>0</v>
      </c>
      <c r="P216" s="402">
        <f t="shared" si="160"/>
        <v>0</v>
      </c>
      <c r="Q216" s="402">
        <f t="shared" si="160"/>
        <v>0</v>
      </c>
      <c r="R216" s="402"/>
    </row>
    <row r="217" spans="2:18">
      <c r="B217" s="398"/>
      <c r="C217" s="398" t="s">
        <v>1615</v>
      </c>
      <c r="D217" s="398" t="s">
        <v>1063</v>
      </c>
      <c r="E217" s="399" t="s">
        <v>1064</v>
      </c>
      <c r="F217" s="398">
        <v>4</v>
      </c>
      <c r="G217" s="400">
        <v>10</v>
      </c>
      <c r="H217" s="400">
        <v>1</v>
      </c>
      <c r="I217" s="400">
        <v>3</v>
      </c>
      <c r="J217" s="400">
        <v>4</v>
      </c>
      <c r="K217" s="406" t="s">
        <v>1638</v>
      </c>
      <c r="L217" s="407">
        <v>0</v>
      </c>
      <c r="M217" s="578">
        <v>0</v>
      </c>
      <c r="N217" s="580"/>
      <c r="O217" s="578">
        <f t="shared" si="159"/>
        <v>0</v>
      </c>
      <c r="P217" s="402">
        <f t="shared" si="160"/>
        <v>0</v>
      </c>
      <c r="Q217" s="402">
        <f t="shared" si="160"/>
        <v>0</v>
      </c>
      <c r="R217" s="402"/>
    </row>
    <row r="218" spans="2:18">
      <c r="B218" s="398"/>
      <c r="C218" s="393" t="s">
        <v>1615</v>
      </c>
      <c r="D218" s="393" t="s">
        <v>1063</v>
      </c>
      <c r="E218" s="394" t="s">
        <v>1064</v>
      </c>
      <c r="F218" s="393">
        <v>4</v>
      </c>
      <c r="G218" s="395">
        <v>10</v>
      </c>
      <c r="H218" s="395">
        <v>1</v>
      </c>
      <c r="I218" s="395">
        <v>4</v>
      </c>
      <c r="J218" s="395">
        <v>0</v>
      </c>
      <c r="K218" s="396" t="s">
        <v>1639</v>
      </c>
      <c r="L218" s="397">
        <v>0</v>
      </c>
      <c r="M218" s="593">
        <v>0</v>
      </c>
      <c r="N218" s="577">
        <v>0</v>
      </c>
      <c r="O218" s="397">
        <f>SUM(O219)</f>
        <v>0</v>
      </c>
      <c r="P218" s="397">
        <f t="shared" ref="P218:R218" si="161">SUM(P219)</f>
        <v>0</v>
      </c>
      <c r="Q218" s="397">
        <f t="shared" si="161"/>
        <v>0</v>
      </c>
      <c r="R218" s="397">
        <f t="shared" si="161"/>
        <v>0</v>
      </c>
    </row>
    <row r="219" spans="2:18">
      <c r="B219" s="398"/>
      <c r="C219" s="398" t="s">
        <v>1615</v>
      </c>
      <c r="D219" s="398" t="s">
        <v>1063</v>
      </c>
      <c r="E219" s="399" t="s">
        <v>1064</v>
      </c>
      <c r="F219" s="398">
        <v>4</v>
      </c>
      <c r="G219" s="400">
        <v>10</v>
      </c>
      <c r="H219" s="400">
        <v>1</v>
      </c>
      <c r="I219" s="400">
        <v>4</v>
      </c>
      <c r="J219" s="400">
        <v>1</v>
      </c>
      <c r="K219" s="406" t="s">
        <v>1639</v>
      </c>
      <c r="L219" s="407">
        <v>0</v>
      </c>
      <c r="M219" s="578">
        <v>0</v>
      </c>
      <c r="N219" s="580"/>
      <c r="O219" s="578">
        <f>ROUND(N219,0)</f>
        <v>0</v>
      </c>
      <c r="P219" s="402">
        <f>O219*0.02+O219</f>
        <v>0</v>
      </c>
      <c r="Q219" s="402">
        <f>P219*0.02+P219</f>
        <v>0</v>
      </c>
      <c r="R219" s="402"/>
    </row>
    <row r="220" spans="2:18">
      <c r="B220" s="398"/>
      <c r="C220" s="393" t="s">
        <v>1615</v>
      </c>
      <c r="D220" s="393" t="s">
        <v>1063</v>
      </c>
      <c r="E220" s="394" t="s">
        <v>1064</v>
      </c>
      <c r="F220" s="393">
        <v>4</v>
      </c>
      <c r="G220" s="395">
        <v>10</v>
      </c>
      <c r="H220" s="395">
        <v>1</v>
      </c>
      <c r="I220" s="395">
        <v>5</v>
      </c>
      <c r="J220" s="395">
        <v>0</v>
      </c>
      <c r="K220" s="396" t="s">
        <v>1640</v>
      </c>
      <c r="L220" s="397">
        <v>0</v>
      </c>
      <c r="M220" s="593">
        <v>0</v>
      </c>
      <c r="N220" s="577">
        <v>0</v>
      </c>
      <c r="O220" s="397">
        <f>O221</f>
        <v>0</v>
      </c>
      <c r="P220" s="397">
        <f t="shared" ref="P220:R220" si="162">P221</f>
        <v>0</v>
      </c>
      <c r="Q220" s="397">
        <f t="shared" si="162"/>
        <v>0</v>
      </c>
      <c r="R220" s="397">
        <f t="shared" si="162"/>
        <v>0</v>
      </c>
    </row>
    <row r="221" spans="2:18">
      <c r="B221" s="398"/>
      <c r="C221" s="398" t="s">
        <v>1615</v>
      </c>
      <c r="D221" s="398" t="s">
        <v>1063</v>
      </c>
      <c r="E221" s="399" t="s">
        <v>1064</v>
      </c>
      <c r="F221" s="398">
        <v>4</v>
      </c>
      <c r="G221" s="400">
        <v>10</v>
      </c>
      <c r="H221" s="400">
        <v>1</v>
      </c>
      <c r="I221" s="400">
        <v>5</v>
      </c>
      <c r="J221" s="400">
        <v>1</v>
      </c>
      <c r="K221" s="406" t="s">
        <v>1640</v>
      </c>
      <c r="L221" s="407">
        <v>0</v>
      </c>
      <c r="M221" s="578">
        <v>0</v>
      </c>
      <c r="N221" s="580"/>
      <c r="O221" s="578">
        <f>ROUND(N221,0)</f>
        <v>0</v>
      </c>
      <c r="P221" s="402">
        <f>O221*0.02+O221</f>
        <v>0</v>
      </c>
      <c r="Q221" s="402">
        <f>P221*0.02+P221</f>
        <v>0</v>
      </c>
      <c r="R221" s="402"/>
    </row>
    <row r="222" spans="2:18">
      <c r="B222" s="398"/>
      <c r="C222" s="393" t="s">
        <v>1615</v>
      </c>
      <c r="D222" s="393" t="s">
        <v>1063</v>
      </c>
      <c r="E222" s="394" t="s">
        <v>1064</v>
      </c>
      <c r="F222" s="393">
        <v>4</v>
      </c>
      <c r="G222" s="395">
        <v>10</v>
      </c>
      <c r="H222" s="395">
        <v>1</v>
      </c>
      <c r="I222" s="395">
        <v>6</v>
      </c>
      <c r="J222" s="395">
        <v>0</v>
      </c>
      <c r="K222" s="396" t="s">
        <v>1641</v>
      </c>
      <c r="L222" s="397">
        <v>0</v>
      </c>
      <c r="M222" s="593">
        <v>0</v>
      </c>
      <c r="N222" s="577">
        <v>0</v>
      </c>
      <c r="O222" s="397">
        <f>O223</f>
        <v>0</v>
      </c>
      <c r="P222" s="397">
        <f t="shared" ref="P222:R222" si="163">P223</f>
        <v>0</v>
      </c>
      <c r="Q222" s="397">
        <f t="shared" si="163"/>
        <v>0</v>
      </c>
      <c r="R222" s="397">
        <f t="shared" si="163"/>
        <v>0</v>
      </c>
    </row>
    <row r="223" spans="2:18">
      <c r="B223" s="398"/>
      <c r="C223" s="398" t="s">
        <v>1615</v>
      </c>
      <c r="D223" s="398" t="s">
        <v>1063</v>
      </c>
      <c r="E223" s="399" t="s">
        <v>1064</v>
      </c>
      <c r="F223" s="398">
        <v>4</v>
      </c>
      <c r="G223" s="400">
        <v>10</v>
      </c>
      <c r="H223" s="400">
        <v>1</v>
      </c>
      <c r="I223" s="400">
        <v>6</v>
      </c>
      <c r="J223" s="400">
        <v>1</v>
      </c>
      <c r="K223" s="406" t="s">
        <v>1641</v>
      </c>
      <c r="L223" s="407">
        <v>0</v>
      </c>
      <c r="M223" s="578">
        <v>0</v>
      </c>
      <c r="N223" s="580"/>
      <c r="O223" s="578">
        <f>ROUND(N223,0)</f>
        <v>0</v>
      </c>
      <c r="P223" s="402">
        <f>O223*0.02+O223</f>
        <v>0</v>
      </c>
      <c r="Q223" s="402">
        <f>P223*0.02+P223</f>
        <v>0</v>
      </c>
      <c r="R223" s="402"/>
    </row>
    <row r="224" spans="2:18">
      <c r="B224" s="398"/>
      <c r="C224" s="393" t="s">
        <v>1615</v>
      </c>
      <c r="D224" s="393" t="s">
        <v>1063</v>
      </c>
      <c r="E224" s="394" t="s">
        <v>1064</v>
      </c>
      <c r="F224" s="393">
        <v>4</v>
      </c>
      <c r="G224" s="395">
        <v>10</v>
      </c>
      <c r="H224" s="395">
        <v>1</v>
      </c>
      <c r="I224" s="395">
        <v>7</v>
      </c>
      <c r="J224" s="395">
        <v>0</v>
      </c>
      <c r="K224" s="396" t="s">
        <v>1642</v>
      </c>
      <c r="L224" s="397">
        <v>0</v>
      </c>
      <c r="M224" s="593">
        <v>0</v>
      </c>
      <c r="N224" s="577">
        <v>0</v>
      </c>
      <c r="O224" s="397">
        <f>O225+O226</f>
        <v>0</v>
      </c>
      <c r="P224" s="397">
        <f t="shared" ref="P224:R224" si="164">P225+P226</f>
        <v>0</v>
      </c>
      <c r="Q224" s="397">
        <f t="shared" si="164"/>
        <v>0</v>
      </c>
      <c r="R224" s="397">
        <f t="shared" si="164"/>
        <v>0</v>
      </c>
    </row>
    <row r="225" spans="2:22">
      <c r="B225" s="398"/>
      <c r="C225" s="398" t="s">
        <v>1615</v>
      </c>
      <c r="D225" s="398" t="s">
        <v>1063</v>
      </c>
      <c r="E225" s="399" t="s">
        <v>1064</v>
      </c>
      <c r="F225" s="398">
        <v>4</v>
      </c>
      <c r="G225" s="400">
        <v>10</v>
      </c>
      <c r="H225" s="400">
        <v>1</v>
      </c>
      <c r="I225" s="400">
        <v>7</v>
      </c>
      <c r="J225" s="400">
        <v>1</v>
      </c>
      <c r="K225" s="406" t="s">
        <v>1643</v>
      </c>
      <c r="L225" s="407">
        <v>0</v>
      </c>
      <c r="M225" s="578">
        <v>0</v>
      </c>
      <c r="N225" s="580"/>
      <c r="O225" s="578">
        <f t="shared" ref="O225:O226" si="165">ROUND(N225,0)</f>
        <v>0</v>
      </c>
      <c r="P225" s="402">
        <f t="shared" ref="P225:Q226" si="166">O225*0.02+O225</f>
        <v>0</v>
      </c>
      <c r="Q225" s="402">
        <f t="shared" si="166"/>
        <v>0</v>
      </c>
      <c r="R225" s="402"/>
    </row>
    <row r="226" spans="2:22">
      <c r="B226" s="398"/>
      <c r="C226" s="398" t="s">
        <v>1615</v>
      </c>
      <c r="D226" s="398" t="s">
        <v>1063</v>
      </c>
      <c r="E226" s="399" t="s">
        <v>1064</v>
      </c>
      <c r="F226" s="398">
        <v>4</v>
      </c>
      <c r="G226" s="400">
        <v>10</v>
      </c>
      <c r="H226" s="400">
        <v>1</v>
      </c>
      <c r="I226" s="400">
        <v>7</v>
      </c>
      <c r="J226" s="400">
        <v>2</v>
      </c>
      <c r="K226" s="406" t="s">
        <v>1644</v>
      </c>
      <c r="L226" s="407">
        <v>0</v>
      </c>
      <c r="M226" s="578">
        <v>0</v>
      </c>
      <c r="N226" s="580"/>
      <c r="O226" s="578">
        <f t="shared" si="165"/>
        <v>0</v>
      </c>
      <c r="P226" s="402">
        <f t="shared" si="166"/>
        <v>0</v>
      </c>
      <c r="Q226" s="402">
        <f t="shared" si="166"/>
        <v>0</v>
      </c>
      <c r="R226" s="402"/>
    </row>
    <row r="227" spans="2:22">
      <c r="B227" s="398"/>
      <c r="C227" s="393" t="s">
        <v>1615</v>
      </c>
      <c r="D227" s="393" t="s">
        <v>1063</v>
      </c>
      <c r="E227" s="394" t="s">
        <v>1064</v>
      </c>
      <c r="F227" s="393">
        <v>4</v>
      </c>
      <c r="G227" s="395">
        <v>10</v>
      </c>
      <c r="H227" s="395">
        <v>1</v>
      </c>
      <c r="I227" s="395">
        <v>8</v>
      </c>
      <c r="J227" s="395">
        <v>0</v>
      </c>
      <c r="K227" s="396" t="s">
        <v>1645</v>
      </c>
      <c r="L227" s="397">
        <v>0</v>
      </c>
      <c r="M227" s="593">
        <v>0</v>
      </c>
      <c r="N227" s="577">
        <v>0</v>
      </c>
      <c r="O227" s="397">
        <f>O228</f>
        <v>0</v>
      </c>
      <c r="P227" s="397">
        <f t="shared" ref="P227:R227" si="167">P228</f>
        <v>0</v>
      </c>
      <c r="Q227" s="397">
        <f t="shared" si="167"/>
        <v>0</v>
      </c>
      <c r="R227" s="397">
        <f t="shared" si="167"/>
        <v>0</v>
      </c>
    </row>
    <row r="228" spans="2:22">
      <c r="B228" s="398"/>
      <c r="C228" s="398" t="s">
        <v>1615</v>
      </c>
      <c r="D228" s="398" t="s">
        <v>1063</v>
      </c>
      <c r="E228" s="399" t="s">
        <v>1064</v>
      </c>
      <c r="F228" s="398">
        <v>4</v>
      </c>
      <c r="G228" s="400">
        <v>10</v>
      </c>
      <c r="H228" s="400">
        <v>1</v>
      </c>
      <c r="I228" s="400">
        <v>8</v>
      </c>
      <c r="J228" s="400">
        <v>1</v>
      </c>
      <c r="K228" s="406" t="s">
        <v>1646</v>
      </c>
      <c r="L228" s="407">
        <v>0</v>
      </c>
      <c r="M228" s="578">
        <v>0</v>
      </c>
      <c r="N228" s="580"/>
      <c r="O228" s="578">
        <f>ROUND(N228,0)</f>
        <v>0</v>
      </c>
      <c r="P228" s="402">
        <f>O228*0.02+O228</f>
        <v>0</v>
      </c>
      <c r="Q228" s="402">
        <f>P228*0.02+P228</f>
        <v>0</v>
      </c>
      <c r="R228" s="402"/>
    </row>
    <row r="229" spans="2:22">
      <c r="B229" s="398"/>
      <c r="C229" s="389" t="s">
        <v>1647</v>
      </c>
      <c r="D229" s="389" t="s">
        <v>1065</v>
      </c>
      <c r="E229" s="388" t="s">
        <v>1648</v>
      </c>
      <c r="F229" s="389">
        <v>4</v>
      </c>
      <c r="G229" s="390">
        <v>10</v>
      </c>
      <c r="H229" s="390">
        <v>2</v>
      </c>
      <c r="I229" s="390">
        <v>0</v>
      </c>
      <c r="J229" s="390">
        <v>0</v>
      </c>
      <c r="K229" s="391" t="s">
        <v>1649</v>
      </c>
      <c r="L229" s="392">
        <v>53857.32</v>
      </c>
      <c r="M229" s="592">
        <v>0</v>
      </c>
      <c r="N229" s="576">
        <f t="shared" ref="N229" si="168">N230</f>
        <v>0</v>
      </c>
      <c r="O229" s="392">
        <f>O230</f>
        <v>0</v>
      </c>
      <c r="P229" s="392">
        <f t="shared" ref="P229:R229" si="169">P230</f>
        <v>0</v>
      </c>
      <c r="Q229" s="392">
        <f t="shared" si="169"/>
        <v>0</v>
      </c>
      <c r="R229" s="392">
        <f t="shared" si="169"/>
        <v>0</v>
      </c>
    </row>
    <row r="230" spans="2:22">
      <c r="B230" s="398"/>
      <c r="C230" s="393" t="s">
        <v>1647</v>
      </c>
      <c r="D230" s="393" t="s">
        <v>1065</v>
      </c>
      <c r="E230" s="394" t="s">
        <v>1066</v>
      </c>
      <c r="F230" s="393">
        <v>4</v>
      </c>
      <c r="G230" s="395">
        <v>10</v>
      </c>
      <c r="H230" s="395">
        <v>2</v>
      </c>
      <c r="I230" s="395">
        <v>1</v>
      </c>
      <c r="J230" s="395">
        <v>0</v>
      </c>
      <c r="K230" s="396" t="s">
        <v>1650</v>
      </c>
      <c r="L230" s="397">
        <v>53857.32</v>
      </c>
      <c r="M230" s="593">
        <v>0</v>
      </c>
      <c r="N230" s="577">
        <f t="shared" ref="N230" si="170">SUM(N231:N236)</f>
        <v>0</v>
      </c>
      <c r="O230" s="397">
        <f>SUM(O231:O236)</f>
        <v>0</v>
      </c>
      <c r="P230" s="397">
        <f t="shared" ref="P230:R230" si="171">SUM(P231:P236)</f>
        <v>0</v>
      </c>
      <c r="Q230" s="397">
        <f t="shared" si="171"/>
        <v>0</v>
      </c>
      <c r="R230" s="397">
        <f t="shared" si="171"/>
        <v>0</v>
      </c>
    </row>
    <row r="231" spans="2:22">
      <c r="B231" s="398"/>
      <c r="C231" s="398" t="s">
        <v>1647</v>
      </c>
      <c r="D231" s="398" t="s">
        <v>1065</v>
      </c>
      <c r="E231" s="399" t="s">
        <v>1066</v>
      </c>
      <c r="F231" s="398">
        <v>4</v>
      </c>
      <c r="G231" s="400">
        <v>10</v>
      </c>
      <c r="H231" s="400">
        <v>2</v>
      </c>
      <c r="I231" s="400">
        <v>1</v>
      </c>
      <c r="J231" s="400">
        <v>1</v>
      </c>
      <c r="K231" s="426" t="s">
        <v>1651</v>
      </c>
      <c r="L231" s="427">
        <v>0</v>
      </c>
      <c r="M231" s="578">
        <v>0</v>
      </c>
      <c r="N231" s="585"/>
      <c r="O231" s="578">
        <f t="shared" ref="O231:O236" si="172">ROUND(N231,0)</f>
        <v>0</v>
      </c>
      <c r="P231" s="402">
        <f t="shared" ref="P231:Q236" si="173">O231*0.02+O231</f>
        <v>0</v>
      </c>
      <c r="Q231" s="402">
        <f t="shared" si="173"/>
        <v>0</v>
      </c>
      <c r="R231" s="402"/>
    </row>
    <row r="232" spans="2:22">
      <c r="B232" s="398"/>
      <c r="C232" s="398" t="s">
        <v>1647</v>
      </c>
      <c r="D232" s="398" t="s">
        <v>1065</v>
      </c>
      <c r="E232" s="399" t="s">
        <v>1066</v>
      </c>
      <c r="F232" s="398">
        <v>4</v>
      </c>
      <c r="G232" s="400">
        <v>10</v>
      </c>
      <c r="H232" s="400">
        <v>2</v>
      </c>
      <c r="I232" s="400">
        <v>1</v>
      </c>
      <c r="J232" s="400">
        <v>2</v>
      </c>
      <c r="K232" s="426" t="s">
        <v>1652</v>
      </c>
      <c r="L232" s="427">
        <v>0</v>
      </c>
      <c r="M232" s="578">
        <v>0</v>
      </c>
      <c r="N232" s="585"/>
      <c r="O232" s="578">
        <f t="shared" si="172"/>
        <v>0</v>
      </c>
      <c r="P232" s="402">
        <f t="shared" si="173"/>
        <v>0</v>
      </c>
      <c r="Q232" s="402">
        <f t="shared" si="173"/>
        <v>0</v>
      </c>
      <c r="R232" s="402"/>
    </row>
    <row r="233" spans="2:22">
      <c r="B233" s="398"/>
      <c r="C233" s="398" t="s">
        <v>1647</v>
      </c>
      <c r="D233" s="398" t="s">
        <v>1065</v>
      </c>
      <c r="E233" s="399" t="s">
        <v>1066</v>
      </c>
      <c r="F233" s="398">
        <v>4</v>
      </c>
      <c r="G233" s="400">
        <v>10</v>
      </c>
      <c r="H233" s="400">
        <v>2</v>
      </c>
      <c r="I233" s="400">
        <v>1</v>
      </c>
      <c r="J233" s="400">
        <v>3</v>
      </c>
      <c r="K233" s="426" t="s">
        <v>1653</v>
      </c>
      <c r="L233" s="427">
        <v>0</v>
      </c>
      <c r="M233" s="578">
        <v>0</v>
      </c>
      <c r="N233" s="585"/>
      <c r="O233" s="578">
        <f t="shared" si="172"/>
        <v>0</v>
      </c>
      <c r="P233" s="402">
        <f t="shared" si="173"/>
        <v>0</v>
      </c>
      <c r="Q233" s="402">
        <f t="shared" si="173"/>
        <v>0</v>
      </c>
      <c r="R233" s="402"/>
    </row>
    <row r="234" spans="2:22">
      <c r="B234" s="398"/>
      <c r="C234" s="398" t="s">
        <v>1647</v>
      </c>
      <c r="D234" s="398" t="s">
        <v>1065</v>
      </c>
      <c r="E234" s="399" t="s">
        <v>1066</v>
      </c>
      <c r="F234" s="398">
        <v>4</v>
      </c>
      <c r="G234" s="400">
        <v>10</v>
      </c>
      <c r="H234" s="400">
        <v>2</v>
      </c>
      <c r="I234" s="400">
        <v>1</v>
      </c>
      <c r="J234" s="400">
        <v>4</v>
      </c>
      <c r="K234" s="426" t="s">
        <v>1654</v>
      </c>
      <c r="L234" s="427">
        <v>53857.32</v>
      </c>
      <c r="M234" s="578">
        <v>0</v>
      </c>
      <c r="N234" s="585"/>
      <c r="O234" s="578">
        <f t="shared" si="172"/>
        <v>0</v>
      </c>
      <c r="P234" s="402">
        <f t="shared" si="173"/>
        <v>0</v>
      </c>
      <c r="Q234" s="402">
        <f t="shared" si="173"/>
        <v>0</v>
      </c>
      <c r="R234" s="402"/>
    </row>
    <row r="235" spans="2:22">
      <c r="B235" s="398"/>
      <c r="C235" s="398" t="s">
        <v>1647</v>
      </c>
      <c r="D235" s="398" t="s">
        <v>1065</v>
      </c>
      <c r="E235" s="399" t="s">
        <v>1066</v>
      </c>
      <c r="F235" s="398">
        <v>4</v>
      </c>
      <c r="G235" s="400">
        <v>10</v>
      </c>
      <c r="H235" s="400">
        <v>2</v>
      </c>
      <c r="I235" s="400">
        <v>1</v>
      </c>
      <c r="J235" s="400">
        <v>5</v>
      </c>
      <c r="K235" s="426" t="s">
        <v>1655</v>
      </c>
      <c r="L235" s="427">
        <v>0</v>
      </c>
      <c r="M235" s="578">
        <v>0</v>
      </c>
      <c r="N235" s="585"/>
      <c r="O235" s="578">
        <f t="shared" si="172"/>
        <v>0</v>
      </c>
      <c r="P235" s="402">
        <f t="shared" si="173"/>
        <v>0</v>
      </c>
      <c r="Q235" s="402">
        <f t="shared" si="173"/>
        <v>0</v>
      </c>
      <c r="R235" s="402"/>
    </row>
    <row r="236" spans="2:22">
      <c r="B236" s="398"/>
      <c r="C236" s="398" t="s">
        <v>1647</v>
      </c>
      <c r="D236" s="398" t="s">
        <v>1065</v>
      </c>
      <c r="E236" s="399" t="s">
        <v>1066</v>
      </c>
      <c r="F236" s="398">
        <v>4</v>
      </c>
      <c r="G236" s="400">
        <v>10</v>
      </c>
      <c r="H236" s="400">
        <v>2</v>
      </c>
      <c r="I236" s="400">
        <v>1</v>
      </c>
      <c r="J236" s="400">
        <v>6</v>
      </c>
      <c r="K236" s="426" t="s">
        <v>1656</v>
      </c>
      <c r="L236" s="427">
        <v>0</v>
      </c>
      <c r="M236" s="578">
        <v>0</v>
      </c>
      <c r="N236" s="585"/>
      <c r="O236" s="578">
        <f t="shared" si="172"/>
        <v>0</v>
      </c>
      <c r="P236" s="402">
        <f t="shared" si="173"/>
        <v>0</v>
      </c>
      <c r="Q236" s="402">
        <f t="shared" si="173"/>
        <v>0</v>
      </c>
      <c r="R236" s="402"/>
    </row>
    <row r="237" spans="2:22">
      <c r="B237" s="398"/>
      <c r="C237" s="398"/>
      <c r="D237" s="398"/>
      <c r="E237" s="399"/>
      <c r="F237" s="398"/>
      <c r="G237" s="400"/>
      <c r="H237" s="400"/>
      <c r="I237" s="400"/>
      <c r="J237" s="400"/>
      <c r="K237" s="426"/>
      <c r="L237" s="427">
        <v>0</v>
      </c>
      <c r="M237" s="585"/>
      <c r="N237" s="585"/>
      <c r="O237" s="427"/>
      <c r="P237" s="402"/>
      <c r="Q237" s="402"/>
      <c r="R237" s="402"/>
    </row>
    <row r="238" spans="2:22" s="434" customFormat="1" ht="15">
      <c r="B238" s="428"/>
      <c r="C238" s="428"/>
      <c r="D238" s="428"/>
      <c r="E238" s="429"/>
      <c r="F238" s="430" t="s">
        <v>1657</v>
      </c>
      <c r="G238" s="431"/>
      <c r="H238" s="431"/>
      <c r="I238" s="431"/>
      <c r="J238" s="431"/>
      <c r="K238" s="432"/>
      <c r="L238" s="433">
        <f t="shared" ref="L238:O238" si="174">L3</f>
        <v>273721727.78000003</v>
      </c>
      <c r="M238" s="586">
        <v>279382867</v>
      </c>
      <c r="N238" s="586">
        <f t="shared" si="174"/>
        <v>269593893</v>
      </c>
      <c r="O238" s="570">
        <f t="shared" si="174"/>
        <v>269753559</v>
      </c>
      <c r="P238" s="433">
        <f t="shared" ref="P238:R238" si="175">P3</f>
        <v>275148630.17999995</v>
      </c>
      <c r="Q238" s="433">
        <f t="shared" si="175"/>
        <v>280651602.78360003</v>
      </c>
      <c r="R238" s="433">
        <f t="shared" si="175"/>
        <v>26058000</v>
      </c>
      <c r="S238" s="453">
        <f>P238+P238*0.02</f>
        <v>280651602.78359997</v>
      </c>
      <c r="T238" s="453">
        <f>O238-O4</f>
        <v>11081079</v>
      </c>
      <c r="U238" s="619"/>
      <c r="V238" s="453"/>
    </row>
    <row r="239" spans="2:22">
      <c r="B239" s="398"/>
      <c r="C239" s="398"/>
      <c r="D239" s="398"/>
      <c r="E239" s="399"/>
      <c r="F239" s="398"/>
      <c r="G239" s="400"/>
      <c r="H239" s="400"/>
      <c r="I239" s="400"/>
      <c r="J239" s="400"/>
      <c r="K239" s="426"/>
      <c r="L239" s="427"/>
      <c r="M239" s="585"/>
      <c r="N239" s="585"/>
      <c r="O239" s="427"/>
      <c r="P239" s="402"/>
      <c r="Q239" s="402"/>
      <c r="R239" s="402"/>
    </row>
    <row r="240" spans="2:22">
      <c r="B240" s="376"/>
      <c r="C240" s="376"/>
      <c r="D240" s="376" t="s">
        <v>1658</v>
      </c>
      <c r="E240" s="377" t="s">
        <v>1659</v>
      </c>
      <c r="F240" s="376">
        <v>5</v>
      </c>
      <c r="G240" s="378">
        <v>0</v>
      </c>
      <c r="H240" s="378">
        <v>0</v>
      </c>
      <c r="I240" s="378">
        <v>0</v>
      </c>
      <c r="J240" s="378">
        <v>0</v>
      </c>
      <c r="K240" s="379" t="s">
        <v>216</v>
      </c>
      <c r="L240" s="380">
        <v>268258440.98000002</v>
      </c>
      <c r="M240" s="574">
        <v>273158296</v>
      </c>
      <c r="N240" s="574">
        <f t="shared" ref="N240:O240" si="176">N241+N286+N462+N484+N501+N570+N617+N664+N711+N726+N744+N753+N773+N780+N822</f>
        <v>265582678</v>
      </c>
      <c r="O240" s="566">
        <f t="shared" si="176"/>
        <v>263666256</v>
      </c>
      <c r="P240" s="380">
        <f t="shared" ref="P240:Q240" si="177">P241+P286+P462+P484+P501+P570+P617+P664+P711+P726+P744+P753+P773+P780+P822</f>
        <v>268939581.11999995</v>
      </c>
      <c r="Q240" s="380">
        <f t="shared" si="177"/>
        <v>274318372.74239999</v>
      </c>
      <c r="R240" s="380">
        <f t="shared" ref="R240" si="178">R241+R286+R462+R484+R501+R570+R617+R664+R711+R726+R744+R753+R773+R780+R822</f>
        <v>26058000</v>
      </c>
      <c r="S240" s="361">
        <f>Modello_CE!J406</f>
        <v>263666256</v>
      </c>
      <c r="T240" s="361">
        <f t="shared" ref="T240:T285" si="179">O240*0.02+O240-P240</f>
        <v>0</v>
      </c>
    </row>
    <row r="241" spans="2:21">
      <c r="B241" s="383"/>
      <c r="C241" s="383" t="s">
        <v>1660</v>
      </c>
      <c r="D241" s="383" t="s">
        <v>551</v>
      </c>
      <c r="E241" s="382" t="s">
        <v>1661</v>
      </c>
      <c r="F241" s="383">
        <v>5</v>
      </c>
      <c r="G241" s="384">
        <v>1</v>
      </c>
      <c r="H241" s="384">
        <v>0</v>
      </c>
      <c r="I241" s="384">
        <v>0</v>
      </c>
      <c r="J241" s="384">
        <v>0</v>
      </c>
      <c r="K241" s="385" t="s">
        <v>1662</v>
      </c>
      <c r="L241" s="386">
        <v>36596349.57</v>
      </c>
      <c r="M241" s="591">
        <v>37550967</v>
      </c>
      <c r="N241" s="575">
        <f t="shared" ref="N241:R241" si="180">N242+N277</f>
        <v>40559638</v>
      </c>
      <c r="O241" s="567">
        <f t="shared" ref="O241" si="181">O242+O277</f>
        <v>42772610</v>
      </c>
      <c r="P241" s="386">
        <f t="shared" ref="P241:Q241" si="182">P242+P277</f>
        <v>43628062.199999996</v>
      </c>
      <c r="Q241" s="386">
        <f t="shared" si="182"/>
        <v>44500623.443999998</v>
      </c>
      <c r="R241" s="386">
        <f t="shared" si="180"/>
        <v>9475303</v>
      </c>
      <c r="S241" s="361">
        <f>Modello_CE!J127</f>
        <v>42772610</v>
      </c>
      <c r="T241" s="361">
        <f>O241-S241</f>
        <v>0</v>
      </c>
    </row>
    <row r="242" spans="2:21">
      <c r="B242" s="389"/>
      <c r="C242" s="389" t="s">
        <v>1663</v>
      </c>
      <c r="D242" s="389" t="s">
        <v>553</v>
      </c>
      <c r="E242" s="388" t="s">
        <v>1664</v>
      </c>
      <c r="F242" s="389">
        <v>5</v>
      </c>
      <c r="G242" s="390">
        <v>1</v>
      </c>
      <c r="H242" s="390">
        <v>1</v>
      </c>
      <c r="I242" s="390">
        <v>0</v>
      </c>
      <c r="J242" s="390">
        <v>0</v>
      </c>
      <c r="K242" s="391" t="s">
        <v>1665</v>
      </c>
      <c r="L242" s="392">
        <v>36173220.75</v>
      </c>
      <c r="M242" s="592">
        <v>37141057</v>
      </c>
      <c r="N242" s="576">
        <f t="shared" ref="N242:R242" si="183">N243+N255+N259+N264+N266+N268+N270+N273+N275</f>
        <v>40205862</v>
      </c>
      <c r="O242" s="568">
        <f t="shared" ref="O242" si="184">O243+O255+O259+O264+O266+O268+O270+O273+O275</f>
        <v>42418834</v>
      </c>
      <c r="P242" s="392">
        <f t="shared" ref="P242:Q242" si="185">P243+P255+P259+P264+P266+P268+P270+P273+P275</f>
        <v>43267210.679999992</v>
      </c>
      <c r="Q242" s="392">
        <f t="shared" si="185"/>
        <v>44132554.893600002</v>
      </c>
      <c r="R242" s="392">
        <f t="shared" si="183"/>
        <v>9121527</v>
      </c>
      <c r="S242" s="344" t="s">
        <v>1666</v>
      </c>
      <c r="T242" s="361">
        <f t="shared" si="179"/>
        <v>0</v>
      </c>
    </row>
    <row r="243" spans="2:21">
      <c r="B243" s="393"/>
      <c r="C243" s="393" t="s">
        <v>1667</v>
      </c>
      <c r="D243" s="393" t="s">
        <v>555</v>
      </c>
      <c r="E243" s="394" t="s">
        <v>556</v>
      </c>
      <c r="F243" s="393">
        <v>5</v>
      </c>
      <c r="G243" s="395">
        <v>1</v>
      </c>
      <c r="H243" s="395">
        <v>1</v>
      </c>
      <c r="I243" s="395">
        <v>1</v>
      </c>
      <c r="J243" s="395">
        <v>0</v>
      </c>
      <c r="K243" s="396" t="s">
        <v>1618</v>
      </c>
      <c r="L243" s="435">
        <v>18565324.289999999</v>
      </c>
      <c r="M243" s="587">
        <v>19943464</v>
      </c>
      <c r="N243" s="587">
        <f t="shared" ref="N243:R243" si="186">SUM(N244:N254)</f>
        <v>21971419</v>
      </c>
      <c r="O243" s="571">
        <f t="shared" ref="O243" si="187">SUM(O244:O254)</f>
        <v>24186557</v>
      </c>
      <c r="P243" s="435">
        <f t="shared" ref="P243:Q243" si="188">SUM(P244:P254)</f>
        <v>24670288.140000001</v>
      </c>
      <c r="Q243" s="435">
        <f t="shared" si="188"/>
        <v>25163693.902800001</v>
      </c>
      <c r="R243" s="435">
        <f t="shared" si="186"/>
        <v>0</v>
      </c>
      <c r="T243" s="361">
        <f t="shared" si="179"/>
        <v>0</v>
      </c>
    </row>
    <row r="244" spans="2:21" ht="25.5">
      <c r="B244" s="398"/>
      <c r="C244" s="398" t="s">
        <v>1668</v>
      </c>
      <c r="D244" s="398" t="s">
        <v>557</v>
      </c>
      <c r="E244" s="399" t="s">
        <v>558</v>
      </c>
      <c r="F244" s="398">
        <v>5</v>
      </c>
      <c r="G244" s="400">
        <v>1</v>
      </c>
      <c r="H244" s="400">
        <v>1</v>
      </c>
      <c r="I244" s="400">
        <v>1</v>
      </c>
      <c r="J244" s="400">
        <v>1</v>
      </c>
      <c r="K244" s="406" t="s">
        <v>1619</v>
      </c>
      <c r="L244" s="407">
        <v>15804368.870000001</v>
      </c>
      <c r="M244" s="578">
        <v>18214975</v>
      </c>
      <c r="N244" s="580">
        <v>21971419</v>
      </c>
      <c r="O244" s="578">
        <v>24186557</v>
      </c>
      <c r="P244" s="402">
        <f t="shared" ref="P244:Q254" si="189">O244*0.02+O244</f>
        <v>24670288.140000001</v>
      </c>
      <c r="Q244" s="402">
        <f t="shared" si="189"/>
        <v>25163693.902800001</v>
      </c>
      <c r="R244" s="402"/>
      <c r="S244" s="453">
        <f t="shared" ref="S244:S307" si="190">O244+O244*0.02-P244</f>
        <v>0</v>
      </c>
      <c r="T244" s="361">
        <f t="shared" si="179"/>
        <v>0</v>
      </c>
      <c r="U244" s="344">
        <v>4696681.58</v>
      </c>
    </row>
    <row r="245" spans="2:21" ht="15">
      <c r="B245" s="398"/>
      <c r="C245" s="398" t="s">
        <v>1669</v>
      </c>
      <c r="D245" s="398" t="s">
        <v>559</v>
      </c>
      <c r="E245" s="399" t="s">
        <v>560</v>
      </c>
      <c r="F245" s="398">
        <v>5</v>
      </c>
      <c r="G245" s="400">
        <v>1</v>
      </c>
      <c r="H245" s="400">
        <v>1</v>
      </c>
      <c r="I245" s="400">
        <v>1</v>
      </c>
      <c r="J245" s="400">
        <v>2</v>
      </c>
      <c r="K245" s="406" t="s">
        <v>1620</v>
      </c>
      <c r="L245" s="407">
        <v>0</v>
      </c>
      <c r="M245" s="578">
        <v>4000</v>
      </c>
      <c r="N245" s="580"/>
      <c r="O245" s="578">
        <f t="shared" ref="O245:O254" si="191">ROUND(N245,0)</f>
        <v>0</v>
      </c>
      <c r="P245" s="402">
        <f t="shared" si="189"/>
        <v>0</v>
      </c>
      <c r="Q245" s="402">
        <f t="shared" si="189"/>
        <v>0</v>
      </c>
      <c r="R245" s="402"/>
      <c r="S245" s="453">
        <f t="shared" si="190"/>
        <v>0</v>
      </c>
      <c r="T245" s="361">
        <f t="shared" si="179"/>
        <v>0</v>
      </c>
    </row>
    <row r="246" spans="2:21" ht="15">
      <c r="B246" s="398"/>
      <c r="C246" s="398" t="s">
        <v>1670</v>
      </c>
      <c r="D246" s="398" t="s">
        <v>561</v>
      </c>
      <c r="E246" s="399" t="s">
        <v>562</v>
      </c>
      <c r="F246" s="398">
        <v>5</v>
      </c>
      <c r="G246" s="400">
        <v>1</v>
      </c>
      <c r="H246" s="400">
        <v>1</v>
      </c>
      <c r="I246" s="400">
        <v>1</v>
      </c>
      <c r="J246" s="400">
        <v>3</v>
      </c>
      <c r="K246" s="406" t="s">
        <v>1621</v>
      </c>
      <c r="L246" s="407">
        <v>0</v>
      </c>
      <c r="M246" s="578">
        <v>0</v>
      </c>
      <c r="N246" s="580"/>
      <c r="O246" s="578">
        <f t="shared" si="191"/>
        <v>0</v>
      </c>
      <c r="P246" s="402">
        <f t="shared" si="189"/>
        <v>0</v>
      </c>
      <c r="Q246" s="402">
        <f t="shared" si="189"/>
        <v>0</v>
      </c>
      <c r="R246" s="402"/>
      <c r="S246" s="453">
        <f t="shared" si="190"/>
        <v>0</v>
      </c>
      <c r="T246" s="361">
        <f t="shared" si="179"/>
        <v>0</v>
      </c>
    </row>
    <row r="247" spans="2:21" s="355" customFormat="1" ht="25.5">
      <c r="B247" s="436"/>
      <c r="C247" s="398" t="s">
        <v>1668</v>
      </c>
      <c r="D247" s="398" t="s">
        <v>557</v>
      </c>
      <c r="E247" s="399" t="s">
        <v>558</v>
      </c>
      <c r="F247" s="436">
        <v>5</v>
      </c>
      <c r="G247" s="437">
        <v>1</v>
      </c>
      <c r="H247" s="437">
        <v>1</v>
      </c>
      <c r="I247" s="437">
        <v>1</v>
      </c>
      <c r="J247" s="437">
        <v>4</v>
      </c>
      <c r="K247" s="401" t="s">
        <v>1622</v>
      </c>
      <c r="L247" s="402">
        <v>1280105.1100000001</v>
      </c>
      <c r="M247" s="578">
        <v>164366</v>
      </c>
      <c r="N247" s="578"/>
      <c r="O247" s="578">
        <f t="shared" si="191"/>
        <v>0</v>
      </c>
      <c r="P247" s="402">
        <f t="shared" si="189"/>
        <v>0</v>
      </c>
      <c r="Q247" s="402">
        <f t="shared" si="189"/>
        <v>0</v>
      </c>
      <c r="R247" s="402"/>
      <c r="S247" s="453">
        <f t="shared" si="190"/>
        <v>0</v>
      </c>
      <c r="T247" s="361">
        <f t="shared" si="179"/>
        <v>0</v>
      </c>
    </row>
    <row r="248" spans="2:21" s="355" customFormat="1" ht="15">
      <c r="B248" s="436"/>
      <c r="C248" s="398" t="s">
        <v>1669</v>
      </c>
      <c r="D248" s="398" t="s">
        <v>559</v>
      </c>
      <c r="E248" s="399" t="s">
        <v>560</v>
      </c>
      <c r="F248" s="436">
        <v>5</v>
      </c>
      <c r="G248" s="437">
        <v>1</v>
      </c>
      <c r="H248" s="437">
        <v>1</v>
      </c>
      <c r="I248" s="437">
        <v>1</v>
      </c>
      <c r="J248" s="437">
        <v>5</v>
      </c>
      <c r="K248" s="401" t="s">
        <v>1623</v>
      </c>
      <c r="L248" s="402">
        <v>0</v>
      </c>
      <c r="M248" s="578">
        <v>0</v>
      </c>
      <c r="N248" s="578"/>
      <c r="O248" s="578">
        <f t="shared" si="191"/>
        <v>0</v>
      </c>
      <c r="P248" s="402">
        <f t="shared" si="189"/>
        <v>0</v>
      </c>
      <c r="Q248" s="402">
        <f t="shared" si="189"/>
        <v>0</v>
      </c>
      <c r="R248" s="402"/>
      <c r="S248" s="453">
        <f t="shared" si="190"/>
        <v>0</v>
      </c>
      <c r="T248" s="361">
        <f t="shared" si="179"/>
        <v>0</v>
      </c>
    </row>
    <row r="249" spans="2:21" ht="25.5">
      <c r="B249" s="398"/>
      <c r="C249" s="398" t="s">
        <v>1668</v>
      </c>
      <c r="D249" s="398" t="s">
        <v>557</v>
      </c>
      <c r="E249" s="399" t="s">
        <v>558</v>
      </c>
      <c r="F249" s="398">
        <v>5</v>
      </c>
      <c r="G249" s="400">
        <v>1</v>
      </c>
      <c r="H249" s="400">
        <v>1</v>
      </c>
      <c r="I249" s="400">
        <v>1</v>
      </c>
      <c r="J249" s="400">
        <v>6</v>
      </c>
      <c r="K249" s="406" t="s">
        <v>1624</v>
      </c>
      <c r="L249" s="407">
        <v>1455230.3099999998</v>
      </c>
      <c r="M249" s="578">
        <v>1534759</v>
      </c>
      <c r="N249" s="580"/>
      <c r="O249" s="578">
        <f t="shared" si="191"/>
        <v>0</v>
      </c>
      <c r="P249" s="402">
        <f t="shared" si="189"/>
        <v>0</v>
      </c>
      <c r="Q249" s="402">
        <f t="shared" si="189"/>
        <v>0</v>
      </c>
      <c r="R249" s="402"/>
      <c r="S249" s="453">
        <f t="shared" si="190"/>
        <v>0</v>
      </c>
      <c r="T249" s="361">
        <f t="shared" si="179"/>
        <v>0</v>
      </c>
    </row>
    <row r="250" spans="2:21" ht="15">
      <c r="B250" s="398"/>
      <c r="C250" s="398" t="s">
        <v>1669</v>
      </c>
      <c r="D250" s="398" t="s">
        <v>559</v>
      </c>
      <c r="E250" s="399" t="s">
        <v>560</v>
      </c>
      <c r="F250" s="398">
        <v>5</v>
      </c>
      <c r="G250" s="400">
        <v>1</v>
      </c>
      <c r="H250" s="400">
        <v>1</v>
      </c>
      <c r="I250" s="400">
        <v>1</v>
      </c>
      <c r="J250" s="400">
        <v>7</v>
      </c>
      <c r="K250" s="406" t="s">
        <v>1625</v>
      </c>
      <c r="L250" s="407">
        <v>0</v>
      </c>
      <c r="M250" s="578">
        <v>0</v>
      </c>
      <c r="N250" s="580"/>
      <c r="O250" s="578">
        <f t="shared" si="191"/>
        <v>0</v>
      </c>
      <c r="P250" s="402">
        <f t="shared" si="189"/>
        <v>0</v>
      </c>
      <c r="Q250" s="402">
        <f t="shared" si="189"/>
        <v>0</v>
      </c>
      <c r="R250" s="402"/>
      <c r="S250" s="453">
        <f t="shared" si="190"/>
        <v>0</v>
      </c>
      <c r="T250" s="361">
        <f t="shared" si="179"/>
        <v>0</v>
      </c>
    </row>
    <row r="251" spans="2:21" ht="25.5">
      <c r="B251" s="398"/>
      <c r="C251" s="398" t="s">
        <v>1668</v>
      </c>
      <c r="D251" s="398" t="s">
        <v>557</v>
      </c>
      <c r="E251" s="399" t="s">
        <v>558</v>
      </c>
      <c r="F251" s="398">
        <v>5</v>
      </c>
      <c r="G251" s="400">
        <v>1</v>
      </c>
      <c r="H251" s="400">
        <v>1</v>
      </c>
      <c r="I251" s="400">
        <v>1</v>
      </c>
      <c r="J251" s="400">
        <v>8</v>
      </c>
      <c r="K251" s="406" t="s">
        <v>1626</v>
      </c>
      <c r="L251" s="407">
        <v>0</v>
      </c>
      <c r="M251" s="578">
        <v>0</v>
      </c>
      <c r="N251" s="580"/>
      <c r="O251" s="578">
        <f t="shared" si="191"/>
        <v>0</v>
      </c>
      <c r="P251" s="402">
        <f t="shared" si="189"/>
        <v>0</v>
      </c>
      <c r="Q251" s="402">
        <f t="shared" si="189"/>
        <v>0</v>
      </c>
      <c r="R251" s="402"/>
      <c r="S251" s="453">
        <f t="shared" si="190"/>
        <v>0</v>
      </c>
      <c r="T251" s="361">
        <f t="shared" si="179"/>
        <v>0</v>
      </c>
    </row>
    <row r="252" spans="2:21" ht="15">
      <c r="B252" s="398"/>
      <c r="C252" s="398" t="s">
        <v>1669</v>
      </c>
      <c r="D252" s="398" t="s">
        <v>559</v>
      </c>
      <c r="E252" s="399" t="s">
        <v>560</v>
      </c>
      <c r="F252" s="398">
        <v>5</v>
      </c>
      <c r="G252" s="400">
        <v>1</v>
      </c>
      <c r="H252" s="400">
        <v>1</v>
      </c>
      <c r="I252" s="400">
        <v>1</v>
      </c>
      <c r="J252" s="400">
        <v>9</v>
      </c>
      <c r="K252" s="406" t="s">
        <v>1627</v>
      </c>
      <c r="L252" s="407">
        <v>0</v>
      </c>
      <c r="M252" s="578">
        <v>0</v>
      </c>
      <c r="N252" s="580"/>
      <c r="O252" s="578">
        <f t="shared" si="191"/>
        <v>0</v>
      </c>
      <c r="P252" s="402">
        <f t="shared" si="189"/>
        <v>0</v>
      </c>
      <c r="Q252" s="402">
        <f t="shared" si="189"/>
        <v>0</v>
      </c>
      <c r="R252" s="402"/>
      <c r="S252" s="453">
        <f t="shared" si="190"/>
        <v>0</v>
      </c>
      <c r="T252" s="361">
        <f t="shared" si="179"/>
        <v>0</v>
      </c>
    </row>
    <row r="253" spans="2:21" ht="25.5">
      <c r="B253" s="398"/>
      <c r="C253" s="398" t="s">
        <v>1668</v>
      </c>
      <c r="D253" s="398" t="s">
        <v>557</v>
      </c>
      <c r="E253" s="399" t="s">
        <v>558</v>
      </c>
      <c r="F253" s="398">
        <v>5</v>
      </c>
      <c r="G253" s="400">
        <v>1</v>
      </c>
      <c r="H253" s="400">
        <v>1</v>
      </c>
      <c r="I253" s="400">
        <v>1</v>
      </c>
      <c r="J253" s="400">
        <v>10</v>
      </c>
      <c r="K253" s="406" t="s">
        <v>1628</v>
      </c>
      <c r="L253" s="407">
        <v>25620</v>
      </c>
      <c r="M253" s="578">
        <v>25364</v>
      </c>
      <c r="N253" s="580"/>
      <c r="O253" s="578">
        <f t="shared" si="191"/>
        <v>0</v>
      </c>
      <c r="P253" s="402">
        <f t="shared" si="189"/>
        <v>0</v>
      </c>
      <c r="Q253" s="402">
        <f t="shared" si="189"/>
        <v>0</v>
      </c>
      <c r="R253" s="402"/>
      <c r="S253" s="453">
        <f t="shared" si="190"/>
        <v>0</v>
      </c>
      <c r="T253" s="361">
        <f t="shared" si="179"/>
        <v>0</v>
      </c>
    </row>
    <row r="254" spans="2:21" ht="15">
      <c r="B254" s="398"/>
      <c r="C254" s="398" t="s">
        <v>1669</v>
      </c>
      <c r="D254" s="398" t="s">
        <v>559</v>
      </c>
      <c r="E254" s="399" t="s">
        <v>560</v>
      </c>
      <c r="F254" s="398">
        <v>5</v>
      </c>
      <c r="G254" s="400">
        <v>1</v>
      </c>
      <c r="H254" s="400">
        <v>1</v>
      </c>
      <c r="I254" s="400">
        <v>1</v>
      </c>
      <c r="J254" s="400">
        <v>11</v>
      </c>
      <c r="K254" s="406" t="s">
        <v>1629</v>
      </c>
      <c r="L254" s="407">
        <v>0</v>
      </c>
      <c r="M254" s="578">
        <v>0</v>
      </c>
      <c r="N254" s="580"/>
      <c r="O254" s="578">
        <f t="shared" si="191"/>
        <v>0</v>
      </c>
      <c r="P254" s="402">
        <f t="shared" si="189"/>
        <v>0</v>
      </c>
      <c r="Q254" s="402">
        <f t="shared" si="189"/>
        <v>0</v>
      </c>
      <c r="R254" s="402"/>
      <c r="S254" s="453">
        <f t="shared" si="190"/>
        <v>0</v>
      </c>
      <c r="T254" s="361">
        <f t="shared" si="179"/>
        <v>0</v>
      </c>
    </row>
    <row r="255" spans="2:21" s="355" customFormat="1" ht="15">
      <c r="B255" s="436"/>
      <c r="C255" s="393" t="s">
        <v>1671</v>
      </c>
      <c r="D255" s="393" t="s">
        <v>563</v>
      </c>
      <c r="E255" s="394" t="s">
        <v>564</v>
      </c>
      <c r="F255" s="393">
        <v>5</v>
      </c>
      <c r="G255" s="395">
        <v>1</v>
      </c>
      <c r="H255" s="395">
        <v>1</v>
      </c>
      <c r="I255" s="395">
        <v>2</v>
      </c>
      <c r="J255" s="395">
        <v>0</v>
      </c>
      <c r="K255" s="396" t="s">
        <v>1630</v>
      </c>
      <c r="L255" s="397">
        <v>231843.51</v>
      </c>
      <c r="M255" s="593">
        <v>239166</v>
      </c>
      <c r="N255" s="577">
        <f t="shared" ref="N255:O255" si="192">SUBTOTAL(9,N256:N258)</f>
        <v>178967</v>
      </c>
      <c r="O255" s="569">
        <f t="shared" si="192"/>
        <v>178967</v>
      </c>
      <c r="P255" s="397">
        <f t="shared" ref="P255:R255" si="193">SUBTOTAL(9,P256:P258)</f>
        <v>182546.34</v>
      </c>
      <c r="Q255" s="397">
        <f t="shared" si="193"/>
        <v>186197.26679999998</v>
      </c>
      <c r="R255" s="397">
        <f t="shared" si="193"/>
        <v>0</v>
      </c>
      <c r="S255" s="453">
        <f t="shared" si="190"/>
        <v>0</v>
      </c>
      <c r="T255" s="361">
        <f t="shared" si="179"/>
        <v>0</v>
      </c>
    </row>
    <row r="256" spans="2:21" s="355" customFormat="1" ht="25.5">
      <c r="B256" s="436"/>
      <c r="C256" s="398" t="s">
        <v>1672</v>
      </c>
      <c r="D256" s="398" t="s">
        <v>565</v>
      </c>
      <c r="E256" s="399" t="s">
        <v>566</v>
      </c>
      <c r="F256" s="398">
        <v>5</v>
      </c>
      <c r="G256" s="400">
        <v>1</v>
      </c>
      <c r="H256" s="400">
        <v>1</v>
      </c>
      <c r="I256" s="400">
        <v>2</v>
      </c>
      <c r="J256" s="400">
        <v>1</v>
      </c>
      <c r="K256" s="406" t="s">
        <v>1631</v>
      </c>
      <c r="L256" s="407">
        <v>0</v>
      </c>
      <c r="M256" s="578">
        <v>0</v>
      </c>
      <c r="N256" s="580"/>
      <c r="O256" s="578">
        <f t="shared" ref="O256:O258" si="194">ROUND(N256,0)</f>
        <v>0</v>
      </c>
      <c r="P256" s="402">
        <f t="shared" ref="P256:Q258" si="195">O256*0.02+O256</f>
        <v>0</v>
      </c>
      <c r="Q256" s="402">
        <f t="shared" si="195"/>
        <v>0</v>
      </c>
      <c r="R256" s="402"/>
      <c r="S256" s="453">
        <f t="shared" si="190"/>
        <v>0</v>
      </c>
      <c r="T256" s="361">
        <f t="shared" si="179"/>
        <v>0</v>
      </c>
    </row>
    <row r="257" spans="2:20" s="355" customFormat="1" ht="25.5">
      <c r="B257" s="436"/>
      <c r="C257" s="398" t="s">
        <v>1673</v>
      </c>
      <c r="D257" s="398" t="s">
        <v>567</v>
      </c>
      <c r="E257" s="399" t="s">
        <v>568</v>
      </c>
      <c r="F257" s="398">
        <v>5</v>
      </c>
      <c r="G257" s="400">
        <v>1</v>
      </c>
      <c r="H257" s="400">
        <v>1</v>
      </c>
      <c r="I257" s="400">
        <v>2</v>
      </c>
      <c r="J257" s="400">
        <v>2</v>
      </c>
      <c r="K257" s="406" t="s">
        <v>1632</v>
      </c>
      <c r="L257" s="407">
        <v>0</v>
      </c>
      <c r="M257" s="578">
        <v>0</v>
      </c>
      <c r="N257" s="580"/>
      <c r="O257" s="578">
        <f t="shared" si="194"/>
        <v>0</v>
      </c>
      <c r="P257" s="402">
        <f t="shared" si="195"/>
        <v>0</v>
      </c>
      <c r="Q257" s="402">
        <f t="shared" si="195"/>
        <v>0</v>
      </c>
      <c r="R257" s="402"/>
      <c r="S257" s="453">
        <f t="shared" si="190"/>
        <v>0</v>
      </c>
      <c r="T257" s="361">
        <f t="shared" si="179"/>
        <v>0</v>
      </c>
    </row>
    <row r="258" spans="2:20" s="355" customFormat="1" ht="15">
      <c r="B258" s="436"/>
      <c r="C258" s="398" t="s">
        <v>1674</v>
      </c>
      <c r="D258" s="398" t="s">
        <v>569</v>
      </c>
      <c r="E258" s="399" t="s">
        <v>570</v>
      </c>
      <c r="F258" s="398">
        <v>5</v>
      </c>
      <c r="G258" s="400">
        <v>1</v>
      </c>
      <c r="H258" s="400">
        <v>1</v>
      </c>
      <c r="I258" s="400">
        <v>2</v>
      </c>
      <c r="J258" s="400">
        <v>3</v>
      </c>
      <c r="K258" s="406" t="s">
        <v>1633</v>
      </c>
      <c r="L258" s="407">
        <v>231843.51</v>
      </c>
      <c r="M258" s="578">
        <v>239166</v>
      </c>
      <c r="N258" s="580">
        <v>178967</v>
      </c>
      <c r="O258" s="578">
        <f t="shared" si="194"/>
        <v>178967</v>
      </c>
      <c r="P258" s="402">
        <f t="shared" si="195"/>
        <v>182546.34</v>
      </c>
      <c r="Q258" s="402">
        <f t="shared" si="195"/>
        <v>186197.26679999998</v>
      </c>
      <c r="R258" s="402"/>
      <c r="S258" s="453">
        <f t="shared" si="190"/>
        <v>0</v>
      </c>
      <c r="T258" s="361">
        <f t="shared" si="179"/>
        <v>0</v>
      </c>
    </row>
    <row r="259" spans="2:20" ht="15">
      <c r="B259" s="393"/>
      <c r="C259" s="393" t="s">
        <v>1675</v>
      </c>
      <c r="D259" s="393" t="s">
        <v>571</v>
      </c>
      <c r="E259" s="394" t="s">
        <v>572</v>
      </c>
      <c r="F259" s="393">
        <v>5</v>
      </c>
      <c r="G259" s="395">
        <v>1</v>
      </c>
      <c r="H259" s="395">
        <v>1</v>
      </c>
      <c r="I259" s="395">
        <v>3</v>
      </c>
      <c r="J259" s="395">
        <v>0</v>
      </c>
      <c r="K259" s="396" t="s">
        <v>1634</v>
      </c>
      <c r="L259" s="397">
        <v>5060878.1899999995</v>
      </c>
      <c r="M259" s="593">
        <v>4856149</v>
      </c>
      <c r="N259" s="577">
        <f t="shared" ref="N259:O259" si="196">SUBTOTAL(9,N260:N263)</f>
        <v>5678893</v>
      </c>
      <c r="O259" s="569">
        <f t="shared" si="196"/>
        <v>5676727</v>
      </c>
      <c r="P259" s="397">
        <f t="shared" ref="P259:R259" si="197">SUBTOTAL(9,P260:P263)</f>
        <v>5790261.54</v>
      </c>
      <c r="Q259" s="397">
        <f t="shared" si="197"/>
        <v>5906066.7708000001</v>
      </c>
      <c r="R259" s="397">
        <f t="shared" si="197"/>
        <v>5676727</v>
      </c>
      <c r="S259" s="453">
        <f t="shared" si="190"/>
        <v>0</v>
      </c>
      <c r="T259" s="361">
        <f t="shared" si="179"/>
        <v>0</v>
      </c>
    </row>
    <row r="260" spans="2:20" ht="15">
      <c r="B260" s="398"/>
      <c r="C260" s="398" t="s">
        <v>1676</v>
      </c>
      <c r="D260" s="398" t="s">
        <v>577</v>
      </c>
      <c r="E260" s="405" t="s">
        <v>578</v>
      </c>
      <c r="F260" s="398">
        <v>5</v>
      </c>
      <c r="G260" s="400">
        <v>1</v>
      </c>
      <c r="H260" s="400">
        <v>1</v>
      </c>
      <c r="I260" s="400">
        <v>3</v>
      </c>
      <c r="J260" s="400">
        <v>1</v>
      </c>
      <c r="K260" s="406" t="s">
        <v>1635</v>
      </c>
      <c r="L260" s="407">
        <v>1023578.69</v>
      </c>
      <c r="M260" s="578">
        <v>1018408</v>
      </c>
      <c r="N260" s="580">
        <v>1398587</v>
      </c>
      <c r="O260" s="578">
        <f>ROUND(N260,0)-31178</f>
        <v>1367409</v>
      </c>
      <c r="P260" s="402">
        <f t="shared" ref="P260:Q263" si="198">O260*0.02+O260</f>
        <v>1394757.18</v>
      </c>
      <c r="Q260" s="402">
        <f t="shared" si="198"/>
        <v>1422652.3236</v>
      </c>
      <c r="R260" s="402">
        <f t="shared" ref="R260:R272" si="199">O260</f>
        <v>1367409</v>
      </c>
      <c r="S260" s="453">
        <f t="shared" si="190"/>
        <v>0</v>
      </c>
      <c r="T260" s="361">
        <f t="shared" si="179"/>
        <v>0</v>
      </c>
    </row>
    <row r="261" spans="2:20" ht="15">
      <c r="B261" s="398"/>
      <c r="C261" s="398" t="s">
        <v>1677</v>
      </c>
      <c r="D261" s="398" t="s">
        <v>573</v>
      </c>
      <c r="E261" s="405" t="s">
        <v>574</v>
      </c>
      <c r="F261" s="398">
        <v>5</v>
      </c>
      <c r="G261" s="400">
        <v>1</v>
      </c>
      <c r="H261" s="400">
        <v>1</v>
      </c>
      <c r="I261" s="400">
        <v>3</v>
      </c>
      <c r="J261" s="400">
        <v>2</v>
      </c>
      <c r="K261" s="406" t="s">
        <v>1636</v>
      </c>
      <c r="L261" s="407">
        <v>16896.379999999997</v>
      </c>
      <c r="M261" s="578">
        <v>2058075</v>
      </c>
      <c r="N261" s="580">
        <v>2248979</v>
      </c>
      <c r="O261" s="578">
        <f>ROUND(N261,0)+79012</f>
        <v>2327991</v>
      </c>
      <c r="P261" s="402">
        <f t="shared" si="198"/>
        <v>2374550.8199999998</v>
      </c>
      <c r="Q261" s="402">
        <f t="shared" si="198"/>
        <v>2422041.8363999999</v>
      </c>
      <c r="R261" s="402">
        <f t="shared" si="199"/>
        <v>2327991</v>
      </c>
      <c r="S261" s="453">
        <f t="shared" si="190"/>
        <v>0</v>
      </c>
      <c r="T261" s="361">
        <f t="shared" si="179"/>
        <v>0</v>
      </c>
    </row>
    <row r="262" spans="2:20" ht="15">
      <c r="B262" s="398"/>
      <c r="C262" s="398" t="s">
        <v>1678</v>
      </c>
      <c r="D262" s="398" t="s">
        <v>575</v>
      </c>
      <c r="E262" s="405" t="s">
        <v>576</v>
      </c>
      <c r="F262" s="398">
        <v>5</v>
      </c>
      <c r="G262" s="400">
        <v>1</v>
      </c>
      <c r="H262" s="400">
        <v>1</v>
      </c>
      <c r="I262" s="400">
        <v>3</v>
      </c>
      <c r="J262" s="400">
        <v>3</v>
      </c>
      <c r="K262" s="406" t="s">
        <v>1637</v>
      </c>
      <c r="L262" s="407">
        <v>1680897.56</v>
      </c>
      <c r="M262" s="578">
        <v>1779666</v>
      </c>
      <c r="N262" s="580">
        <v>2031327</v>
      </c>
      <c r="O262" s="578">
        <f>ROUND(N262,0)-50000</f>
        <v>1981327</v>
      </c>
      <c r="P262" s="402">
        <f t="shared" si="198"/>
        <v>2020953.54</v>
      </c>
      <c r="Q262" s="402">
        <f t="shared" si="198"/>
        <v>2061372.6108000001</v>
      </c>
      <c r="R262" s="402">
        <f t="shared" si="199"/>
        <v>1981327</v>
      </c>
      <c r="S262" s="453">
        <f t="shared" si="190"/>
        <v>0</v>
      </c>
      <c r="T262" s="361">
        <f t="shared" si="179"/>
        <v>0</v>
      </c>
    </row>
    <row r="263" spans="2:20" ht="15">
      <c r="B263" s="398"/>
      <c r="C263" s="398" t="s">
        <v>1677</v>
      </c>
      <c r="D263" s="398" t="s">
        <v>573</v>
      </c>
      <c r="E263" s="405" t="s">
        <v>574</v>
      </c>
      <c r="F263" s="398">
        <v>5</v>
      </c>
      <c r="G263" s="400">
        <v>1</v>
      </c>
      <c r="H263" s="400">
        <v>1</v>
      </c>
      <c r="I263" s="400">
        <v>3</v>
      </c>
      <c r="J263" s="400">
        <v>4</v>
      </c>
      <c r="K263" s="406" t="s">
        <v>1638</v>
      </c>
      <c r="L263" s="407">
        <v>2339505.56</v>
      </c>
      <c r="M263" s="578">
        <v>0</v>
      </c>
      <c r="N263" s="580"/>
      <c r="O263" s="578">
        <f t="shared" ref="O263" si="200">ROUND(N263,0)</f>
        <v>0</v>
      </c>
      <c r="P263" s="402">
        <f t="shared" si="198"/>
        <v>0</v>
      </c>
      <c r="Q263" s="402">
        <f t="shared" si="198"/>
        <v>0</v>
      </c>
      <c r="R263" s="402">
        <f t="shared" si="199"/>
        <v>0</v>
      </c>
      <c r="S263" s="453">
        <f t="shared" si="190"/>
        <v>0</v>
      </c>
      <c r="T263" s="361">
        <f t="shared" si="179"/>
        <v>0</v>
      </c>
    </row>
    <row r="264" spans="2:20" ht="15">
      <c r="B264" s="393"/>
      <c r="C264" s="393" t="s">
        <v>1679</v>
      </c>
      <c r="D264" s="393" t="s">
        <v>579</v>
      </c>
      <c r="E264" s="394" t="s">
        <v>580</v>
      </c>
      <c r="F264" s="393">
        <v>5</v>
      </c>
      <c r="G264" s="395">
        <v>1</v>
      </c>
      <c r="H264" s="395">
        <v>1</v>
      </c>
      <c r="I264" s="395">
        <v>4</v>
      </c>
      <c r="J264" s="395">
        <v>0</v>
      </c>
      <c r="K264" s="396" t="s">
        <v>1639</v>
      </c>
      <c r="L264" s="397">
        <v>99791.18</v>
      </c>
      <c r="M264" s="593">
        <v>109103</v>
      </c>
      <c r="N264" s="577">
        <f t="shared" ref="N264:O264" si="201">N265</f>
        <v>108730</v>
      </c>
      <c r="O264" s="569">
        <f t="shared" si="201"/>
        <v>108730</v>
      </c>
      <c r="P264" s="397">
        <f t="shared" ref="P264:R264" si="202">P265</f>
        <v>110904.6</v>
      </c>
      <c r="Q264" s="397">
        <f t="shared" si="202"/>
        <v>113122.69200000001</v>
      </c>
      <c r="R264" s="397">
        <f t="shared" si="202"/>
        <v>108730</v>
      </c>
      <c r="S264" s="453">
        <f t="shared" si="190"/>
        <v>0</v>
      </c>
      <c r="T264" s="361">
        <f t="shared" si="179"/>
        <v>0</v>
      </c>
    </row>
    <row r="265" spans="2:20" ht="15">
      <c r="B265" s="398"/>
      <c r="C265" s="398" t="s">
        <v>1679</v>
      </c>
      <c r="D265" s="398" t="s">
        <v>579</v>
      </c>
      <c r="E265" s="399" t="s">
        <v>580</v>
      </c>
      <c r="F265" s="398">
        <v>5</v>
      </c>
      <c r="G265" s="400">
        <v>1</v>
      </c>
      <c r="H265" s="400">
        <v>1</v>
      </c>
      <c r="I265" s="400">
        <v>4</v>
      </c>
      <c r="J265" s="400">
        <v>1</v>
      </c>
      <c r="K265" s="406" t="s">
        <v>1639</v>
      </c>
      <c r="L265" s="407">
        <v>99791.18</v>
      </c>
      <c r="M265" s="578">
        <v>109103</v>
      </c>
      <c r="N265" s="580">
        <v>108730</v>
      </c>
      <c r="O265" s="578">
        <f>ROUND(N265,0)</f>
        <v>108730</v>
      </c>
      <c r="P265" s="402">
        <f>O265*0.02+O265</f>
        <v>110904.6</v>
      </c>
      <c r="Q265" s="402">
        <f>P265*0.02+P265</f>
        <v>113122.69200000001</v>
      </c>
      <c r="R265" s="402">
        <f t="shared" si="199"/>
        <v>108730</v>
      </c>
      <c r="S265" s="453">
        <f t="shared" si="190"/>
        <v>0</v>
      </c>
      <c r="T265" s="361">
        <f t="shared" si="179"/>
        <v>0</v>
      </c>
    </row>
    <row r="266" spans="2:20" ht="15">
      <c r="B266" s="393"/>
      <c r="C266" s="393" t="s">
        <v>1680</v>
      </c>
      <c r="D266" s="393" t="s">
        <v>581</v>
      </c>
      <c r="E266" s="394" t="s">
        <v>582</v>
      </c>
      <c r="F266" s="393">
        <v>5</v>
      </c>
      <c r="G266" s="395">
        <v>1</v>
      </c>
      <c r="H266" s="395">
        <v>1</v>
      </c>
      <c r="I266" s="395">
        <v>5</v>
      </c>
      <c r="J266" s="395">
        <v>0</v>
      </c>
      <c r="K266" s="396" t="s">
        <v>1640</v>
      </c>
      <c r="L266" s="397">
        <v>1269993.43</v>
      </c>
      <c r="M266" s="593">
        <v>1326332</v>
      </c>
      <c r="N266" s="577">
        <f t="shared" ref="N266:O266" si="203">N267</f>
        <v>1653740</v>
      </c>
      <c r="O266" s="569">
        <f t="shared" si="203"/>
        <v>1653740</v>
      </c>
      <c r="P266" s="397">
        <f t="shared" ref="P266:R266" si="204">P267</f>
        <v>1686814.8</v>
      </c>
      <c r="Q266" s="397">
        <f t="shared" si="204"/>
        <v>1720551.0960000001</v>
      </c>
      <c r="R266" s="397">
        <f t="shared" si="204"/>
        <v>1653740</v>
      </c>
      <c r="S266" s="453">
        <f t="shared" si="190"/>
        <v>0</v>
      </c>
      <c r="T266" s="361">
        <f t="shared" si="179"/>
        <v>0</v>
      </c>
    </row>
    <row r="267" spans="2:20" ht="15">
      <c r="B267" s="398"/>
      <c r="C267" s="398" t="s">
        <v>1680</v>
      </c>
      <c r="D267" s="398" t="s">
        <v>581</v>
      </c>
      <c r="E267" s="399" t="s">
        <v>582</v>
      </c>
      <c r="F267" s="398">
        <v>5</v>
      </c>
      <c r="G267" s="400">
        <v>1</v>
      </c>
      <c r="H267" s="400">
        <v>1</v>
      </c>
      <c r="I267" s="400">
        <v>5</v>
      </c>
      <c r="J267" s="400">
        <v>1</v>
      </c>
      <c r="K267" s="406" t="s">
        <v>1640</v>
      </c>
      <c r="L267" s="407">
        <v>1269993.43</v>
      </c>
      <c r="M267" s="578">
        <v>1326332</v>
      </c>
      <c r="N267" s="580">
        <v>1653740</v>
      </c>
      <c r="O267" s="578">
        <f>ROUND(N267,0)</f>
        <v>1653740</v>
      </c>
      <c r="P267" s="402">
        <f>O267*0.02+O267</f>
        <v>1686814.8</v>
      </c>
      <c r="Q267" s="402">
        <f>P267*0.02+P267</f>
        <v>1720551.0960000001</v>
      </c>
      <c r="R267" s="402">
        <f t="shared" si="199"/>
        <v>1653740</v>
      </c>
      <c r="S267" s="453">
        <f t="shared" si="190"/>
        <v>0</v>
      </c>
      <c r="T267" s="361">
        <f t="shared" si="179"/>
        <v>0</v>
      </c>
    </row>
    <row r="268" spans="2:20" ht="15">
      <c r="B268" s="393"/>
      <c r="C268" s="393" t="s">
        <v>1681</v>
      </c>
      <c r="D268" s="393" t="s">
        <v>583</v>
      </c>
      <c r="E268" s="394" t="s">
        <v>584</v>
      </c>
      <c r="F268" s="393">
        <v>5</v>
      </c>
      <c r="G268" s="395">
        <v>1</v>
      </c>
      <c r="H268" s="395">
        <v>1</v>
      </c>
      <c r="I268" s="395">
        <v>6</v>
      </c>
      <c r="J268" s="395">
        <v>0</v>
      </c>
      <c r="K268" s="396" t="s">
        <v>1641</v>
      </c>
      <c r="L268" s="397">
        <v>2103091.4300000002</v>
      </c>
      <c r="M268" s="593">
        <v>1826941</v>
      </c>
      <c r="N268" s="577">
        <f t="shared" ref="N268:O268" si="205">N269</f>
        <v>1625790</v>
      </c>
      <c r="O268" s="569">
        <f t="shared" si="205"/>
        <v>1625790</v>
      </c>
      <c r="P268" s="397">
        <f t="shared" ref="P268:R268" si="206">P269</f>
        <v>1658305.8</v>
      </c>
      <c r="Q268" s="397">
        <f t="shared" si="206"/>
        <v>1691471.916</v>
      </c>
      <c r="R268" s="397">
        <f t="shared" si="206"/>
        <v>1625790</v>
      </c>
      <c r="S268" s="453">
        <f t="shared" si="190"/>
        <v>0</v>
      </c>
      <c r="T268" s="361">
        <f t="shared" si="179"/>
        <v>0</v>
      </c>
    </row>
    <row r="269" spans="2:20" ht="15">
      <c r="B269" s="398"/>
      <c r="C269" s="398" t="s">
        <v>1681</v>
      </c>
      <c r="D269" s="398" t="s">
        <v>583</v>
      </c>
      <c r="E269" s="399" t="s">
        <v>584</v>
      </c>
      <c r="F269" s="398">
        <v>5</v>
      </c>
      <c r="G269" s="400">
        <v>1</v>
      </c>
      <c r="H269" s="400">
        <v>1</v>
      </c>
      <c r="I269" s="400">
        <v>6</v>
      </c>
      <c r="J269" s="400">
        <v>1</v>
      </c>
      <c r="K269" s="406" t="s">
        <v>1641</v>
      </c>
      <c r="L269" s="407">
        <v>2103091.4300000002</v>
      </c>
      <c r="M269" s="578">
        <v>1826941</v>
      </c>
      <c r="N269" s="580">
        <v>1625790</v>
      </c>
      <c r="O269" s="578">
        <f>ROUND(N269,0)</f>
        <v>1625790</v>
      </c>
      <c r="P269" s="402">
        <f>O269*0.02+O269</f>
        <v>1658305.8</v>
      </c>
      <c r="Q269" s="402">
        <f>P269*0.02+P269</f>
        <v>1691471.916</v>
      </c>
      <c r="R269" s="402">
        <f t="shared" si="199"/>
        <v>1625790</v>
      </c>
      <c r="S269" s="453">
        <f t="shared" si="190"/>
        <v>0</v>
      </c>
      <c r="T269" s="361">
        <f t="shared" si="179"/>
        <v>0</v>
      </c>
    </row>
    <row r="270" spans="2:20" ht="15">
      <c r="B270" s="393"/>
      <c r="C270" s="393" t="s">
        <v>1682</v>
      </c>
      <c r="D270" s="393" t="s">
        <v>585</v>
      </c>
      <c r="E270" s="394" t="s">
        <v>586</v>
      </c>
      <c r="F270" s="393">
        <v>5</v>
      </c>
      <c r="G270" s="395">
        <v>1</v>
      </c>
      <c r="H270" s="395">
        <v>1</v>
      </c>
      <c r="I270" s="395">
        <v>7</v>
      </c>
      <c r="J270" s="395">
        <v>0</v>
      </c>
      <c r="K270" s="396" t="s">
        <v>1642</v>
      </c>
      <c r="L270" s="397">
        <v>24004.86</v>
      </c>
      <c r="M270" s="593">
        <v>21608</v>
      </c>
      <c r="N270" s="577">
        <f t="shared" ref="N270:O270" si="207">N271+N272</f>
        <v>56540</v>
      </c>
      <c r="O270" s="569">
        <f t="shared" si="207"/>
        <v>56540</v>
      </c>
      <c r="P270" s="397">
        <f t="shared" ref="P270:R270" si="208">P271+P272</f>
        <v>57670.8</v>
      </c>
      <c r="Q270" s="397">
        <f t="shared" si="208"/>
        <v>58824.216</v>
      </c>
      <c r="R270" s="397">
        <f t="shared" si="208"/>
        <v>56540</v>
      </c>
      <c r="S270" s="453">
        <f t="shared" si="190"/>
        <v>0</v>
      </c>
      <c r="T270" s="361">
        <f t="shared" si="179"/>
        <v>0</v>
      </c>
    </row>
    <row r="271" spans="2:20" ht="15">
      <c r="B271" s="398"/>
      <c r="C271" s="398" t="s">
        <v>1682</v>
      </c>
      <c r="D271" s="398" t="s">
        <v>585</v>
      </c>
      <c r="E271" s="399" t="s">
        <v>586</v>
      </c>
      <c r="F271" s="398">
        <v>5</v>
      </c>
      <c r="G271" s="400">
        <v>1</v>
      </c>
      <c r="H271" s="400">
        <v>1</v>
      </c>
      <c r="I271" s="400">
        <v>7</v>
      </c>
      <c r="J271" s="400">
        <v>1</v>
      </c>
      <c r="K271" s="406" t="s">
        <v>1643</v>
      </c>
      <c r="L271" s="407">
        <v>7444.58</v>
      </c>
      <c r="M271" s="578">
        <v>8051</v>
      </c>
      <c r="N271" s="580">
        <v>56540</v>
      </c>
      <c r="O271" s="578">
        <f t="shared" ref="O271:O272" si="209">ROUND(N271,0)</f>
        <v>56540</v>
      </c>
      <c r="P271" s="402">
        <f t="shared" ref="P271:Q272" si="210">O271*0.02+O271</f>
        <v>57670.8</v>
      </c>
      <c r="Q271" s="402">
        <f t="shared" si="210"/>
        <v>58824.216</v>
      </c>
      <c r="R271" s="402">
        <f t="shared" si="199"/>
        <v>56540</v>
      </c>
      <c r="S271" s="453">
        <f t="shared" si="190"/>
        <v>0</v>
      </c>
      <c r="T271" s="361">
        <f t="shared" si="179"/>
        <v>0</v>
      </c>
    </row>
    <row r="272" spans="2:20" ht="15">
      <c r="B272" s="398"/>
      <c r="C272" s="398" t="s">
        <v>1682</v>
      </c>
      <c r="D272" s="398" t="s">
        <v>585</v>
      </c>
      <c r="E272" s="399" t="s">
        <v>586</v>
      </c>
      <c r="F272" s="398">
        <v>5</v>
      </c>
      <c r="G272" s="400">
        <v>1</v>
      </c>
      <c r="H272" s="400">
        <v>1</v>
      </c>
      <c r="I272" s="400">
        <v>7</v>
      </c>
      <c r="J272" s="400">
        <v>2</v>
      </c>
      <c r="K272" s="406" t="s">
        <v>1644</v>
      </c>
      <c r="L272" s="407">
        <v>16560.28</v>
      </c>
      <c r="M272" s="578">
        <v>13557</v>
      </c>
      <c r="N272" s="580"/>
      <c r="O272" s="578">
        <f t="shared" si="209"/>
        <v>0</v>
      </c>
      <c r="P272" s="402">
        <f t="shared" si="210"/>
        <v>0</v>
      </c>
      <c r="Q272" s="402">
        <f t="shared" si="210"/>
        <v>0</v>
      </c>
      <c r="R272" s="402">
        <f t="shared" si="199"/>
        <v>0</v>
      </c>
      <c r="S272" s="453">
        <f t="shared" si="190"/>
        <v>0</v>
      </c>
      <c r="T272" s="361">
        <f t="shared" si="179"/>
        <v>0</v>
      </c>
    </row>
    <row r="273" spans="2:20" ht="15">
      <c r="B273" s="393"/>
      <c r="C273" s="393" t="s">
        <v>1683</v>
      </c>
      <c r="D273" s="393" t="s">
        <v>587</v>
      </c>
      <c r="E273" s="394" t="s">
        <v>588</v>
      </c>
      <c r="F273" s="393">
        <v>5</v>
      </c>
      <c r="G273" s="395">
        <v>1</v>
      </c>
      <c r="H273" s="395">
        <v>1</v>
      </c>
      <c r="I273" s="395">
        <v>8</v>
      </c>
      <c r="J273" s="395">
        <v>0</v>
      </c>
      <c r="K273" s="396" t="s">
        <v>1645</v>
      </c>
      <c r="L273" s="397">
        <v>0</v>
      </c>
      <c r="M273" s="593">
        <v>0</v>
      </c>
      <c r="N273" s="577">
        <f t="shared" ref="N273:O273" si="211">N274</f>
        <v>0</v>
      </c>
      <c r="O273" s="569">
        <f t="shared" si="211"/>
        <v>0</v>
      </c>
      <c r="P273" s="397">
        <f t="shared" ref="P273:R273" si="212">P274</f>
        <v>0</v>
      </c>
      <c r="Q273" s="397">
        <f t="shared" si="212"/>
        <v>0</v>
      </c>
      <c r="R273" s="397">
        <f t="shared" si="212"/>
        <v>0</v>
      </c>
      <c r="S273" s="453">
        <f t="shared" si="190"/>
        <v>0</v>
      </c>
      <c r="T273" s="361">
        <f t="shared" si="179"/>
        <v>0</v>
      </c>
    </row>
    <row r="274" spans="2:20" ht="15">
      <c r="B274" s="398"/>
      <c r="C274" s="398" t="s">
        <v>1683</v>
      </c>
      <c r="D274" s="398" t="s">
        <v>587</v>
      </c>
      <c r="E274" s="399" t="s">
        <v>588</v>
      </c>
      <c r="F274" s="398">
        <v>5</v>
      </c>
      <c r="G274" s="400">
        <v>1</v>
      </c>
      <c r="H274" s="400">
        <v>1</v>
      </c>
      <c r="I274" s="400">
        <v>8</v>
      </c>
      <c r="J274" s="400">
        <v>1</v>
      </c>
      <c r="K274" s="406" t="s">
        <v>1646</v>
      </c>
      <c r="L274" s="407">
        <v>0</v>
      </c>
      <c r="M274" s="578">
        <v>0</v>
      </c>
      <c r="N274" s="580">
        <v>0</v>
      </c>
      <c r="O274" s="578">
        <f>ROUND(N274,0)</f>
        <v>0</v>
      </c>
      <c r="P274" s="402">
        <f>O274*0.02+O274</f>
        <v>0</v>
      </c>
      <c r="Q274" s="402">
        <f>P274*0.02+P274</f>
        <v>0</v>
      </c>
      <c r="R274" s="402">
        <f>O274</f>
        <v>0</v>
      </c>
      <c r="S274" s="453">
        <f t="shared" si="190"/>
        <v>0</v>
      </c>
      <c r="T274" s="361">
        <f t="shared" si="179"/>
        <v>0</v>
      </c>
    </row>
    <row r="275" spans="2:20" ht="15">
      <c r="B275" s="393"/>
      <c r="C275" s="393" t="s">
        <v>1684</v>
      </c>
      <c r="D275" s="393" t="s">
        <v>589</v>
      </c>
      <c r="E275" s="394" t="s">
        <v>590</v>
      </c>
      <c r="F275" s="393">
        <v>5</v>
      </c>
      <c r="G275" s="395">
        <v>1</v>
      </c>
      <c r="H275" s="395">
        <v>1</v>
      </c>
      <c r="I275" s="395">
        <v>9</v>
      </c>
      <c r="J275" s="395">
        <v>0</v>
      </c>
      <c r="K275" s="396" t="s">
        <v>1685</v>
      </c>
      <c r="L275" s="397">
        <v>8818293.8599999994</v>
      </c>
      <c r="M275" s="593">
        <v>8818294</v>
      </c>
      <c r="N275" s="577">
        <f t="shared" ref="N275:O275" si="213">N276</f>
        <v>8931783</v>
      </c>
      <c r="O275" s="569">
        <f t="shared" si="213"/>
        <v>8931783</v>
      </c>
      <c r="P275" s="397">
        <f t="shared" ref="P275:R275" si="214">P276</f>
        <v>9110418.6600000001</v>
      </c>
      <c r="Q275" s="397">
        <f t="shared" si="214"/>
        <v>9292627.0331999995</v>
      </c>
      <c r="R275" s="397">
        <f t="shared" si="214"/>
        <v>0</v>
      </c>
      <c r="S275" s="453">
        <f t="shared" si="190"/>
        <v>0</v>
      </c>
      <c r="T275" s="361">
        <f t="shared" si="179"/>
        <v>0</v>
      </c>
    </row>
    <row r="276" spans="2:20" ht="15">
      <c r="B276" s="398" t="s">
        <v>350</v>
      </c>
      <c r="C276" s="398" t="s">
        <v>1684</v>
      </c>
      <c r="D276" s="398" t="s">
        <v>589</v>
      </c>
      <c r="E276" s="399" t="s">
        <v>590</v>
      </c>
      <c r="F276" s="398">
        <v>5</v>
      </c>
      <c r="G276" s="400">
        <v>1</v>
      </c>
      <c r="H276" s="400">
        <v>1</v>
      </c>
      <c r="I276" s="400">
        <v>9</v>
      </c>
      <c r="J276" s="400">
        <v>1</v>
      </c>
      <c r="K276" s="406" t="s">
        <v>1685</v>
      </c>
      <c r="L276" s="407">
        <v>8818293.8599999994</v>
      </c>
      <c r="M276" s="578">
        <v>8818294</v>
      </c>
      <c r="N276" s="580">
        <v>8931783</v>
      </c>
      <c r="O276" s="578">
        <f>ROUND(N276,0)</f>
        <v>8931783</v>
      </c>
      <c r="P276" s="402">
        <f>O276*0.02+O276</f>
        <v>9110418.6600000001</v>
      </c>
      <c r="Q276" s="402">
        <f>P276*0.02+P276</f>
        <v>9292627.0331999995</v>
      </c>
      <c r="R276" s="402"/>
      <c r="S276" s="453">
        <f t="shared" si="190"/>
        <v>0</v>
      </c>
      <c r="T276" s="361">
        <f t="shared" si="179"/>
        <v>0</v>
      </c>
    </row>
    <row r="277" spans="2:20" ht="15">
      <c r="B277" s="389"/>
      <c r="C277" s="389" t="s">
        <v>1686</v>
      </c>
      <c r="D277" s="389" t="s">
        <v>591</v>
      </c>
      <c r="E277" s="388" t="s">
        <v>1687</v>
      </c>
      <c r="F277" s="389">
        <v>5</v>
      </c>
      <c r="G277" s="390">
        <v>1</v>
      </c>
      <c r="H277" s="390">
        <v>2</v>
      </c>
      <c r="I277" s="390">
        <v>0</v>
      </c>
      <c r="J277" s="390">
        <v>0</v>
      </c>
      <c r="K277" s="391" t="s">
        <v>1688</v>
      </c>
      <c r="L277" s="392">
        <v>423128.81999999995</v>
      </c>
      <c r="M277" s="592">
        <v>409910</v>
      </c>
      <c r="N277" s="576">
        <f t="shared" ref="N277:O277" si="215">N278</f>
        <v>353776</v>
      </c>
      <c r="O277" s="568">
        <f t="shared" si="215"/>
        <v>353776</v>
      </c>
      <c r="P277" s="392">
        <f t="shared" ref="P277:R277" si="216">P278</f>
        <v>360851.51999999996</v>
      </c>
      <c r="Q277" s="392">
        <f t="shared" si="216"/>
        <v>368068.55040000001</v>
      </c>
      <c r="R277" s="392">
        <f t="shared" si="216"/>
        <v>353776</v>
      </c>
      <c r="S277" s="453">
        <f t="shared" si="190"/>
        <v>0</v>
      </c>
      <c r="T277" s="361">
        <f t="shared" si="179"/>
        <v>0</v>
      </c>
    </row>
    <row r="278" spans="2:20" ht="15">
      <c r="B278" s="393"/>
      <c r="C278" s="393" t="s">
        <v>1686</v>
      </c>
      <c r="D278" s="393" t="s">
        <v>591</v>
      </c>
      <c r="E278" s="394" t="s">
        <v>592</v>
      </c>
      <c r="F278" s="393">
        <v>5</v>
      </c>
      <c r="G278" s="395">
        <v>1</v>
      </c>
      <c r="H278" s="395">
        <v>2</v>
      </c>
      <c r="I278" s="395">
        <v>1</v>
      </c>
      <c r="J278" s="395">
        <v>0</v>
      </c>
      <c r="K278" s="396" t="s">
        <v>219</v>
      </c>
      <c r="L278" s="397">
        <v>423128.81999999995</v>
      </c>
      <c r="M278" s="593">
        <v>409910</v>
      </c>
      <c r="N278" s="577">
        <f t="shared" ref="N278" si="217">SUBTOTAL(9,N279:N285)</f>
        <v>353776</v>
      </c>
      <c r="O278" s="569">
        <f t="shared" ref="O278" si="218">SUBTOTAL(9,O279:O285)</f>
        <v>353776</v>
      </c>
      <c r="P278" s="397">
        <f t="shared" ref="P278:R278" si="219">SUBTOTAL(9,P279:P285)</f>
        <v>360851.51999999996</v>
      </c>
      <c r="Q278" s="397">
        <f t="shared" si="219"/>
        <v>368068.55040000001</v>
      </c>
      <c r="R278" s="397">
        <f t="shared" si="219"/>
        <v>353776</v>
      </c>
      <c r="S278" s="453">
        <f t="shared" si="190"/>
        <v>0</v>
      </c>
      <c r="T278" s="361">
        <f t="shared" si="179"/>
        <v>0</v>
      </c>
    </row>
    <row r="279" spans="2:20" ht="15">
      <c r="B279" s="398"/>
      <c r="C279" s="398" t="s">
        <v>1689</v>
      </c>
      <c r="D279" s="398" t="s">
        <v>593</v>
      </c>
      <c r="E279" s="399" t="s">
        <v>594</v>
      </c>
      <c r="F279" s="398">
        <v>5</v>
      </c>
      <c r="G279" s="400">
        <v>1</v>
      </c>
      <c r="H279" s="400">
        <v>2</v>
      </c>
      <c r="I279" s="400">
        <v>1</v>
      </c>
      <c r="J279" s="400">
        <v>1</v>
      </c>
      <c r="K279" s="406" t="s">
        <v>1651</v>
      </c>
      <c r="L279" s="407">
        <v>171.59</v>
      </c>
      <c r="M279" s="578">
        <v>172</v>
      </c>
      <c r="N279" s="580"/>
      <c r="O279" s="578">
        <f t="shared" ref="O279:O285" si="220">ROUND(N279,0)</f>
        <v>0</v>
      </c>
      <c r="P279" s="402">
        <f t="shared" ref="P279:Q285" si="221">O279*0.02+O279</f>
        <v>0</v>
      </c>
      <c r="Q279" s="402">
        <f t="shared" si="221"/>
        <v>0</v>
      </c>
      <c r="R279" s="402">
        <f t="shared" ref="R279:R285" si="222">O279</f>
        <v>0</v>
      </c>
      <c r="S279" s="453">
        <f t="shared" si="190"/>
        <v>0</v>
      </c>
      <c r="T279" s="361">
        <f t="shared" si="179"/>
        <v>0</v>
      </c>
    </row>
    <row r="280" spans="2:20" ht="15">
      <c r="B280" s="398"/>
      <c r="C280" s="398" t="s">
        <v>1690</v>
      </c>
      <c r="D280" s="398" t="s">
        <v>595</v>
      </c>
      <c r="E280" s="399" t="s">
        <v>596</v>
      </c>
      <c r="F280" s="398">
        <v>5</v>
      </c>
      <c r="G280" s="400">
        <v>1</v>
      </c>
      <c r="H280" s="400">
        <v>2</v>
      </c>
      <c r="I280" s="400">
        <v>1</v>
      </c>
      <c r="J280" s="400">
        <v>2</v>
      </c>
      <c r="K280" s="406" t="s">
        <v>1691</v>
      </c>
      <c r="L280" s="407">
        <v>15356.75</v>
      </c>
      <c r="M280" s="578">
        <v>10672</v>
      </c>
      <c r="N280" s="580">
        <v>6127</v>
      </c>
      <c r="O280" s="578">
        <f t="shared" si="220"/>
        <v>6127</v>
      </c>
      <c r="P280" s="402">
        <f t="shared" si="221"/>
        <v>6249.54</v>
      </c>
      <c r="Q280" s="402">
        <f t="shared" si="221"/>
        <v>6374.5307999999995</v>
      </c>
      <c r="R280" s="402">
        <f t="shared" si="222"/>
        <v>6127</v>
      </c>
      <c r="S280" s="453">
        <f t="shared" si="190"/>
        <v>0</v>
      </c>
      <c r="T280" s="361">
        <f t="shared" si="179"/>
        <v>0</v>
      </c>
    </row>
    <row r="281" spans="2:20" ht="15">
      <c r="B281" s="398"/>
      <c r="C281" s="398" t="s">
        <v>1692</v>
      </c>
      <c r="D281" s="398" t="s">
        <v>597</v>
      </c>
      <c r="E281" s="399" t="s">
        <v>598</v>
      </c>
      <c r="F281" s="398">
        <v>5</v>
      </c>
      <c r="G281" s="400">
        <v>1</v>
      </c>
      <c r="H281" s="400">
        <v>2</v>
      </c>
      <c r="I281" s="400">
        <v>1</v>
      </c>
      <c r="J281" s="400">
        <v>3</v>
      </c>
      <c r="K281" s="406" t="s">
        <v>1653</v>
      </c>
      <c r="L281" s="407">
        <v>141558.70000000001</v>
      </c>
      <c r="M281" s="578">
        <v>154356</v>
      </c>
      <c r="N281" s="580">
        <v>160000</v>
      </c>
      <c r="O281" s="578">
        <f t="shared" si="220"/>
        <v>160000</v>
      </c>
      <c r="P281" s="402">
        <f t="shared" si="221"/>
        <v>163200</v>
      </c>
      <c r="Q281" s="402">
        <f t="shared" si="221"/>
        <v>166464</v>
      </c>
      <c r="R281" s="402">
        <f t="shared" si="222"/>
        <v>160000</v>
      </c>
      <c r="S281" s="453">
        <f t="shared" si="190"/>
        <v>0</v>
      </c>
      <c r="T281" s="361">
        <f t="shared" si="179"/>
        <v>0</v>
      </c>
    </row>
    <row r="282" spans="2:20" ht="15">
      <c r="B282" s="398"/>
      <c r="C282" s="398" t="s">
        <v>1693</v>
      </c>
      <c r="D282" s="398" t="s">
        <v>599</v>
      </c>
      <c r="E282" s="399" t="s">
        <v>600</v>
      </c>
      <c r="F282" s="398">
        <v>5</v>
      </c>
      <c r="G282" s="400">
        <v>1</v>
      </c>
      <c r="H282" s="400">
        <v>2</v>
      </c>
      <c r="I282" s="400">
        <v>1</v>
      </c>
      <c r="J282" s="400">
        <v>4</v>
      </c>
      <c r="K282" s="406" t="s">
        <v>1654</v>
      </c>
      <c r="L282" s="407">
        <v>151161.56</v>
      </c>
      <c r="M282" s="578">
        <v>136924</v>
      </c>
      <c r="N282" s="580">
        <v>119309</v>
      </c>
      <c r="O282" s="578">
        <f t="shared" si="220"/>
        <v>119309</v>
      </c>
      <c r="P282" s="402">
        <f t="shared" si="221"/>
        <v>121695.18</v>
      </c>
      <c r="Q282" s="402">
        <f t="shared" si="221"/>
        <v>124129.0836</v>
      </c>
      <c r="R282" s="402">
        <f t="shared" si="222"/>
        <v>119309</v>
      </c>
      <c r="S282" s="453">
        <f t="shared" si="190"/>
        <v>0</v>
      </c>
      <c r="T282" s="361">
        <f t="shared" si="179"/>
        <v>0</v>
      </c>
    </row>
    <row r="283" spans="2:20" ht="15">
      <c r="B283" s="398"/>
      <c r="C283" s="398" t="s">
        <v>1694</v>
      </c>
      <c r="D283" s="398" t="s">
        <v>601</v>
      </c>
      <c r="E283" s="399" t="s">
        <v>602</v>
      </c>
      <c r="F283" s="398">
        <v>5</v>
      </c>
      <c r="G283" s="400">
        <v>1</v>
      </c>
      <c r="H283" s="400">
        <v>2</v>
      </c>
      <c r="I283" s="400">
        <v>1</v>
      </c>
      <c r="J283" s="400">
        <v>5</v>
      </c>
      <c r="K283" s="406" t="s">
        <v>1655</v>
      </c>
      <c r="L283" s="407">
        <v>100459.42</v>
      </c>
      <c r="M283" s="578">
        <v>93340</v>
      </c>
      <c r="N283" s="580">
        <v>63967</v>
      </c>
      <c r="O283" s="578">
        <f t="shared" si="220"/>
        <v>63967</v>
      </c>
      <c r="P283" s="402">
        <f t="shared" si="221"/>
        <v>65246.34</v>
      </c>
      <c r="Q283" s="402">
        <f t="shared" si="221"/>
        <v>66551.266799999998</v>
      </c>
      <c r="R283" s="402">
        <f t="shared" si="222"/>
        <v>63967</v>
      </c>
      <c r="S283" s="453">
        <f t="shared" si="190"/>
        <v>0</v>
      </c>
      <c r="T283" s="361">
        <f t="shared" si="179"/>
        <v>0</v>
      </c>
    </row>
    <row r="284" spans="2:20" ht="15">
      <c r="B284" s="398"/>
      <c r="C284" s="398" t="s">
        <v>1695</v>
      </c>
      <c r="D284" s="398" t="s">
        <v>603</v>
      </c>
      <c r="E284" s="399" t="s">
        <v>604</v>
      </c>
      <c r="F284" s="398">
        <v>5</v>
      </c>
      <c r="G284" s="400">
        <v>1</v>
      </c>
      <c r="H284" s="400">
        <v>2</v>
      </c>
      <c r="I284" s="400">
        <v>1</v>
      </c>
      <c r="J284" s="400">
        <v>6</v>
      </c>
      <c r="K284" s="406" t="s">
        <v>1656</v>
      </c>
      <c r="L284" s="407">
        <v>14420.8</v>
      </c>
      <c r="M284" s="578">
        <v>14446</v>
      </c>
      <c r="N284" s="580">
        <v>4373</v>
      </c>
      <c r="O284" s="578">
        <f t="shared" si="220"/>
        <v>4373</v>
      </c>
      <c r="P284" s="402">
        <f t="shared" si="221"/>
        <v>4460.46</v>
      </c>
      <c r="Q284" s="402">
        <f t="shared" si="221"/>
        <v>4549.6692000000003</v>
      </c>
      <c r="R284" s="402">
        <f t="shared" si="222"/>
        <v>4373</v>
      </c>
      <c r="S284" s="453">
        <f t="shared" si="190"/>
        <v>0</v>
      </c>
      <c r="T284" s="361">
        <f t="shared" si="179"/>
        <v>0</v>
      </c>
    </row>
    <row r="285" spans="2:20" ht="15">
      <c r="B285" s="398" t="s">
        <v>350</v>
      </c>
      <c r="C285" s="398" t="s">
        <v>1696</v>
      </c>
      <c r="D285" s="398" t="s">
        <v>605</v>
      </c>
      <c r="E285" s="399" t="s">
        <v>606</v>
      </c>
      <c r="F285" s="398">
        <v>5</v>
      </c>
      <c r="G285" s="400">
        <v>1</v>
      </c>
      <c r="H285" s="400">
        <v>2</v>
      </c>
      <c r="I285" s="400">
        <v>1</v>
      </c>
      <c r="J285" s="400">
        <v>7</v>
      </c>
      <c r="K285" s="406" t="s">
        <v>1697</v>
      </c>
      <c r="L285" s="407">
        <v>0</v>
      </c>
      <c r="M285" s="578">
        <v>0</v>
      </c>
      <c r="N285" s="580"/>
      <c r="O285" s="578">
        <f t="shared" si="220"/>
        <v>0</v>
      </c>
      <c r="P285" s="402">
        <f t="shared" si="221"/>
        <v>0</v>
      </c>
      <c r="Q285" s="402">
        <f t="shared" si="221"/>
        <v>0</v>
      </c>
      <c r="R285" s="402">
        <f t="shared" si="222"/>
        <v>0</v>
      </c>
      <c r="S285" s="453">
        <f t="shared" si="190"/>
        <v>0</v>
      </c>
      <c r="T285" s="361">
        <f t="shared" si="179"/>
        <v>0</v>
      </c>
    </row>
    <row r="286" spans="2:20" ht="15">
      <c r="B286" s="383"/>
      <c r="C286" s="383" t="s">
        <v>1698</v>
      </c>
      <c r="D286" s="383" t="s">
        <v>607</v>
      </c>
      <c r="E286" s="382" t="s">
        <v>1699</v>
      </c>
      <c r="F286" s="383">
        <v>5</v>
      </c>
      <c r="G286" s="384">
        <v>2</v>
      </c>
      <c r="H286" s="384">
        <v>0</v>
      </c>
      <c r="I286" s="384">
        <v>0</v>
      </c>
      <c r="J286" s="384">
        <v>0</v>
      </c>
      <c r="K286" s="385" t="s">
        <v>1700</v>
      </c>
      <c r="L286" s="386">
        <v>134606336.15000001</v>
      </c>
      <c r="M286" s="591">
        <v>143618226</v>
      </c>
      <c r="N286" s="575">
        <f t="shared" ref="N286:O286" si="223">N287+N430</f>
        <v>135040004</v>
      </c>
      <c r="O286" s="567">
        <f t="shared" si="223"/>
        <v>134009294</v>
      </c>
      <c r="P286" s="386">
        <f t="shared" ref="P286:R286" si="224">P287+P430</f>
        <v>136689479.88</v>
      </c>
      <c r="Q286" s="386">
        <f t="shared" si="224"/>
        <v>139423269.47760001</v>
      </c>
      <c r="R286" s="386">
        <f t="shared" si="224"/>
        <v>13069364</v>
      </c>
      <c r="S286" s="453">
        <f t="shared" si="190"/>
        <v>0</v>
      </c>
      <c r="T286" s="361">
        <f>O286-S286</f>
        <v>134009294</v>
      </c>
    </row>
    <row r="287" spans="2:20" ht="15">
      <c r="B287" s="389"/>
      <c r="C287" s="389" t="s">
        <v>1701</v>
      </c>
      <c r="D287" s="389" t="s">
        <v>609</v>
      </c>
      <c r="E287" s="388" t="s">
        <v>1702</v>
      </c>
      <c r="F287" s="389">
        <v>5</v>
      </c>
      <c r="G287" s="390">
        <v>2</v>
      </c>
      <c r="H287" s="390">
        <v>1</v>
      </c>
      <c r="I287" s="390">
        <v>0</v>
      </c>
      <c r="J287" s="390">
        <v>0</v>
      </c>
      <c r="K287" s="391" t="s">
        <v>1703</v>
      </c>
      <c r="L287" s="392">
        <v>123578017.71000001</v>
      </c>
      <c r="M287" s="592">
        <v>131746658</v>
      </c>
      <c r="N287" s="576">
        <f>N288+N295+N301+N311+N317+N322+N327+N336+N342+N351+N357+N362+N388+N399+N407+N420+N428</f>
        <v>121838528</v>
      </c>
      <c r="O287" s="568">
        <f t="shared" ref="O287" si="225">O288+O295+O301+O311+O317+O322+O327+O336+O342+O351+O357+O362+O388+O399+O407+O420+O428</f>
        <v>121908528</v>
      </c>
      <c r="P287" s="392">
        <f t="shared" ref="P287:R287" si="226">P288+P295+P301+P311+P317+P322+P327+P336+P342+P351+P357+P362+P388+P399+P407+P420+P428</f>
        <v>124346698.56</v>
      </c>
      <c r="Q287" s="392">
        <f t="shared" si="226"/>
        <v>126833632.53120001</v>
      </c>
      <c r="R287" s="392">
        <f t="shared" si="226"/>
        <v>968598</v>
      </c>
      <c r="S287" s="453">
        <f t="shared" si="190"/>
        <v>0</v>
      </c>
      <c r="T287" s="361">
        <f>O287-S287</f>
        <v>121908528</v>
      </c>
    </row>
    <row r="288" spans="2:20" ht="15">
      <c r="B288" s="393"/>
      <c r="C288" s="393" t="s">
        <v>1704</v>
      </c>
      <c r="D288" s="393" t="s">
        <v>611</v>
      </c>
      <c r="E288" s="394" t="s">
        <v>612</v>
      </c>
      <c r="F288" s="393">
        <v>5</v>
      </c>
      <c r="G288" s="395">
        <v>2</v>
      </c>
      <c r="H288" s="395">
        <v>1</v>
      </c>
      <c r="I288" s="395">
        <v>1</v>
      </c>
      <c r="J288" s="395">
        <v>0</v>
      </c>
      <c r="K288" s="396" t="s">
        <v>1705</v>
      </c>
      <c r="L288" s="397">
        <v>22535511.700000003</v>
      </c>
      <c r="M288" s="593">
        <v>22442261</v>
      </c>
      <c r="N288" s="577">
        <f t="shared" ref="N288:O288" si="227">SUBTOTAL(9,N289:N294)</f>
        <v>21950916</v>
      </c>
      <c r="O288" s="569">
        <f t="shared" si="227"/>
        <v>21950916</v>
      </c>
      <c r="P288" s="397">
        <f t="shared" ref="P288:R288" si="228">SUBTOTAL(9,P289:P294)</f>
        <v>22389934.319999997</v>
      </c>
      <c r="Q288" s="397">
        <f t="shared" si="228"/>
        <v>22837733.0064</v>
      </c>
      <c r="R288" s="397">
        <f t="shared" si="228"/>
        <v>0</v>
      </c>
      <c r="S288" s="453">
        <f t="shared" si="190"/>
        <v>0</v>
      </c>
      <c r="T288" s="361">
        <f>O288-S288</f>
        <v>21950916</v>
      </c>
    </row>
    <row r="289" spans="1:23" s="355" customFormat="1" ht="15">
      <c r="B289" s="420"/>
      <c r="C289" s="420" t="s">
        <v>1706</v>
      </c>
      <c r="D289" s="420" t="s">
        <v>615</v>
      </c>
      <c r="E289" s="405" t="s">
        <v>616</v>
      </c>
      <c r="F289" s="420">
        <v>5</v>
      </c>
      <c r="G289" s="421">
        <v>2</v>
      </c>
      <c r="H289" s="421">
        <v>1</v>
      </c>
      <c r="I289" s="421">
        <v>1</v>
      </c>
      <c r="J289" s="421">
        <v>1</v>
      </c>
      <c r="K289" s="415" t="s">
        <v>1707</v>
      </c>
      <c r="L289" s="416">
        <v>10457701.189999999</v>
      </c>
      <c r="M289" s="578">
        <v>10443700</v>
      </c>
      <c r="N289" s="582">
        <v>10200846</v>
      </c>
      <c r="O289" s="578">
        <f t="shared" ref="O289:O294" si="229">ROUND(N289,0)</f>
        <v>10200846</v>
      </c>
      <c r="P289" s="402">
        <f t="shared" ref="P289:Q294" si="230">O289*0.02+O289</f>
        <v>10404862.92</v>
      </c>
      <c r="Q289" s="402">
        <f t="shared" si="230"/>
        <v>10612960.178400001</v>
      </c>
      <c r="R289" s="402"/>
      <c r="S289" s="453">
        <f t="shared" si="190"/>
        <v>0</v>
      </c>
      <c r="T289" s="361"/>
    </row>
    <row r="290" spans="1:23" s="355" customFormat="1" ht="15">
      <c r="B290" s="420"/>
      <c r="C290" s="420" t="s">
        <v>1708</v>
      </c>
      <c r="D290" s="420" t="s">
        <v>617</v>
      </c>
      <c r="E290" s="405" t="s">
        <v>618</v>
      </c>
      <c r="F290" s="420">
        <v>5</v>
      </c>
      <c r="G290" s="421">
        <v>2</v>
      </c>
      <c r="H290" s="421">
        <v>1</v>
      </c>
      <c r="I290" s="421">
        <v>1</v>
      </c>
      <c r="J290" s="421">
        <v>2</v>
      </c>
      <c r="K290" s="415" t="s">
        <v>1709</v>
      </c>
      <c r="L290" s="416">
        <v>2990953.11</v>
      </c>
      <c r="M290" s="578">
        <v>3000294</v>
      </c>
      <c r="N290" s="582">
        <v>2854447</v>
      </c>
      <c r="O290" s="578">
        <f t="shared" si="229"/>
        <v>2854447</v>
      </c>
      <c r="P290" s="402">
        <f t="shared" si="230"/>
        <v>2911535.94</v>
      </c>
      <c r="Q290" s="402">
        <f t="shared" si="230"/>
        <v>2969766.6587999999</v>
      </c>
      <c r="R290" s="402"/>
      <c r="S290" s="453">
        <f t="shared" si="190"/>
        <v>0</v>
      </c>
      <c r="T290" s="361"/>
    </row>
    <row r="291" spans="1:23" s="355" customFormat="1" ht="15">
      <c r="B291" s="420"/>
      <c r="C291" s="420" t="s">
        <v>1710</v>
      </c>
      <c r="D291" s="420" t="s">
        <v>619</v>
      </c>
      <c r="E291" s="405" t="s">
        <v>620</v>
      </c>
      <c r="F291" s="420">
        <v>5</v>
      </c>
      <c r="G291" s="421">
        <v>2</v>
      </c>
      <c r="H291" s="421">
        <v>1</v>
      </c>
      <c r="I291" s="421">
        <v>1</v>
      </c>
      <c r="J291" s="421">
        <v>3</v>
      </c>
      <c r="K291" s="415" t="s">
        <v>1711</v>
      </c>
      <c r="L291" s="416">
        <v>7121003.4800000004</v>
      </c>
      <c r="M291" s="578">
        <v>7131980</v>
      </c>
      <c r="N291" s="582">
        <v>6828603</v>
      </c>
      <c r="O291" s="578">
        <f t="shared" si="229"/>
        <v>6828603</v>
      </c>
      <c r="P291" s="402">
        <f t="shared" si="230"/>
        <v>6965175.0599999996</v>
      </c>
      <c r="Q291" s="402">
        <f t="shared" si="230"/>
        <v>7104478.5611999994</v>
      </c>
      <c r="R291" s="402"/>
      <c r="S291" s="453">
        <f t="shared" si="190"/>
        <v>0</v>
      </c>
      <c r="T291" s="361"/>
    </row>
    <row r="292" spans="1:23" s="355" customFormat="1" ht="15">
      <c r="B292" s="420"/>
      <c r="C292" s="420" t="s">
        <v>1712</v>
      </c>
      <c r="D292" s="420" t="s">
        <v>621</v>
      </c>
      <c r="E292" s="405" t="s">
        <v>622</v>
      </c>
      <c r="F292" s="420">
        <v>5</v>
      </c>
      <c r="G292" s="421">
        <v>2</v>
      </c>
      <c r="H292" s="421">
        <v>1</v>
      </c>
      <c r="I292" s="421">
        <v>1</v>
      </c>
      <c r="J292" s="421">
        <v>4</v>
      </c>
      <c r="K292" s="415" t="s">
        <v>1713</v>
      </c>
      <c r="L292" s="416">
        <v>1809853.92</v>
      </c>
      <c r="M292" s="578">
        <v>1711620</v>
      </c>
      <c r="N292" s="582">
        <v>1911020</v>
      </c>
      <c r="O292" s="578">
        <f t="shared" si="229"/>
        <v>1911020</v>
      </c>
      <c r="P292" s="402">
        <f t="shared" si="230"/>
        <v>1949240.4</v>
      </c>
      <c r="Q292" s="402">
        <f t="shared" si="230"/>
        <v>1988225.2079999999</v>
      </c>
      <c r="R292" s="402"/>
      <c r="S292" s="453">
        <f t="shared" si="190"/>
        <v>0</v>
      </c>
      <c r="T292" s="361"/>
    </row>
    <row r="293" spans="1:23" ht="25.5">
      <c r="B293" s="398" t="s">
        <v>350</v>
      </c>
      <c r="C293" s="398" t="s">
        <v>1714</v>
      </c>
      <c r="D293" s="398" t="s">
        <v>623</v>
      </c>
      <c r="E293" s="399" t="s">
        <v>624</v>
      </c>
      <c r="F293" s="398">
        <v>5</v>
      </c>
      <c r="G293" s="400">
        <v>2</v>
      </c>
      <c r="H293" s="400">
        <v>1</v>
      </c>
      <c r="I293" s="400">
        <v>1</v>
      </c>
      <c r="J293" s="400">
        <v>5</v>
      </c>
      <c r="K293" s="406" t="s">
        <v>1715</v>
      </c>
      <c r="L293" s="407">
        <v>0</v>
      </c>
      <c r="M293" s="578">
        <v>0</v>
      </c>
      <c r="N293" s="580"/>
      <c r="O293" s="578">
        <f t="shared" si="229"/>
        <v>0</v>
      </c>
      <c r="P293" s="402">
        <f t="shared" si="230"/>
        <v>0</v>
      </c>
      <c r="Q293" s="402">
        <f t="shared" si="230"/>
        <v>0</v>
      </c>
      <c r="R293" s="402"/>
      <c r="S293" s="453">
        <f t="shared" si="190"/>
        <v>0</v>
      </c>
      <c r="T293" s="361"/>
    </row>
    <row r="294" spans="1:23" ht="25.5">
      <c r="B294" s="398" t="s">
        <v>419</v>
      </c>
      <c r="C294" s="398" t="s">
        <v>1716</v>
      </c>
      <c r="D294" s="398" t="s">
        <v>625</v>
      </c>
      <c r="E294" s="399" t="s">
        <v>626</v>
      </c>
      <c r="F294" s="398">
        <v>5</v>
      </c>
      <c r="G294" s="400">
        <v>2</v>
      </c>
      <c r="H294" s="400">
        <v>1</v>
      </c>
      <c r="I294" s="400">
        <v>1</v>
      </c>
      <c r="J294" s="400">
        <v>6</v>
      </c>
      <c r="K294" s="406" t="s">
        <v>1717</v>
      </c>
      <c r="L294" s="407">
        <v>156000</v>
      </c>
      <c r="M294" s="578">
        <v>154667</v>
      </c>
      <c r="N294" s="580">
        <v>156000</v>
      </c>
      <c r="O294" s="578">
        <f t="shared" si="229"/>
        <v>156000</v>
      </c>
      <c r="P294" s="402">
        <f t="shared" si="230"/>
        <v>159120</v>
      </c>
      <c r="Q294" s="402">
        <f t="shared" si="230"/>
        <v>162302.39999999999</v>
      </c>
      <c r="R294" s="402"/>
      <c r="S294" s="453">
        <f t="shared" si="190"/>
        <v>0</v>
      </c>
      <c r="T294" s="361"/>
    </row>
    <row r="295" spans="1:23" ht="15">
      <c r="B295" s="393"/>
      <c r="C295" s="393" t="s">
        <v>1718</v>
      </c>
      <c r="D295" s="393" t="s">
        <v>627</v>
      </c>
      <c r="E295" s="394" t="s">
        <v>628</v>
      </c>
      <c r="F295" s="393">
        <v>5</v>
      </c>
      <c r="G295" s="395">
        <v>2</v>
      </c>
      <c r="H295" s="395">
        <v>1</v>
      </c>
      <c r="I295" s="395">
        <v>2</v>
      </c>
      <c r="J295" s="395">
        <v>0</v>
      </c>
      <c r="K295" s="396" t="s">
        <v>1719</v>
      </c>
      <c r="L295" s="397">
        <v>27433087.290000003</v>
      </c>
      <c r="M295" s="593">
        <v>27649854</v>
      </c>
      <c r="N295" s="577">
        <f t="shared" ref="N295:O295" si="231">SUBTOTAL(9,N296:N300)</f>
        <v>27296537</v>
      </c>
      <c r="O295" s="569">
        <f t="shared" si="231"/>
        <v>27296537</v>
      </c>
      <c r="P295" s="397">
        <f t="shared" ref="P295:R295" si="232">SUBTOTAL(9,P296:P300)</f>
        <v>27842467.739999998</v>
      </c>
      <c r="Q295" s="397">
        <f t="shared" si="232"/>
        <v>28399317.094799999</v>
      </c>
      <c r="R295" s="397">
        <f t="shared" si="232"/>
        <v>0</v>
      </c>
      <c r="S295" s="453">
        <f t="shared" si="190"/>
        <v>0</v>
      </c>
      <c r="T295" s="361">
        <f>O295-S295</f>
        <v>27296537</v>
      </c>
    </row>
    <row r="296" spans="1:23" ht="15">
      <c r="B296" s="398"/>
      <c r="C296" s="398" t="s">
        <v>1720</v>
      </c>
      <c r="D296" s="398" t="s">
        <v>629</v>
      </c>
      <c r="E296" s="399" t="s">
        <v>630</v>
      </c>
      <c r="F296" s="398">
        <v>5</v>
      </c>
      <c r="G296" s="400">
        <v>2</v>
      </c>
      <c r="H296" s="400">
        <v>1</v>
      </c>
      <c r="I296" s="400">
        <v>2</v>
      </c>
      <c r="J296" s="400">
        <v>1</v>
      </c>
      <c r="K296" s="406" t="s">
        <v>1721</v>
      </c>
      <c r="L296" s="407">
        <v>26546262.600000001</v>
      </c>
      <c r="M296" s="578">
        <v>26729854</v>
      </c>
      <c r="N296" s="580">
        <v>26436537</v>
      </c>
      <c r="O296" s="578">
        <f t="shared" ref="O296:O300" si="233">ROUND(N296,0)</f>
        <v>26436537</v>
      </c>
      <c r="P296" s="402">
        <f t="shared" ref="P296:Q300" si="234">O296*0.02+O296</f>
        <v>26965267.739999998</v>
      </c>
      <c r="Q296" s="402">
        <f t="shared" si="234"/>
        <v>27504573.094799999</v>
      </c>
      <c r="R296" s="402"/>
      <c r="S296" s="453">
        <f t="shared" si="190"/>
        <v>0</v>
      </c>
      <c r="T296" s="361"/>
    </row>
    <row r="297" spans="1:23" ht="15">
      <c r="B297" s="398"/>
      <c r="C297" s="398" t="s">
        <v>1720</v>
      </c>
      <c r="D297" s="398" t="s">
        <v>629</v>
      </c>
      <c r="E297" s="399" t="s">
        <v>630</v>
      </c>
      <c r="F297" s="398">
        <v>5</v>
      </c>
      <c r="G297" s="400">
        <v>2</v>
      </c>
      <c r="H297" s="400">
        <v>1</v>
      </c>
      <c r="I297" s="400">
        <v>2</v>
      </c>
      <c r="J297" s="400">
        <v>2</v>
      </c>
      <c r="K297" s="406" t="s">
        <v>1722</v>
      </c>
      <c r="L297" s="407">
        <v>3685.01</v>
      </c>
      <c r="M297" s="578">
        <v>0</v>
      </c>
      <c r="N297" s="580"/>
      <c r="O297" s="578">
        <f t="shared" si="233"/>
        <v>0</v>
      </c>
      <c r="P297" s="402">
        <f t="shared" si="234"/>
        <v>0</v>
      </c>
      <c r="Q297" s="402">
        <f t="shared" si="234"/>
        <v>0</v>
      </c>
      <c r="R297" s="402"/>
      <c r="S297" s="453">
        <f t="shared" si="190"/>
        <v>0</v>
      </c>
      <c r="T297" s="361"/>
    </row>
    <row r="298" spans="1:23" ht="15">
      <c r="B298" s="398"/>
      <c r="C298" s="398" t="s">
        <v>1720</v>
      </c>
      <c r="D298" s="398" t="s">
        <v>629</v>
      </c>
      <c r="E298" s="399" t="s">
        <v>630</v>
      </c>
      <c r="F298" s="398">
        <v>5</v>
      </c>
      <c r="G298" s="400">
        <v>2</v>
      </c>
      <c r="H298" s="400">
        <v>1</v>
      </c>
      <c r="I298" s="400">
        <v>2</v>
      </c>
      <c r="J298" s="400">
        <v>3</v>
      </c>
      <c r="K298" s="406" t="s">
        <v>1723</v>
      </c>
      <c r="L298" s="407">
        <v>23139.68</v>
      </c>
      <c r="M298" s="578">
        <v>0</v>
      </c>
      <c r="N298" s="580"/>
      <c r="O298" s="578">
        <f t="shared" si="233"/>
        <v>0</v>
      </c>
      <c r="P298" s="402">
        <f t="shared" si="234"/>
        <v>0</v>
      </c>
      <c r="Q298" s="402">
        <f t="shared" si="234"/>
        <v>0</v>
      </c>
      <c r="R298" s="402"/>
      <c r="S298" s="453">
        <f t="shared" si="190"/>
        <v>0</v>
      </c>
      <c r="T298" s="361"/>
    </row>
    <row r="299" spans="1:23" ht="25.5">
      <c r="A299" s="733" t="s">
        <v>2662</v>
      </c>
      <c r="B299" s="398" t="s">
        <v>350</v>
      </c>
      <c r="C299" s="398" t="s">
        <v>1724</v>
      </c>
      <c r="D299" s="398" t="s">
        <v>631</v>
      </c>
      <c r="E299" s="399" t="s">
        <v>632</v>
      </c>
      <c r="F299" s="398">
        <v>5</v>
      </c>
      <c r="G299" s="400">
        <v>2</v>
      </c>
      <c r="H299" s="400">
        <v>1</v>
      </c>
      <c r="I299" s="400">
        <v>2</v>
      </c>
      <c r="J299" s="400">
        <v>4</v>
      </c>
      <c r="K299" s="406" t="s">
        <v>1725</v>
      </c>
      <c r="L299" s="407">
        <v>350000</v>
      </c>
      <c r="M299" s="578">
        <v>346667</v>
      </c>
      <c r="N299" s="580">
        <v>350000</v>
      </c>
      <c r="O299" s="578">
        <f t="shared" si="233"/>
        <v>350000</v>
      </c>
      <c r="P299" s="402">
        <f t="shared" si="234"/>
        <v>357000</v>
      </c>
      <c r="Q299" s="402">
        <f t="shared" si="234"/>
        <v>364140</v>
      </c>
      <c r="R299" s="402"/>
      <c r="S299" s="453">
        <f t="shared" si="190"/>
        <v>0</v>
      </c>
      <c r="T299" s="361"/>
    </row>
    <row r="300" spans="1:23" ht="25.5">
      <c r="A300" s="733" t="s">
        <v>2662</v>
      </c>
      <c r="B300" s="398" t="s">
        <v>419</v>
      </c>
      <c r="C300" s="398" t="s">
        <v>1726</v>
      </c>
      <c r="D300" s="398" t="s">
        <v>633</v>
      </c>
      <c r="E300" s="399" t="s">
        <v>634</v>
      </c>
      <c r="F300" s="398">
        <v>5</v>
      </c>
      <c r="G300" s="400">
        <v>2</v>
      </c>
      <c r="H300" s="400">
        <v>1</v>
      </c>
      <c r="I300" s="400">
        <v>2</v>
      </c>
      <c r="J300" s="400">
        <v>5</v>
      </c>
      <c r="K300" s="406" t="s">
        <v>1727</v>
      </c>
      <c r="L300" s="407">
        <v>510000</v>
      </c>
      <c r="M300" s="578">
        <v>573333</v>
      </c>
      <c r="N300" s="580">
        <v>510000</v>
      </c>
      <c r="O300" s="578">
        <f t="shared" si="233"/>
        <v>510000</v>
      </c>
      <c r="P300" s="402">
        <f t="shared" si="234"/>
        <v>520200</v>
      </c>
      <c r="Q300" s="402">
        <f t="shared" si="234"/>
        <v>530604</v>
      </c>
      <c r="R300" s="402"/>
      <c r="S300" s="453">
        <f t="shared" si="190"/>
        <v>0</v>
      </c>
      <c r="T300" s="361"/>
    </row>
    <row r="301" spans="1:23" ht="15">
      <c r="B301" s="393"/>
      <c r="C301" s="393" t="s">
        <v>1728</v>
      </c>
      <c r="D301" s="393" t="s">
        <v>635</v>
      </c>
      <c r="E301" s="394" t="s">
        <v>636</v>
      </c>
      <c r="F301" s="393">
        <v>5</v>
      </c>
      <c r="G301" s="395">
        <v>2</v>
      </c>
      <c r="H301" s="395">
        <v>1</v>
      </c>
      <c r="I301" s="395">
        <v>3</v>
      </c>
      <c r="J301" s="395">
        <v>0</v>
      </c>
      <c r="K301" s="396" t="s">
        <v>1729</v>
      </c>
      <c r="L301" s="397">
        <v>13516790.319999998</v>
      </c>
      <c r="M301" s="593">
        <v>15846246</v>
      </c>
      <c r="N301" s="577">
        <f t="shared" ref="N301:O301" si="235">SUBTOTAL(9,N302:N310)</f>
        <v>13460081</v>
      </c>
      <c r="O301" s="569">
        <f t="shared" si="235"/>
        <v>13460014</v>
      </c>
      <c r="P301" s="397">
        <f t="shared" ref="P301:R301" si="236">SUBTOTAL(9,P302:P310)</f>
        <v>13729214.280000001</v>
      </c>
      <c r="Q301" s="397">
        <f t="shared" si="236"/>
        <v>14003798.5656</v>
      </c>
      <c r="R301" s="397">
        <f t="shared" si="236"/>
        <v>0</v>
      </c>
      <c r="S301" s="453">
        <f t="shared" si="190"/>
        <v>0</v>
      </c>
      <c r="T301" s="361">
        <f>O301-S301</f>
        <v>13460014</v>
      </c>
    </row>
    <row r="302" spans="1:23" ht="25.5">
      <c r="A302" s="733" t="s">
        <v>2662</v>
      </c>
      <c r="B302" s="398" t="s">
        <v>350</v>
      </c>
      <c r="C302" s="398" t="s">
        <v>1730</v>
      </c>
      <c r="D302" s="398" t="s">
        <v>637</v>
      </c>
      <c r="E302" s="399" t="s">
        <v>638</v>
      </c>
      <c r="F302" s="398">
        <v>5</v>
      </c>
      <c r="G302" s="400">
        <v>2</v>
      </c>
      <c r="H302" s="400">
        <v>1</v>
      </c>
      <c r="I302" s="400">
        <v>3</v>
      </c>
      <c r="J302" s="400">
        <v>1</v>
      </c>
      <c r="K302" s="406" t="s">
        <v>1731</v>
      </c>
      <c r="L302" s="407">
        <v>3812000</v>
      </c>
      <c r="M302" s="578">
        <v>5996000</v>
      </c>
      <c r="N302" s="580">
        <v>3812000</v>
      </c>
      <c r="O302" s="578">
        <f t="shared" ref="O302:O310" si="237">ROUND(N302,0)</f>
        <v>3812000</v>
      </c>
      <c r="P302" s="402">
        <f t="shared" ref="P302:Q310" si="238">O302*0.02+O302</f>
        <v>3888240</v>
      </c>
      <c r="Q302" s="402">
        <f t="shared" si="238"/>
        <v>3966004.8</v>
      </c>
      <c r="R302" s="402"/>
      <c r="S302" s="453">
        <f t="shared" si="190"/>
        <v>0</v>
      </c>
      <c r="T302" s="361"/>
    </row>
    <row r="303" spans="1:23" ht="25.5">
      <c r="B303" s="398"/>
      <c r="C303" s="398" t="s">
        <v>1732</v>
      </c>
      <c r="D303" s="398" t="s">
        <v>639</v>
      </c>
      <c r="E303" s="399" t="s">
        <v>640</v>
      </c>
      <c r="F303" s="398">
        <v>5</v>
      </c>
      <c r="G303" s="400">
        <v>2</v>
      </c>
      <c r="H303" s="400">
        <v>1</v>
      </c>
      <c r="I303" s="400">
        <v>3</v>
      </c>
      <c r="J303" s="400">
        <v>2</v>
      </c>
      <c r="K303" s="406" t="s">
        <v>1733</v>
      </c>
      <c r="L303" s="407">
        <v>53238.11</v>
      </c>
      <c r="M303" s="578">
        <v>0</v>
      </c>
      <c r="N303" s="580"/>
      <c r="O303" s="578">
        <f t="shared" si="237"/>
        <v>0</v>
      </c>
      <c r="P303" s="402">
        <f t="shared" si="238"/>
        <v>0</v>
      </c>
      <c r="Q303" s="402">
        <f t="shared" si="238"/>
        <v>0</v>
      </c>
      <c r="R303" s="402"/>
      <c r="S303" s="453">
        <f t="shared" si="190"/>
        <v>0</v>
      </c>
      <c r="T303" s="361"/>
    </row>
    <row r="304" spans="1:23" ht="15">
      <c r="A304" s="733" t="s">
        <v>2662</v>
      </c>
      <c r="B304" s="398" t="s">
        <v>419</v>
      </c>
      <c r="C304" s="398" t="s">
        <v>1734</v>
      </c>
      <c r="D304" s="398" t="s">
        <v>641</v>
      </c>
      <c r="E304" s="399" t="s">
        <v>642</v>
      </c>
      <c r="F304" s="398">
        <v>5</v>
      </c>
      <c r="G304" s="400">
        <v>2</v>
      </c>
      <c r="H304" s="400">
        <v>1</v>
      </c>
      <c r="I304" s="400">
        <v>3</v>
      </c>
      <c r="J304" s="400">
        <v>3</v>
      </c>
      <c r="K304" s="406" t="s">
        <v>1735</v>
      </c>
      <c r="L304" s="407">
        <v>2666000</v>
      </c>
      <c r="M304" s="578">
        <v>2736000</v>
      </c>
      <c r="N304" s="580">
        <v>2666000</v>
      </c>
      <c r="O304" s="578">
        <f t="shared" si="237"/>
        <v>2666000</v>
      </c>
      <c r="P304" s="402">
        <f t="shared" si="238"/>
        <v>2719320</v>
      </c>
      <c r="Q304" s="402">
        <f t="shared" si="238"/>
        <v>2773706.4</v>
      </c>
      <c r="R304" s="402"/>
      <c r="S304" s="453">
        <f t="shared" si="190"/>
        <v>0</v>
      </c>
      <c r="T304" s="361"/>
      <c r="W304" s="344" t="s">
        <v>2547</v>
      </c>
    </row>
    <row r="305" spans="2:24" ht="15">
      <c r="B305" s="398"/>
      <c r="C305" s="398" t="s">
        <v>1736</v>
      </c>
      <c r="D305" s="398" t="s">
        <v>643</v>
      </c>
      <c r="E305" s="399" t="s">
        <v>644</v>
      </c>
      <c r="F305" s="398">
        <v>5</v>
      </c>
      <c r="G305" s="400">
        <v>2</v>
      </c>
      <c r="H305" s="400">
        <v>1</v>
      </c>
      <c r="I305" s="400">
        <v>3</v>
      </c>
      <c r="J305" s="400">
        <v>4</v>
      </c>
      <c r="K305" s="406" t="s">
        <v>1737</v>
      </c>
      <c r="L305" s="407">
        <v>4030807.74</v>
      </c>
      <c r="M305" s="578">
        <v>3893571</v>
      </c>
      <c r="N305" s="580">
        <v>3761367</v>
      </c>
      <c r="O305" s="578">
        <f t="shared" si="237"/>
        <v>3761367</v>
      </c>
      <c r="P305" s="402">
        <f t="shared" si="238"/>
        <v>3836594.34</v>
      </c>
      <c r="Q305" s="402">
        <f t="shared" si="238"/>
        <v>3913326.2267999998</v>
      </c>
      <c r="R305" s="402"/>
      <c r="S305" s="453">
        <f t="shared" si="190"/>
        <v>0</v>
      </c>
      <c r="T305" s="361">
        <f>S305/10*12</f>
        <v>0</v>
      </c>
      <c r="U305" s="344">
        <v>125000</v>
      </c>
      <c r="V305" s="440">
        <v>100000</v>
      </c>
      <c r="W305" s="344">
        <v>235000</v>
      </c>
      <c r="X305" s="361">
        <f>SUM(T305:W305)</f>
        <v>460000</v>
      </c>
    </row>
    <row r="306" spans="2:24" ht="25.5">
      <c r="B306" s="398"/>
      <c r="C306" s="398" t="s">
        <v>1738</v>
      </c>
      <c r="D306" s="398" t="s">
        <v>647</v>
      </c>
      <c r="E306" s="399" t="s">
        <v>648</v>
      </c>
      <c r="F306" s="398">
        <v>5</v>
      </c>
      <c r="G306" s="400">
        <v>2</v>
      </c>
      <c r="H306" s="400">
        <v>1</v>
      </c>
      <c r="I306" s="400">
        <v>3</v>
      </c>
      <c r="J306" s="400">
        <v>5</v>
      </c>
      <c r="K306" s="406" t="s">
        <v>1739</v>
      </c>
      <c r="L306" s="407">
        <v>0</v>
      </c>
      <c r="M306" s="578">
        <v>0</v>
      </c>
      <c r="N306" s="580"/>
      <c r="O306" s="578">
        <f t="shared" si="237"/>
        <v>0</v>
      </c>
      <c r="P306" s="402">
        <f t="shared" si="238"/>
        <v>0</v>
      </c>
      <c r="Q306" s="402">
        <f t="shared" si="238"/>
        <v>0</v>
      </c>
      <c r="R306" s="402"/>
      <c r="S306" s="453">
        <f t="shared" si="190"/>
        <v>0</v>
      </c>
      <c r="T306" s="361"/>
    </row>
    <row r="307" spans="2:24" ht="25.5">
      <c r="B307" s="398"/>
      <c r="C307" s="398" t="s">
        <v>1740</v>
      </c>
      <c r="D307" s="398" t="s">
        <v>649</v>
      </c>
      <c r="E307" s="399" t="s">
        <v>650</v>
      </c>
      <c r="F307" s="398">
        <v>5</v>
      </c>
      <c r="G307" s="400">
        <v>2</v>
      </c>
      <c r="H307" s="400">
        <v>1</v>
      </c>
      <c r="I307" s="400">
        <v>3</v>
      </c>
      <c r="J307" s="400">
        <v>6</v>
      </c>
      <c r="K307" s="406" t="s">
        <v>1741</v>
      </c>
      <c r="L307" s="407">
        <v>0</v>
      </c>
      <c r="M307" s="578">
        <v>28</v>
      </c>
      <c r="N307" s="580">
        <v>67</v>
      </c>
      <c r="O307" s="578">
        <v>0</v>
      </c>
      <c r="P307" s="402">
        <f t="shared" si="238"/>
        <v>0</v>
      </c>
      <c r="Q307" s="402">
        <f t="shared" si="238"/>
        <v>0</v>
      </c>
      <c r="R307" s="402"/>
      <c r="S307" s="453">
        <f t="shared" si="190"/>
        <v>0</v>
      </c>
      <c r="T307" s="361"/>
    </row>
    <row r="308" spans="2:24" ht="15">
      <c r="B308" s="398"/>
      <c r="C308" s="398" t="s">
        <v>1742</v>
      </c>
      <c r="D308" s="398" t="s">
        <v>651</v>
      </c>
      <c r="E308" s="399" t="s">
        <v>652</v>
      </c>
      <c r="F308" s="398">
        <v>5</v>
      </c>
      <c r="G308" s="400">
        <v>2</v>
      </c>
      <c r="H308" s="400">
        <v>1</v>
      </c>
      <c r="I308" s="400">
        <v>3</v>
      </c>
      <c r="J308" s="400">
        <v>7</v>
      </c>
      <c r="K308" s="406" t="s">
        <v>1743</v>
      </c>
      <c r="L308" s="407">
        <v>525399.11</v>
      </c>
      <c r="M308" s="578">
        <v>852232</v>
      </c>
      <c r="N308" s="580">
        <v>852232</v>
      </c>
      <c r="O308" s="578">
        <f t="shared" si="237"/>
        <v>852232</v>
      </c>
      <c r="P308" s="402">
        <f t="shared" si="238"/>
        <v>869276.64</v>
      </c>
      <c r="Q308" s="402">
        <f t="shared" si="238"/>
        <v>886662.17280000006</v>
      </c>
      <c r="R308" s="402"/>
      <c r="S308" s="453">
        <f t="shared" ref="S308:S371" si="239">O308+O308*0.02-P308</f>
        <v>0</v>
      </c>
      <c r="T308" s="361"/>
    </row>
    <row r="309" spans="2:24" ht="15">
      <c r="B309" s="398"/>
      <c r="C309" s="398" t="s">
        <v>1744</v>
      </c>
      <c r="D309" s="398" t="s">
        <v>653</v>
      </c>
      <c r="E309" s="399" t="s">
        <v>654</v>
      </c>
      <c r="F309" s="398">
        <v>5</v>
      </c>
      <c r="G309" s="400">
        <v>2</v>
      </c>
      <c r="H309" s="400">
        <v>1</v>
      </c>
      <c r="I309" s="400">
        <v>3</v>
      </c>
      <c r="J309" s="400">
        <v>8</v>
      </c>
      <c r="K309" s="406" t="s">
        <v>1745</v>
      </c>
      <c r="L309" s="407">
        <v>2429345.36</v>
      </c>
      <c r="M309" s="578">
        <v>2368415</v>
      </c>
      <c r="N309" s="580">
        <v>2368415</v>
      </c>
      <c r="O309" s="578">
        <f t="shared" si="237"/>
        <v>2368415</v>
      </c>
      <c r="P309" s="402">
        <f t="shared" si="238"/>
        <v>2415783.2999999998</v>
      </c>
      <c r="Q309" s="402">
        <f t="shared" si="238"/>
        <v>2464098.966</v>
      </c>
      <c r="R309" s="402"/>
      <c r="S309" s="453">
        <f t="shared" si="239"/>
        <v>0</v>
      </c>
      <c r="T309" s="361"/>
    </row>
    <row r="310" spans="2:24" ht="25.5">
      <c r="B310" s="398"/>
      <c r="C310" s="398" t="s">
        <v>1746</v>
      </c>
      <c r="D310" s="398" t="s">
        <v>655</v>
      </c>
      <c r="E310" s="399" t="s">
        <v>656</v>
      </c>
      <c r="F310" s="398">
        <v>5</v>
      </c>
      <c r="G310" s="400">
        <v>2</v>
      </c>
      <c r="H310" s="400">
        <v>1</v>
      </c>
      <c r="I310" s="400">
        <v>3</v>
      </c>
      <c r="J310" s="400">
        <v>9</v>
      </c>
      <c r="K310" s="406" t="s">
        <v>1747</v>
      </c>
      <c r="L310" s="407">
        <v>0</v>
      </c>
      <c r="M310" s="578">
        <v>0</v>
      </c>
      <c r="N310" s="580"/>
      <c r="O310" s="578">
        <f t="shared" si="237"/>
        <v>0</v>
      </c>
      <c r="P310" s="402">
        <f t="shared" si="238"/>
        <v>0</v>
      </c>
      <c r="Q310" s="402">
        <f t="shared" si="238"/>
        <v>0</v>
      </c>
      <c r="R310" s="402"/>
      <c r="S310" s="453">
        <f t="shared" si="239"/>
        <v>0</v>
      </c>
      <c r="T310" s="361"/>
    </row>
    <row r="311" spans="2:24" ht="15">
      <c r="B311" s="393"/>
      <c r="C311" s="393" t="s">
        <v>1748</v>
      </c>
      <c r="D311" s="393" t="s">
        <v>657</v>
      </c>
      <c r="E311" s="394" t="s">
        <v>1749</v>
      </c>
      <c r="F311" s="393">
        <v>5</v>
      </c>
      <c r="G311" s="395">
        <v>2</v>
      </c>
      <c r="H311" s="395">
        <v>1</v>
      </c>
      <c r="I311" s="395">
        <v>4</v>
      </c>
      <c r="J311" s="395">
        <v>0</v>
      </c>
      <c r="K311" s="396" t="s">
        <v>1750</v>
      </c>
      <c r="L311" s="435">
        <v>1443236.27</v>
      </c>
      <c r="M311" s="587">
        <v>1321042</v>
      </c>
      <c r="N311" s="587">
        <f t="shared" ref="N311:O311" si="240">SUBTOTAL(9,N312:N316)</f>
        <v>1335157</v>
      </c>
      <c r="O311" s="571">
        <f t="shared" si="240"/>
        <v>1335075</v>
      </c>
      <c r="P311" s="397">
        <f t="shared" ref="P311:R311" si="241">SUBTOTAL(9,P312:P316)</f>
        <v>1361776.5</v>
      </c>
      <c r="Q311" s="397">
        <f t="shared" si="241"/>
        <v>1389012.03</v>
      </c>
      <c r="R311" s="397">
        <f t="shared" si="241"/>
        <v>0</v>
      </c>
      <c r="S311" s="453">
        <f t="shared" si="239"/>
        <v>0</v>
      </c>
      <c r="T311" s="361">
        <f>O311-S311</f>
        <v>1335075</v>
      </c>
    </row>
    <row r="312" spans="2:24" ht="25.5">
      <c r="B312" s="398" t="s">
        <v>350</v>
      </c>
      <c r="C312" s="398" t="s">
        <v>1751</v>
      </c>
      <c r="D312" s="398" t="s">
        <v>659</v>
      </c>
      <c r="E312" s="399" t="s">
        <v>660</v>
      </c>
      <c r="F312" s="398">
        <v>5</v>
      </c>
      <c r="G312" s="400">
        <v>2</v>
      </c>
      <c r="H312" s="400">
        <v>1</v>
      </c>
      <c r="I312" s="400">
        <v>4</v>
      </c>
      <c r="J312" s="400">
        <v>1</v>
      </c>
      <c r="K312" s="406" t="s">
        <v>1752</v>
      </c>
      <c r="L312" s="407">
        <v>0</v>
      </c>
      <c r="M312" s="578">
        <v>0</v>
      </c>
      <c r="N312" s="580">
        <v>82</v>
      </c>
      <c r="O312" s="578">
        <v>0</v>
      </c>
      <c r="P312" s="402">
        <f t="shared" ref="P312:Q316" si="242">O312*0.02+O312</f>
        <v>0</v>
      </c>
      <c r="Q312" s="402">
        <f t="shared" si="242"/>
        <v>0</v>
      </c>
      <c r="R312" s="402"/>
      <c r="S312" s="453">
        <f t="shared" si="239"/>
        <v>0</v>
      </c>
      <c r="T312" s="361"/>
    </row>
    <row r="313" spans="2:24" ht="25.5">
      <c r="B313" s="398"/>
      <c r="C313" s="398" t="s">
        <v>1753</v>
      </c>
      <c r="D313" s="398" t="s">
        <v>661</v>
      </c>
      <c r="E313" s="399" t="s">
        <v>662</v>
      </c>
      <c r="F313" s="398">
        <v>5</v>
      </c>
      <c r="G313" s="400">
        <v>2</v>
      </c>
      <c r="H313" s="400">
        <v>1</v>
      </c>
      <c r="I313" s="400">
        <v>4</v>
      </c>
      <c r="J313" s="400">
        <v>2</v>
      </c>
      <c r="K313" s="406" t="s">
        <v>1754</v>
      </c>
      <c r="L313" s="407">
        <v>0</v>
      </c>
      <c r="M313" s="578">
        <v>0</v>
      </c>
      <c r="N313" s="580"/>
      <c r="O313" s="578">
        <f t="shared" ref="O313:O316" si="243">ROUND(N313,0)</f>
        <v>0</v>
      </c>
      <c r="P313" s="402">
        <f t="shared" si="242"/>
        <v>0</v>
      </c>
      <c r="Q313" s="402">
        <f t="shared" si="242"/>
        <v>0</v>
      </c>
      <c r="R313" s="402"/>
      <c r="S313" s="453">
        <f t="shared" si="239"/>
        <v>0</v>
      </c>
      <c r="T313" s="361"/>
    </row>
    <row r="314" spans="2:24" ht="25.5">
      <c r="B314" s="398" t="s">
        <v>424</v>
      </c>
      <c r="C314" s="398" t="s">
        <v>1755</v>
      </c>
      <c r="D314" s="398" t="s">
        <v>663</v>
      </c>
      <c r="E314" s="399" t="s">
        <v>1756</v>
      </c>
      <c r="F314" s="398">
        <v>5</v>
      </c>
      <c r="G314" s="400">
        <v>2</v>
      </c>
      <c r="H314" s="400">
        <v>1</v>
      </c>
      <c r="I314" s="400">
        <v>4</v>
      </c>
      <c r="J314" s="400">
        <v>3</v>
      </c>
      <c r="K314" s="406" t="s">
        <v>1757</v>
      </c>
      <c r="L314" s="407">
        <v>20881.05</v>
      </c>
      <c r="M314" s="578">
        <v>0</v>
      </c>
      <c r="N314" s="580"/>
      <c r="O314" s="578">
        <f t="shared" si="243"/>
        <v>0</v>
      </c>
      <c r="P314" s="402">
        <f t="shared" si="242"/>
        <v>0</v>
      </c>
      <c r="Q314" s="402">
        <f t="shared" si="242"/>
        <v>0</v>
      </c>
      <c r="R314" s="402"/>
      <c r="S314" s="453">
        <f t="shared" si="239"/>
        <v>0</v>
      </c>
      <c r="T314" s="361"/>
    </row>
    <row r="315" spans="2:24" ht="15">
      <c r="B315" s="398"/>
      <c r="C315" s="398" t="s">
        <v>1758</v>
      </c>
      <c r="D315" s="398" t="s">
        <v>665</v>
      </c>
      <c r="E315" s="399" t="s">
        <v>666</v>
      </c>
      <c r="F315" s="398">
        <v>5</v>
      </c>
      <c r="G315" s="400">
        <v>2</v>
      </c>
      <c r="H315" s="400">
        <v>1</v>
      </c>
      <c r="I315" s="400">
        <v>4</v>
      </c>
      <c r="J315" s="400">
        <v>4</v>
      </c>
      <c r="K315" s="406" t="s">
        <v>1759</v>
      </c>
      <c r="L315" s="407">
        <v>978164.79999999993</v>
      </c>
      <c r="M315" s="578">
        <v>997199</v>
      </c>
      <c r="N315" s="580">
        <v>997199</v>
      </c>
      <c r="O315" s="578">
        <f t="shared" si="243"/>
        <v>997199</v>
      </c>
      <c r="P315" s="402">
        <f t="shared" si="242"/>
        <v>1017142.98</v>
      </c>
      <c r="Q315" s="402">
        <f t="shared" si="242"/>
        <v>1037485.8395999999</v>
      </c>
      <c r="R315" s="402"/>
      <c r="S315" s="453">
        <f t="shared" si="239"/>
        <v>0</v>
      </c>
      <c r="T315" s="361"/>
    </row>
    <row r="316" spans="2:24" ht="15">
      <c r="B316" s="398"/>
      <c r="C316" s="398" t="s">
        <v>1760</v>
      </c>
      <c r="D316" s="398" t="s">
        <v>667</v>
      </c>
      <c r="E316" s="399" t="s">
        <v>668</v>
      </c>
      <c r="F316" s="398">
        <v>5</v>
      </c>
      <c r="G316" s="400">
        <v>2</v>
      </c>
      <c r="H316" s="400">
        <v>1</v>
      </c>
      <c r="I316" s="400">
        <v>4</v>
      </c>
      <c r="J316" s="400">
        <v>5</v>
      </c>
      <c r="K316" s="406" t="s">
        <v>1761</v>
      </c>
      <c r="L316" s="407">
        <v>444190.42</v>
      </c>
      <c r="M316" s="578">
        <v>323843</v>
      </c>
      <c r="N316" s="580">
        <v>337876</v>
      </c>
      <c r="O316" s="578">
        <f t="shared" si="243"/>
        <v>337876</v>
      </c>
      <c r="P316" s="402">
        <f t="shared" si="242"/>
        <v>344633.52</v>
      </c>
      <c r="Q316" s="402">
        <f t="shared" si="242"/>
        <v>351526.19040000002</v>
      </c>
      <c r="R316" s="402"/>
      <c r="S316" s="453">
        <f t="shared" si="239"/>
        <v>0</v>
      </c>
      <c r="T316" s="361"/>
    </row>
    <row r="317" spans="2:24" ht="15">
      <c r="B317" s="393"/>
      <c r="C317" s="393" t="s">
        <v>1762</v>
      </c>
      <c r="D317" s="393" t="s">
        <v>669</v>
      </c>
      <c r="E317" s="394" t="s">
        <v>670</v>
      </c>
      <c r="F317" s="393">
        <v>5</v>
      </c>
      <c r="G317" s="395">
        <v>2</v>
      </c>
      <c r="H317" s="395">
        <v>1</v>
      </c>
      <c r="I317" s="395">
        <v>5</v>
      </c>
      <c r="J317" s="395">
        <v>0</v>
      </c>
      <c r="K317" s="396" t="s">
        <v>1763</v>
      </c>
      <c r="L317" s="435">
        <v>3199372.19</v>
      </c>
      <c r="M317" s="587">
        <v>2824585</v>
      </c>
      <c r="N317" s="587">
        <f t="shared" ref="N317:O317" si="244">SUBTOTAL(9,N318:N321)</f>
        <v>2904143</v>
      </c>
      <c r="O317" s="571">
        <f t="shared" si="244"/>
        <v>2904143</v>
      </c>
      <c r="P317" s="397">
        <f t="shared" ref="P317:R317" si="245">SUBTOTAL(9,P318:P321)</f>
        <v>2962225.86</v>
      </c>
      <c r="Q317" s="397">
        <f t="shared" si="245"/>
        <v>3021470.3772</v>
      </c>
      <c r="R317" s="397">
        <f t="shared" si="245"/>
        <v>0</v>
      </c>
      <c r="S317" s="453">
        <f t="shared" si="239"/>
        <v>0</v>
      </c>
      <c r="T317" s="361">
        <f>O317-S317</f>
        <v>2904143</v>
      </c>
    </row>
    <row r="318" spans="2:24" ht="15">
      <c r="B318" s="398" t="s">
        <v>350</v>
      </c>
      <c r="C318" s="398" t="s">
        <v>1764</v>
      </c>
      <c r="D318" s="398" t="s">
        <v>671</v>
      </c>
      <c r="E318" s="399" t="s">
        <v>672</v>
      </c>
      <c r="F318" s="398">
        <v>5</v>
      </c>
      <c r="G318" s="400">
        <v>2</v>
      </c>
      <c r="H318" s="400">
        <v>1</v>
      </c>
      <c r="I318" s="400">
        <v>5</v>
      </c>
      <c r="J318" s="400">
        <v>1</v>
      </c>
      <c r="K318" s="438" t="s">
        <v>1765</v>
      </c>
      <c r="L318" s="439">
        <v>7268.17</v>
      </c>
      <c r="M318" s="578">
        <v>0</v>
      </c>
      <c r="N318" s="588"/>
      <c r="O318" s="578">
        <f t="shared" ref="O318:O321" si="246">ROUND(N318,0)</f>
        <v>0</v>
      </c>
      <c r="P318" s="402">
        <f t="shared" ref="P318:Q321" si="247">O318*0.02+O318</f>
        <v>0</v>
      </c>
      <c r="Q318" s="402">
        <f t="shared" si="247"/>
        <v>0</v>
      </c>
      <c r="R318" s="402"/>
      <c r="S318" s="453">
        <f t="shared" si="239"/>
        <v>0</v>
      </c>
      <c r="T318" s="361"/>
    </row>
    <row r="319" spans="2:24" ht="15">
      <c r="B319" s="398"/>
      <c r="C319" s="398" t="s">
        <v>1766</v>
      </c>
      <c r="D319" s="398" t="s">
        <v>673</v>
      </c>
      <c r="E319" s="399" t="s">
        <v>674</v>
      </c>
      <c r="F319" s="398">
        <v>5</v>
      </c>
      <c r="G319" s="400">
        <v>2</v>
      </c>
      <c r="H319" s="400">
        <v>1</v>
      </c>
      <c r="I319" s="400">
        <v>5</v>
      </c>
      <c r="J319" s="400">
        <v>2</v>
      </c>
      <c r="K319" s="406" t="s">
        <v>1767</v>
      </c>
      <c r="L319" s="407">
        <v>0</v>
      </c>
      <c r="M319" s="578">
        <v>0</v>
      </c>
      <c r="N319" s="580"/>
      <c r="O319" s="578">
        <f t="shared" si="246"/>
        <v>0</v>
      </c>
      <c r="P319" s="402">
        <f t="shared" si="247"/>
        <v>0</v>
      </c>
      <c r="Q319" s="402">
        <f t="shared" si="247"/>
        <v>0</v>
      </c>
      <c r="R319" s="402"/>
      <c r="S319" s="453">
        <f t="shared" si="239"/>
        <v>0</v>
      </c>
      <c r="T319" s="361"/>
    </row>
    <row r="320" spans="2:24" ht="15">
      <c r="B320" s="398" t="s">
        <v>419</v>
      </c>
      <c r="C320" s="398" t="s">
        <v>1768</v>
      </c>
      <c r="D320" s="398" t="s">
        <v>675</v>
      </c>
      <c r="E320" s="399" t="s">
        <v>676</v>
      </c>
      <c r="F320" s="398">
        <v>5</v>
      </c>
      <c r="G320" s="400">
        <v>2</v>
      </c>
      <c r="H320" s="400">
        <v>1</v>
      </c>
      <c r="I320" s="400">
        <v>5</v>
      </c>
      <c r="J320" s="400">
        <v>3</v>
      </c>
      <c r="K320" s="406" t="s">
        <v>1769</v>
      </c>
      <c r="L320" s="407">
        <v>0</v>
      </c>
      <c r="M320" s="578">
        <v>0</v>
      </c>
      <c r="N320" s="580">
        <v>2996</v>
      </c>
      <c r="O320" s="578">
        <f t="shared" si="246"/>
        <v>2996</v>
      </c>
      <c r="P320" s="402">
        <f t="shared" si="247"/>
        <v>3055.92</v>
      </c>
      <c r="Q320" s="402">
        <f t="shared" si="247"/>
        <v>3117.0383999999999</v>
      </c>
      <c r="R320" s="402"/>
      <c r="S320" s="453">
        <f t="shared" si="239"/>
        <v>0</v>
      </c>
      <c r="T320" s="361"/>
    </row>
    <row r="321" spans="1:20" ht="15">
      <c r="B321" s="398"/>
      <c r="C321" s="398" t="s">
        <v>1770</v>
      </c>
      <c r="D321" s="398" t="s">
        <v>677</v>
      </c>
      <c r="E321" s="399" t="s">
        <v>678</v>
      </c>
      <c r="F321" s="398">
        <v>5</v>
      </c>
      <c r="G321" s="400">
        <v>2</v>
      </c>
      <c r="H321" s="400">
        <v>1</v>
      </c>
      <c r="I321" s="400">
        <v>5</v>
      </c>
      <c r="J321" s="400">
        <v>4</v>
      </c>
      <c r="K321" s="406" t="s">
        <v>1771</v>
      </c>
      <c r="L321" s="407">
        <v>3192104.02</v>
      </c>
      <c r="M321" s="578">
        <v>2824585</v>
      </c>
      <c r="N321" s="580">
        <v>2901147</v>
      </c>
      <c r="O321" s="578">
        <f t="shared" si="246"/>
        <v>2901147</v>
      </c>
      <c r="P321" s="402">
        <f t="shared" si="247"/>
        <v>2959169.94</v>
      </c>
      <c r="Q321" s="402">
        <f t="shared" si="247"/>
        <v>3018353.3388</v>
      </c>
      <c r="R321" s="402"/>
      <c r="S321" s="453">
        <f t="shared" si="239"/>
        <v>0</v>
      </c>
      <c r="T321" s="361"/>
    </row>
    <row r="322" spans="1:20" ht="15">
      <c r="B322" s="393"/>
      <c r="C322" s="393" t="s">
        <v>1772</v>
      </c>
      <c r="D322" s="393" t="s">
        <v>679</v>
      </c>
      <c r="E322" s="394" t="s">
        <v>680</v>
      </c>
      <c r="F322" s="393">
        <v>5</v>
      </c>
      <c r="G322" s="395">
        <v>2</v>
      </c>
      <c r="H322" s="395">
        <v>1</v>
      </c>
      <c r="I322" s="395">
        <v>6</v>
      </c>
      <c r="J322" s="395">
        <v>0</v>
      </c>
      <c r="K322" s="396" t="s">
        <v>1773</v>
      </c>
      <c r="L322" s="435">
        <v>4386540.12</v>
      </c>
      <c r="M322" s="587">
        <v>3840000</v>
      </c>
      <c r="N322" s="587">
        <f t="shared" ref="N322:O322" si="248">SUBTOTAL(9,N323:N326)</f>
        <v>3724536</v>
      </c>
      <c r="O322" s="571">
        <f t="shared" si="248"/>
        <v>3724536</v>
      </c>
      <c r="P322" s="397">
        <f t="shared" ref="P322:R322" si="249">SUBTOTAL(9,P323:P326)</f>
        <v>3799026.7199999997</v>
      </c>
      <c r="Q322" s="397">
        <f t="shared" si="249"/>
        <v>3875007.2543999995</v>
      </c>
      <c r="R322" s="397">
        <f t="shared" si="249"/>
        <v>0</v>
      </c>
      <c r="S322" s="453">
        <f t="shared" si="239"/>
        <v>0</v>
      </c>
      <c r="T322" s="361">
        <f>O322-S322</f>
        <v>3724536</v>
      </c>
    </row>
    <row r="323" spans="1:20" ht="15">
      <c r="B323" s="398" t="s">
        <v>350</v>
      </c>
      <c r="C323" s="398" t="s">
        <v>1774</v>
      </c>
      <c r="D323" s="398" t="s">
        <v>681</v>
      </c>
      <c r="E323" s="399" t="s">
        <v>682</v>
      </c>
      <c r="F323" s="398">
        <v>5</v>
      </c>
      <c r="G323" s="400">
        <v>2</v>
      </c>
      <c r="H323" s="400">
        <v>1</v>
      </c>
      <c r="I323" s="400">
        <v>6</v>
      </c>
      <c r="J323" s="400">
        <v>1</v>
      </c>
      <c r="K323" s="438" t="s">
        <v>1775</v>
      </c>
      <c r="L323" s="439">
        <v>0</v>
      </c>
      <c r="M323" s="578">
        <v>0</v>
      </c>
      <c r="N323" s="588"/>
      <c r="O323" s="578">
        <f t="shared" ref="O323:O326" si="250">ROUND(N323,0)</f>
        <v>0</v>
      </c>
      <c r="P323" s="402">
        <f t="shared" ref="P323:Q326" si="251">O323*0.02+O323</f>
        <v>0</v>
      </c>
      <c r="Q323" s="402">
        <f t="shared" si="251"/>
        <v>0</v>
      </c>
      <c r="R323" s="402"/>
      <c r="S323" s="453">
        <f t="shared" si="239"/>
        <v>0</v>
      </c>
      <c r="T323" s="361"/>
    </row>
    <row r="324" spans="1:20" ht="15">
      <c r="B324" s="398"/>
      <c r="C324" s="398" t="s">
        <v>1776</v>
      </c>
      <c r="D324" s="398" t="s">
        <v>683</v>
      </c>
      <c r="E324" s="399" t="s">
        <v>684</v>
      </c>
      <c r="F324" s="398">
        <v>5</v>
      </c>
      <c r="G324" s="400">
        <v>2</v>
      </c>
      <c r="H324" s="400">
        <v>1</v>
      </c>
      <c r="I324" s="400">
        <v>6</v>
      </c>
      <c r="J324" s="400">
        <v>2</v>
      </c>
      <c r="K324" s="406" t="s">
        <v>1777</v>
      </c>
      <c r="L324" s="407">
        <v>0</v>
      </c>
      <c r="M324" s="578">
        <v>0</v>
      </c>
      <c r="N324" s="580"/>
      <c r="O324" s="578">
        <f t="shared" si="250"/>
        <v>0</v>
      </c>
      <c r="P324" s="402">
        <f t="shared" si="251"/>
        <v>0</v>
      </c>
      <c r="Q324" s="402">
        <f t="shared" si="251"/>
        <v>0</v>
      </c>
      <c r="R324" s="402"/>
      <c r="S324" s="453">
        <f t="shared" si="239"/>
        <v>0</v>
      </c>
      <c r="T324" s="361"/>
    </row>
    <row r="325" spans="1:20" ht="15">
      <c r="B325" s="398" t="s">
        <v>419</v>
      </c>
      <c r="C325" s="398" t="s">
        <v>1778</v>
      </c>
      <c r="D325" s="398" t="s">
        <v>685</v>
      </c>
      <c r="E325" s="399" t="s">
        <v>686</v>
      </c>
      <c r="F325" s="398">
        <v>5</v>
      </c>
      <c r="G325" s="400">
        <v>2</v>
      </c>
      <c r="H325" s="400">
        <v>1</v>
      </c>
      <c r="I325" s="400">
        <v>6</v>
      </c>
      <c r="J325" s="400">
        <v>3</v>
      </c>
      <c r="K325" s="406" t="s">
        <v>1779</v>
      </c>
      <c r="L325" s="407">
        <v>0</v>
      </c>
      <c r="M325" s="578">
        <v>0</v>
      </c>
      <c r="N325" s="580">
        <v>2221</v>
      </c>
      <c r="O325" s="578">
        <f t="shared" si="250"/>
        <v>2221</v>
      </c>
      <c r="P325" s="402">
        <f t="shared" si="251"/>
        <v>2265.42</v>
      </c>
      <c r="Q325" s="402">
        <f t="shared" si="251"/>
        <v>2310.7284</v>
      </c>
      <c r="R325" s="402"/>
      <c r="S325" s="453">
        <f t="shared" si="239"/>
        <v>0</v>
      </c>
      <c r="T325" s="361"/>
    </row>
    <row r="326" spans="1:20" ht="15">
      <c r="B326" s="398"/>
      <c r="C326" s="398" t="s">
        <v>1780</v>
      </c>
      <c r="D326" s="398" t="s">
        <v>687</v>
      </c>
      <c r="E326" s="399" t="s">
        <v>688</v>
      </c>
      <c r="F326" s="398">
        <v>5</v>
      </c>
      <c r="G326" s="400">
        <v>2</v>
      </c>
      <c r="H326" s="400">
        <v>1</v>
      </c>
      <c r="I326" s="400">
        <v>6</v>
      </c>
      <c r="J326" s="400">
        <v>4</v>
      </c>
      <c r="K326" s="406" t="s">
        <v>1781</v>
      </c>
      <c r="L326" s="407">
        <v>4386540.12</v>
      </c>
      <c r="M326" s="578">
        <v>3840000</v>
      </c>
      <c r="N326" s="580">
        <v>3722315</v>
      </c>
      <c r="O326" s="578">
        <f t="shared" si="250"/>
        <v>3722315</v>
      </c>
      <c r="P326" s="402">
        <f t="shared" si="251"/>
        <v>3796761.3</v>
      </c>
      <c r="Q326" s="402">
        <f t="shared" si="251"/>
        <v>3872696.5259999996</v>
      </c>
      <c r="R326" s="402"/>
      <c r="S326" s="453">
        <f t="shared" si="239"/>
        <v>0</v>
      </c>
      <c r="T326" s="361"/>
    </row>
    <row r="327" spans="1:20" ht="15">
      <c r="B327" s="393"/>
      <c r="C327" s="393" t="s">
        <v>1782</v>
      </c>
      <c r="D327" s="393" t="s">
        <v>689</v>
      </c>
      <c r="E327" s="394" t="s">
        <v>690</v>
      </c>
      <c r="F327" s="393">
        <v>5</v>
      </c>
      <c r="G327" s="395">
        <v>2</v>
      </c>
      <c r="H327" s="395">
        <v>1</v>
      </c>
      <c r="I327" s="395">
        <v>7</v>
      </c>
      <c r="J327" s="395">
        <v>0</v>
      </c>
      <c r="K327" s="396" t="s">
        <v>1783</v>
      </c>
      <c r="L327" s="435">
        <v>43618583.659999996</v>
      </c>
      <c r="M327" s="587">
        <v>52163980</v>
      </c>
      <c r="N327" s="587">
        <f t="shared" ref="N327:O327" si="252">SUBTOTAL(9,N328:N335)</f>
        <v>44073234</v>
      </c>
      <c r="O327" s="571">
        <f t="shared" si="252"/>
        <v>44073234</v>
      </c>
      <c r="P327" s="397">
        <f t="shared" ref="P327:R327" si="253">SUBTOTAL(9,P328:P335)</f>
        <v>44954698.68</v>
      </c>
      <c r="Q327" s="397">
        <f t="shared" si="253"/>
        <v>45853792.6536</v>
      </c>
      <c r="R327" s="397">
        <f t="shared" si="253"/>
        <v>0</v>
      </c>
      <c r="S327" s="453">
        <f t="shared" si="239"/>
        <v>0</v>
      </c>
      <c r="T327" s="361">
        <f>O327-S327</f>
        <v>44073234</v>
      </c>
    </row>
    <row r="328" spans="1:20" ht="25.5">
      <c r="A328" s="733" t="s">
        <v>2662</v>
      </c>
      <c r="B328" s="398" t="s">
        <v>350</v>
      </c>
      <c r="C328" s="398" t="s">
        <v>1784</v>
      </c>
      <c r="D328" s="398" t="s">
        <v>691</v>
      </c>
      <c r="E328" s="399" t="s">
        <v>692</v>
      </c>
      <c r="F328" s="398">
        <v>5</v>
      </c>
      <c r="G328" s="400">
        <v>2</v>
      </c>
      <c r="H328" s="400">
        <v>1</v>
      </c>
      <c r="I328" s="400">
        <v>7</v>
      </c>
      <c r="J328" s="400">
        <v>1</v>
      </c>
      <c r="K328" s="406" t="s">
        <v>1785</v>
      </c>
      <c r="L328" s="407">
        <v>19868000</v>
      </c>
      <c r="M328" s="578">
        <v>28518667</v>
      </c>
      <c r="N328" s="580">
        <v>19868000</v>
      </c>
      <c r="O328" s="578">
        <f t="shared" ref="O328:O335" si="254">ROUND(N328,0)</f>
        <v>19868000</v>
      </c>
      <c r="P328" s="402">
        <f t="shared" ref="P328:Q335" si="255">O328*0.02+O328</f>
        <v>20265360</v>
      </c>
      <c r="Q328" s="402">
        <f t="shared" si="255"/>
        <v>20670667.199999999</v>
      </c>
      <c r="R328" s="402"/>
      <c r="S328" s="453">
        <f t="shared" si="239"/>
        <v>0</v>
      </c>
      <c r="T328" s="361"/>
    </row>
    <row r="329" spans="1:20" ht="25.5">
      <c r="B329" s="398"/>
      <c r="C329" s="398" t="s">
        <v>1786</v>
      </c>
      <c r="D329" s="398" t="s">
        <v>693</v>
      </c>
      <c r="E329" s="399" t="s">
        <v>694</v>
      </c>
      <c r="F329" s="398">
        <v>5</v>
      </c>
      <c r="G329" s="400">
        <v>2</v>
      </c>
      <c r="H329" s="400">
        <v>1</v>
      </c>
      <c r="I329" s="400">
        <v>7</v>
      </c>
      <c r="J329" s="400">
        <v>2</v>
      </c>
      <c r="K329" s="406" t="s">
        <v>1787</v>
      </c>
      <c r="L329" s="407">
        <v>0</v>
      </c>
      <c r="M329" s="578">
        <v>0</v>
      </c>
      <c r="N329" s="580"/>
      <c r="O329" s="578">
        <f t="shared" si="254"/>
        <v>0</v>
      </c>
      <c r="P329" s="402">
        <f t="shared" si="255"/>
        <v>0</v>
      </c>
      <c r="Q329" s="402">
        <f t="shared" si="255"/>
        <v>0</v>
      </c>
      <c r="R329" s="402"/>
      <c r="S329" s="453">
        <f t="shared" si="239"/>
        <v>0</v>
      </c>
      <c r="T329" s="361"/>
    </row>
    <row r="330" spans="1:20" ht="15">
      <c r="A330" s="733" t="s">
        <v>2662</v>
      </c>
      <c r="B330" s="398" t="s">
        <v>419</v>
      </c>
      <c r="C330" s="398" t="s">
        <v>1788</v>
      </c>
      <c r="D330" s="398" t="s">
        <v>695</v>
      </c>
      <c r="E330" s="399" t="s">
        <v>696</v>
      </c>
      <c r="F330" s="398">
        <v>5</v>
      </c>
      <c r="G330" s="400">
        <v>2</v>
      </c>
      <c r="H330" s="400">
        <v>1</v>
      </c>
      <c r="I330" s="400">
        <v>7</v>
      </c>
      <c r="J330" s="400">
        <v>3</v>
      </c>
      <c r="K330" s="406" t="s">
        <v>1789</v>
      </c>
      <c r="L330" s="407">
        <v>18693000</v>
      </c>
      <c r="M330" s="578">
        <v>18593333</v>
      </c>
      <c r="N330" s="580">
        <v>18693000</v>
      </c>
      <c r="O330" s="578">
        <f t="shared" si="254"/>
        <v>18693000</v>
      </c>
      <c r="P330" s="402">
        <f t="shared" si="255"/>
        <v>19066860</v>
      </c>
      <c r="Q330" s="402">
        <f t="shared" si="255"/>
        <v>19448197.199999999</v>
      </c>
      <c r="R330" s="402"/>
      <c r="S330" s="453">
        <f t="shared" si="239"/>
        <v>0</v>
      </c>
      <c r="T330" s="361"/>
    </row>
    <row r="331" spans="1:20" ht="25.5">
      <c r="B331" s="398"/>
      <c r="C331" s="398" t="s">
        <v>1790</v>
      </c>
      <c r="D331" s="398" t="s">
        <v>699</v>
      </c>
      <c r="E331" s="399" t="s">
        <v>700</v>
      </c>
      <c r="F331" s="398">
        <v>5</v>
      </c>
      <c r="G331" s="400">
        <v>2</v>
      </c>
      <c r="H331" s="400">
        <v>1</v>
      </c>
      <c r="I331" s="400">
        <v>7</v>
      </c>
      <c r="J331" s="400">
        <v>4</v>
      </c>
      <c r="K331" s="406" t="s">
        <v>1791</v>
      </c>
      <c r="L331" s="407">
        <v>0</v>
      </c>
      <c r="M331" s="578">
        <v>0</v>
      </c>
      <c r="N331" s="580"/>
      <c r="O331" s="578">
        <f t="shared" si="254"/>
        <v>0</v>
      </c>
      <c r="P331" s="402">
        <f t="shared" si="255"/>
        <v>0</v>
      </c>
      <c r="Q331" s="402">
        <f t="shared" si="255"/>
        <v>0</v>
      </c>
      <c r="R331" s="402"/>
      <c r="S331" s="453">
        <f t="shared" si="239"/>
        <v>0</v>
      </c>
      <c r="T331" s="361"/>
    </row>
    <row r="332" spans="1:20" ht="25.5">
      <c r="B332" s="398"/>
      <c r="C332" s="398" t="s">
        <v>1792</v>
      </c>
      <c r="D332" s="398" t="s">
        <v>701</v>
      </c>
      <c r="E332" s="399" t="s">
        <v>702</v>
      </c>
      <c r="F332" s="398">
        <v>5</v>
      </c>
      <c r="G332" s="400">
        <v>2</v>
      </c>
      <c r="H332" s="400">
        <v>1</v>
      </c>
      <c r="I332" s="400">
        <v>7</v>
      </c>
      <c r="J332" s="400">
        <v>5</v>
      </c>
      <c r="K332" s="406" t="s">
        <v>1793</v>
      </c>
      <c r="L332" s="407">
        <v>0</v>
      </c>
      <c r="M332" s="578">
        <v>0</v>
      </c>
      <c r="N332" s="580"/>
      <c r="O332" s="578">
        <f t="shared" si="254"/>
        <v>0</v>
      </c>
      <c r="P332" s="402">
        <f t="shared" si="255"/>
        <v>0</v>
      </c>
      <c r="Q332" s="402">
        <f t="shared" si="255"/>
        <v>0</v>
      </c>
      <c r="R332" s="402"/>
      <c r="S332" s="453">
        <f t="shared" si="239"/>
        <v>0</v>
      </c>
      <c r="T332" s="361"/>
    </row>
    <row r="333" spans="1:20" ht="15">
      <c r="B333" s="398"/>
      <c r="C333" s="398" t="s">
        <v>1794</v>
      </c>
      <c r="D333" s="398" t="s">
        <v>703</v>
      </c>
      <c r="E333" s="399" t="s">
        <v>704</v>
      </c>
      <c r="F333" s="398">
        <v>5</v>
      </c>
      <c r="G333" s="400">
        <v>2</v>
      </c>
      <c r="H333" s="400">
        <v>1</v>
      </c>
      <c r="I333" s="400">
        <v>7</v>
      </c>
      <c r="J333" s="400">
        <v>6</v>
      </c>
      <c r="K333" s="406" t="s">
        <v>1795</v>
      </c>
      <c r="L333" s="407">
        <v>5057583.66</v>
      </c>
      <c r="M333" s="578">
        <v>5051980</v>
      </c>
      <c r="N333" s="580">
        <v>5512234</v>
      </c>
      <c r="O333" s="578">
        <f t="shared" si="254"/>
        <v>5512234</v>
      </c>
      <c r="P333" s="402">
        <f t="shared" si="255"/>
        <v>5622478.6799999997</v>
      </c>
      <c r="Q333" s="402">
        <f t="shared" si="255"/>
        <v>5734928.2535999995</v>
      </c>
      <c r="R333" s="402"/>
      <c r="S333" s="453">
        <f t="shared" si="239"/>
        <v>0</v>
      </c>
      <c r="T333" s="361"/>
    </row>
    <row r="334" spans="1:20" ht="15">
      <c r="B334" s="398"/>
      <c r="C334" s="398" t="s">
        <v>1796</v>
      </c>
      <c r="D334" s="398" t="s">
        <v>705</v>
      </c>
      <c r="E334" s="399" t="s">
        <v>706</v>
      </c>
      <c r="F334" s="398">
        <v>5</v>
      </c>
      <c r="G334" s="400">
        <v>2</v>
      </c>
      <c r="H334" s="400">
        <v>1</v>
      </c>
      <c r="I334" s="400">
        <v>7</v>
      </c>
      <c r="J334" s="400">
        <v>7</v>
      </c>
      <c r="K334" s="406" t="s">
        <v>1797</v>
      </c>
      <c r="L334" s="407">
        <v>0</v>
      </c>
      <c r="M334" s="578">
        <v>0</v>
      </c>
      <c r="N334" s="580"/>
      <c r="O334" s="578">
        <f t="shared" si="254"/>
        <v>0</v>
      </c>
      <c r="P334" s="402">
        <f t="shared" si="255"/>
        <v>0</v>
      </c>
      <c r="Q334" s="402">
        <f t="shared" si="255"/>
        <v>0</v>
      </c>
      <c r="R334" s="402"/>
      <c r="S334" s="453">
        <f t="shared" si="239"/>
        <v>0</v>
      </c>
      <c r="T334" s="361"/>
    </row>
    <row r="335" spans="1:20" ht="25.5">
      <c r="B335" s="398"/>
      <c r="C335" s="398" t="s">
        <v>1798</v>
      </c>
      <c r="D335" s="398" t="s">
        <v>707</v>
      </c>
      <c r="E335" s="399" t="s">
        <v>708</v>
      </c>
      <c r="F335" s="398">
        <v>5</v>
      </c>
      <c r="G335" s="400">
        <v>2</v>
      </c>
      <c r="H335" s="400">
        <v>1</v>
      </c>
      <c r="I335" s="400">
        <v>7</v>
      </c>
      <c r="J335" s="400">
        <v>8</v>
      </c>
      <c r="K335" s="406" t="s">
        <v>1799</v>
      </c>
      <c r="L335" s="407">
        <v>0</v>
      </c>
      <c r="M335" s="578">
        <v>0</v>
      </c>
      <c r="N335" s="580"/>
      <c r="O335" s="578">
        <f t="shared" si="254"/>
        <v>0</v>
      </c>
      <c r="P335" s="402">
        <f t="shared" si="255"/>
        <v>0</v>
      </c>
      <c r="Q335" s="402">
        <f t="shared" si="255"/>
        <v>0</v>
      </c>
      <c r="R335" s="402"/>
      <c r="S335" s="453">
        <f t="shared" si="239"/>
        <v>0</v>
      </c>
      <c r="T335" s="361"/>
    </row>
    <row r="336" spans="1:20" ht="15">
      <c r="B336" s="393"/>
      <c r="C336" s="393" t="s">
        <v>1800</v>
      </c>
      <c r="D336" s="393" t="s">
        <v>709</v>
      </c>
      <c r="E336" s="394" t="s">
        <v>710</v>
      </c>
      <c r="F336" s="393">
        <v>5</v>
      </c>
      <c r="G336" s="395">
        <v>2</v>
      </c>
      <c r="H336" s="395">
        <v>1</v>
      </c>
      <c r="I336" s="395">
        <v>8</v>
      </c>
      <c r="J336" s="395">
        <v>0</v>
      </c>
      <c r="K336" s="396" t="s">
        <v>1801</v>
      </c>
      <c r="L336" s="435">
        <v>560806.17999999993</v>
      </c>
      <c r="M336" s="587">
        <v>514845</v>
      </c>
      <c r="N336" s="587">
        <f t="shared" ref="N336:O336" si="256">SUBTOTAL(9,N337:N341)</f>
        <v>551046</v>
      </c>
      <c r="O336" s="571">
        <f t="shared" si="256"/>
        <v>551195</v>
      </c>
      <c r="P336" s="397">
        <f t="shared" ref="P336:R336" si="257">SUBTOTAL(9,P337:P341)</f>
        <v>562218.9</v>
      </c>
      <c r="Q336" s="397">
        <f t="shared" si="257"/>
        <v>573463.27800000005</v>
      </c>
      <c r="R336" s="397">
        <f t="shared" si="257"/>
        <v>0</v>
      </c>
      <c r="S336" s="453">
        <f t="shared" si="239"/>
        <v>0</v>
      </c>
      <c r="T336" s="361">
        <f>O336-S336</f>
        <v>551195</v>
      </c>
    </row>
    <row r="337" spans="1:20" ht="25.5">
      <c r="B337" s="398" t="s">
        <v>350</v>
      </c>
      <c r="C337" s="398" t="s">
        <v>1802</v>
      </c>
      <c r="D337" s="398" t="s">
        <v>711</v>
      </c>
      <c r="E337" s="399" t="s">
        <v>712</v>
      </c>
      <c r="F337" s="398">
        <v>5</v>
      </c>
      <c r="G337" s="400">
        <v>2</v>
      </c>
      <c r="H337" s="400">
        <v>1</v>
      </c>
      <c r="I337" s="400">
        <v>8</v>
      </c>
      <c r="J337" s="400">
        <v>1</v>
      </c>
      <c r="K337" s="406" t="s">
        <v>1803</v>
      </c>
      <c r="L337" s="407">
        <v>0</v>
      </c>
      <c r="M337" s="578">
        <v>2347</v>
      </c>
      <c r="N337" s="580">
        <v>5389</v>
      </c>
      <c r="O337" s="578">
        <v>5538</v>
      </c>
      <c r="P337" s="402">
        <f t="shared" ref="P337:Q341" si="258">O337*0.02+O337</f>
        <v>5648.76</v>
      </c>
      <c r="Q337" s="402">
        <f t="shared" si="258"/>
        <v>5761.7352000000001</v>
      </c>
      <c r="R337" s="402"/>
      <c r="S337" s="453">
        <f t="shared" si="239"/>
        <v>0</v>
      </c>
      <c r="T337" s="361"/>
    </row>
    <row r="338" spans="1:20" ht="25.5">
      <c r="B338" s="398"/>
      <c r="C338" s="398" t="s">
        <v>1804</v>
      </c>
      <c r="D338" s="398" t="s">
        <v>713</v>
      </c>
      <c r="E338" s="399" t="s">
        <v>714</v>
      </c>
      <c r="F338" s="398">
        <v>5</v>
      </c>
      <c r="G338" s="400">
        <v>2</v>
      </c>
      <c r="H338" s="400">
        <v>1</v>
      </c>
      <c r="I338" s="400">
        <v>8</v>
      </c>
      <c r="J338" s="400">
        <v>2</v>
      </c>
      <c r="K338" s="406" t="s">
        <v>1805</v>
      </c>
      <c r="L338" s="407">
        <v>0</v>
      </c>
      <c r="M338" s="578">
        <v>0</v>
      </c>
      <c r="N338" s="580"/>
      <c r="O338" s="578">
        <f t="shared" ref="O338:O341" si="259">ROUND(N338,0)</f>
        <v>0</v>
      </c>
      <c r="P338" s="402">
        <f t="shared" si="258"/>
        <v>0</v>
      </c>
      <c r="Q338" s="402">
        <f t="shared" si="258"/>
        <v>0</v>
      </c>
      <c r="R338" s="402"/>
      <c r="S338" s="453">
        <f t="shared" si="239"/>
        <v>0</v>
      </c>
      <c r="T338" s="361"/>
    </row>
    <row r="339" spans="1:20" ht="25.5">
      <c r="B339" s="398" t="s">
        <v>424</v>
      </c>
      <c r="C339" s="398" t="s">
        <v>1806</v>
      </c>
      <c r="D339" s="398" t="s">
        <v>715</v>
      </c>
      <c r="E339" s="399" t="s">
        <v>716</v>
      </c>
      <c r="F339" s="398">
        <v>5</v>
      </c>
      <c r="G339" s="400">
        <v>2</v>
      </c>
      <c r="H339" s="400">
        <v>1</v>
      </c>
      <c r="I339" s="400">
        <v>8</v>
      </c>
      <c r="J339" s="400">
        <v>3</v>
      </c>
      <c r="K339" s="406" t="s">
        <v>1807</v>
      </c>
      <c r="L339" s="407">
        <v>0</v>
      </c>
      <c r="M339" s="578">
        <v>0</v>
      </c>
      <c r="N339" s="580"/>
      <c r="O339" s="578">
        <f t="shared" si="259"/>
        <v>0</v>
      </c>
      <c r="P339" s="402">
        <f t="shared" si="258"/>
        <v>0</v>
      </c>
      <c r="Q339" s="402">
        <f t="shared" si="258"/>
        <v>0</v>
      </c>
      <c r="R339" s="402"/>
      <c r="S339" s="453">
        <f t="shared" si="239"/>
        <v>0</v>
      </c>
      <c r="T339" s="361"/>
    </row>
    <row r="340" spans="1:20" ht="15">
      <c r="B340" s="398"/>
      <c r="C340" s="398" t="s">
        <v>1808</v>
      </c>
      <c r="D340" s="398" t="s">
        <v>717</v>
      </c>
      <c r="E340" s="399" t="s">
        <v>1809</v>
      </c>
      <c r="F340" s="398">
        <v>5</v>
      </c>
      <c r="G340" s="400">
        <v>2</v>
      </c>
      <c r="H340" s="400">
        <v>1</v>
      </c>
      <c r="I340" s="400">
        <v>8</v>
      </c>
      <c r="J340" s="400">
        <v>4</v>
      </c>
      <c r="K340" s="406" t="s">
        <v>1810</v>
      </c>
      <c r="L340" s="407">
        <v>423935.86</v>
      </c>
      <c r="M340" s="578">
        <v>365492</v>
      </c>
      <c r="N340" s="580">
        <v>407513</v>
      </c>
      <c r="O340" s="578">
        <f t="shared" si="259"/>
        <v>407513</v>
      </c>
      <c r="P340" s="402">
        <f t="shared" si="258"/>
        <v>415663.26</v>
      </c>
      <c r="Q340" s="402">
        <f t="shared" si="258"/>
        <v>423976.52520000003</v>
      </c>
      <c r="R340" s="402"/>
      <c r="S340" s="453">
        <f t="shared" si="239"/>
        <v>0</v>
      </c>
      <c r="T340" s="361"/>
    </row>
    <row r="341" spans="1:20" ht="15">
      <c r="B341" s="398"/>
      <c r="C341" s="398" t="s">
        <v>1811</v>
      </c>
      <c r="D341" s="398" t="s">
        <v>719</v>
      </c>
      <c r="E341" s="399" t="s">
        <v>720</v>
      </c>
      <c r="F341" s="398">
        <v>5</v>
      </c>
      <c r="G341" s="400">
        <v>2</v>
      </c>
      <c r="H341" s="400">
        <v>1</v>
      </c>
      <c r="I341" s="400">
        <v>8</v>
      </c>
      <c r="J341" s="400">
        <v>5</v>
      </c>
      <c r="K341" s="406" t="s">
        <v>1812</v>
      </c>
      <c r="L341" s="407">
        <v>136870.32</v>
      </c>
      <c r="M341" s="578">
        <v>147006</v>
      </c>
      <c r="N341" s="580">
        <v>138144</v>
      </c>
      <c r="O341" s="578">
        <f t="shared" si="259"/>
        <v>138144</v>
      </c>
      <c r="P341" s="402">
        <f t="shared" si="258"/>
        <v>140906.88</v>
      </c>
      <c r="Q341" s="402">
        <f t="shared" si="258"/>
        <v>143725.01759999999</v>
      </c>
      <c r="R341" s="402"/>
      <c r="S341" s="453">
        <f t="shared" si="239"/>
        <v>0</v>
      </c>
      <c r="T341" s="361"/>
    </row>
    <row r="342" spans="1:20" ht="15">
      <c r="B342" s="393"/>
      <c r="C342" s="393" t="s">
        <v>1813</v>
      </c>
      <c r="D342" s="393" t="s">
        <v>721</v>
      </c>
      <c r="E342" s="394" t="s">
        <v>722</v>
      </c>
      <c r="F342" s="393">
        <v>5</v>
      </c>
      <c r="G342" s="395">
        <v>2</v>
      </c>
      <c r="H342" s="395">
        <v>1</v>
      </c>
      <c r="I342" s="395">
        <v>9</v>
      </c>
      <c r="J342" s="395">
        <v>0</v>
      </c>
      <c r="K342" s="396" t="s">
        <v>1814</v>
      </c>
      <c r="L342" s="397">
        <v>4001259.46</v>
      </c>
      <c r="M342" s="593">
        <v>2139711</v>
      </c>
      <c r="N342" s="577">
        <f t="shared" ref="N342" si="260">SUBTOTAL(9,N343:N350)</f>
        <v>3873953</v>
      </c>
      <c r="O342" s="577">
        <f t="shared" ref="O342:R342" si="261">SUBTOTAL(9,O343:O350)</f>
        <v>3873953</v>
      </c>
      <c r="P342" s="593">
        <f t="shared" si="261"/>
        <v>3951432.06</v>
      </c>
      <c r="Q342" s="593">
        <f t="shared" si="261"/>
        <v>4030460.7012</v>
      </c>
      <c r="R342" s="593">
        <f t="shared" si="261"/>
        <v>0</v>
      </c>
      <c r="S342" s="453">
        <f t="shared" si="239"/>
        <v>0</v>
      </c>
      <c r="T342" s="361">
        <f>O342-S342</f>
        <v>3873953</v>
      </c>
    </row>
    <row r="343" spans="1:20" ht="25.5">
      <c r="B343" s="398" t="s">
        <v>350</v>
      </c>
      <c r="C343" s="398" t="s">
        <v>1815</v>
      </c>
      <c r="D343" s="398" t="s">
        <v>723</v>
      </c>
      <c r="E343" s="399" t="s">
        <v>724</v>
      </c>
      <c r="F343" s="398">
        <v>5</v>
      </c>
      <c r="G343" s="400">
        <v>2</v>
      </c>
      <c r="H343" s="400">
        <v>1</v>
      </c>
      <c r="I343" s="400">
        <v>9</v>
      </c>
      <c r="J343" s="400">
        <v>1</v>
      </c>
      <c r="K343" s="406" t="s">
        <v>1816</v>
      </c>
      <c r="L343" s="407">
        <v>1633000</v>
      </c>
      <c r="M343" s="578">
        <v>0</v>
      </c>
      <c r="N343" s="580">
        <v>1633000</v>
      </c>
      <c r="O343" s="578">
        <f t="shared" ref="O343:O350" si="262">ROUND(N343,0)</f>
        <v>1633000</v>
      </c>
      <c r="P343" s="402">
        <f t="shared" ref="P343:Q350" si="263">O343*0.02+O343</f>
        <v>1665660</v>
      </c>
      <c r="Q343" s="402">
        <f t="shared" si="263"/>
        <v>1698973.2</v>
      </c>
      <c r="R343" s="402"/>
      <c r="S343" s="453">
        <f t="shared" si="239"/>
        <v>0</v>
      </c>
      <c r="T343" s="361"/>
    </row>
    <row r="344" spans="1:20" ht="25.5">
      <c r="B344" s="398"/>
      <c r="C344" s="398" t="s">
        <v>1817</v>
      </c>
      <c r="D344" s="398" t="s">
        <v>725</v>
      </c>
      <c r="E344" s="399" t="s">
        <v>726</v>
      </c>
      <c r="F344" s="398">
        <v>5</v>
      </c>
      <c r="G344" s="400">
        <v>2</v>
      </c>
      <c r="H344" s="400">
        <v>1</v>
      </c>
      <c r="I344" s="400">
        <v>9</v>
      </c>
      <c r="J344" s="400">
        <v>2</v>
      </c>
      <c r="K344" s="406" t="s">
        <v>1818</v>
      </c>
      <c r="L344" s="407">
        <v>0</v>
      </c>
      <c r="M344" s="578">
        <v>0</v>
      </c>
      <c r="N344" s="580"/>
      <c r="O344" s="578">
        <f t="shared" si="262"/>
        <v>0</v>
      </c>
      <c r="P344" s="402">
        <f t="shared" si="263"/>
        <v>0</v>
      </c>
      <c r="Q344" s="402">
        <f t="shared" si="263"/>
        <v>0</v>
      </c>
      <c r="R344" s="402"/>
      <c r="S344" s="453">
        <f t="shared" si="239"/>
        <v>0</v>
      </c>
      <c r="T344" s="361"/>
    </row>
    <row r="345" spans="1:20" ht="25.5">
      <c r="A345" s="733" t="s">
        <v>2662</v>
      </c>
      <c r="B345" s="398" t="s">
        <v>419</v>
      </c>
      <c r="C345" s="398" t="s">
        <v>1819</v>
      </c>
      <c r="D345" s="398" t="s">
        <v>727</v>
      </c>
      <c r="E345" s="399" t="s">
        <v>728</v>
      </c>
      <c r="F345" s="398">
        <v>5</v>
      </c>
      <c r="G345" s="400">
        <v>2</v>
      </c>
      <c r="H345" s="400">
        <v>1</v>
      </c>
      <c r="I345" s="400">
        <v>9</v>
      </c>
      <c r="J345" s="400">
        <v>3</v>
      </c>
      <c r="K345" s="406" t="s">
        <v>1820</v>
      </c>
      <c r="L345" s="407">
        <v>1483000</v>
      </c>
      <c r="M345" s="578">
        <v>1430667</v>
      </c>
      <c r="N345" s="580">
        <v>1483000</v>
      </c>
      <c r="O345" s="578">
        <f t="shared" si="262"/>
        <v>1483000</v>
      </c>
      <c r="P345" s="402">
        <f t="shared" si="263"/>
        <v>1512660</v>
      </c>
      <c r="Q345" s="402">
        <f t="shared" si="263"/>
        <v>1542913.2</v>
      </c>
      <c r="R345" s="402"/>
      <c r="S345" s="453">
        <f t="shared" si="239"/>
        <v>0</v>
      </c>
      <c r="T345" s="361"/>
    </row>
    <row r="346" spans="1:20" ht="25.5">
      <c r="B346" s="398"/>
      <c r="C346" s="398" t="s">
        <v>1821</v>
      </c>
      <c r="D346" s="398" t="s">
        <v>729</v>
      </c>
      <c r="E346" s="399" t="s">
        <v>1822</v>
      </c>
      <c r="F346" s="398">
        <v>5</v>
      </c>
      <c r="G346" s="400">
        <v>2</v>
      </c>
      <c r="H346" s="400">
        <v>1</v>
      </c>
      <c r="I346" s="400">
        <v>9</v>
      </c>
      <c r="J346" s="400">
        <v>4</v>
      </c>
      <c r="K346" s="406" t="s">
        <v>1823</v>
      </c>
      <c r="L346" s="407">
        <v>0</v>
      </c>
      <c r="M346" s="578">
        <v>0</v>
      </c>
      <c r="N346" s="580"/>
      <c r="O346" s="578">
        <f t="shared" si="262"/>
        <v>0</v>
      </c>
      <c r="P346" s="402">
        <f t="shared" si="263"/>
        <v>0</v>
      </c>
      <c r="Q346" s="402">
        <f t="shared" si="263"/>
        <v>0</v>
      </c>
      <c r="R346" s="402"/>
      <c r="S346" s="453">
        <f t="shared" si="239"/>
        <v>0</v>
      </c>
      <c r="T346" s="361"/>
    </row>
    <row r="347" spans="1:20" ht="25.5">
      <c r="B347" s="398"/>
      <c r="C347" s="398" t="s">
        <v>1824</v>
      </c>
      <c r="D347" s="398" t="s">
        <v>731</v>
      </c>
      <c r="E347" s="399" t="s">
        <v>732</v>
      </c>
      <c r="F347" s="398">
        <v>5</v>
      </c>
      <c r="G347" s="400">
        <v>2</v>
      </c>
      <c r="H347" s="400">
        <v>1</v>
      </c>
      <c r="I347" s="400">
        <v>9</v>
      </c>
      <c r="J347" s="400">
        <v>5</v>
      </c>
      <c r="K347" s="406" t="s">
        <v>1825</v>
      </c>
      <c r="L347" s="407">
        <v>0</v>
      </c>
      <c r="M347" s="578">
        <v>0</v>
      </c>
      <c r="N347" s="580"/>
      <c r="O347" s="578">
        <f t="shared" si="262"/>
        <v>0</v>
      </c>
      <c r="P347" s="402">
        <f t="shared" si="263"/>
        <v>0</v>
      </c>
      <c r="Q347" s="402">
        <f t="shared" si="263"/>
        <v>0</v>
      </c>
      <c r="R347" s="402"/>
      <c r="S347" s="453">
        <f t="shared" si="239"/>
        <v>0</v>
      </c>
      <c r="T347" s="361"/>
    </row>
    <row r="348" spans="1:20" ht="25.5">
      <c r="B348" s="398"/>
      <c r="C348" s="398" t="s">
        <v>1821</v>
      </c>
      <c r="D348" s="398" t="s">
        <v>729</v>
      </c>
      <c r="E348" s="399" t="s">
        <v>1822</v>
      </c>
      <c r="F348" s="398">
        <v>5</v>
      </c>
      <c r="G348" s="400">
        <v>2</v>
      </c>
      <c r="H348" s="400">
        <v>1</v>
      </c>
      <c r="I348" s="400">
        <v>9</v>
      </c>
      <c r="J348" s="400">
        <v>6</v>
      </c>
      <c r="K348" s="406" t="s">
        <v>1826</v>
      </c>
      <c r="L348" s="407">
        <v>885259.46</v>
      </c>
      <c r="M348" s="578">
        <v>709044</v>
      </c>
      <c r="N348" s="580">
        <v>757953</v>
      </c>
      <c r="O348" s="578">
        <f t="shared" si="262"/>
        <v>757953</v>
      </c>
      <c r="P348" s="402">
        <f t="shared" si="263"/>
        <v>773112.06</v>
      </c>
      <c r="Q348" s="402">
        <f t="shared" si="263"/>
        <v>788574.3012000001</v>
      </c>
      <c r="R348" s="402"/>
      <c r="S348" s="453">
        <f t="shared" si="239"/>
        <v>0</v>
      </c>
      <c r="T348" s="361"/>
    </row>
    <row r="349" spans="1:20" ht="25.5">
      <c r="B349" s="398"/>
      <c r="C349" s="398" t="s">
        <v>1824</v>
      </c>
      <c r="D349" s="398" t="s">
        <v>731</v>
      </c>
      <c r="E349" s="399" t="s">
        <v>732</v>
      </c>
      <c r="F349" s="398">
        <v>5</v>
      </c>
      <c r="G349" s="400">
        <v>2</v>
      </c>
      <c r="H349" s="400">
        <v>1</v>
      </c>
      <c r="I349" s="400">
        <v>9</v>
      </c>
      <c r="J349" s="400">
        <v>7</v>
      </c>
      <c r="K349" s="406" t="s">
        <v>1827</v>
      </c>
      <c r="L349" s="407">
        <v>0</v>
      </c>
      <c r="M349" s="578">
        <v>0</v>
      </c>
      <c r="N349" s="580"/>
      <c r="O349" s="578">
        <f t="shared" si="262"/>
        <v>0</v>
      </c>
      <c r="P349" s="402">
        <f t="shared" si="263"/>
        <v>0</v>
      </c>
      <c r="Q349" s="402">
        <f t="shared" si="263"/>
        <v>0</v>
      </c>
      <c r="R349" s="402"/>
      <c r="S349" s="453">
        <f t="shared" si="239"/>
        <v>0</v>
      </c>
      <c r="T349" s="361"/>
    </row>
    <row r="350" spans="1:20" ht="25.5">
      <c r="B350" s="398"/>
      <c r="C350" s="398" t="s">
        <v>1828</v>
      </c>
      <c r="D350" s="398" t="s">
        <v>733</v>
      </c>
      <c r="E350" s="399" t="s">
        <v>734</v>
      </c>
      <c r="F350" s="398">
        <v>5</v>
      </c>
      <c r="G350" s="400">
        <v>2</v>
      </c>
      <c r="H350" s="400">
        <v>1</v>
      </c>
      <c r="I350" s="400">
        <v>9</v>
      </c>
      <c r="J350" s="400">
        <v>8</v>
      </c>
      <c r="K350" s="406" t="s">
        <v>1829</v>
      </c>
      <c r="L350" s="407">
        <v>0</v>
      </c>
      <c r="M350" s="578">
        <v>0</v>
      </c>
      <c r="N350" s="580"/>
      <c r="O350" s="578">
        <f t="shared" si="262"/>
        <v>0</v>
      </c>
      <c r="P350" s="402">
        <f t="shared" si="263"/>
        <v>0</v>
      </c>
      <c r="Q350" s="402">
        <f t="shared" si="263"/>
        <v>0</v>
      </c>
      <c r="R350" s="402"/>
      <c r="S350" s="453">
        <f t="shared" si="239"/>
        <v>0</v>
      </c>
      <c r="T350" s="361"/>
    </row>
    <row r="351" spans="1:20" ht="15">
      <c r="B351" s="393"/>
      <c r="C351" s="393" t="s">
        <v>1830</v>
      </c>
      <c r="D351" s="393" t="s">
        <v>735</v>
      </c>
      <c r="E351" s="394" t="s">
        <v>736</v>
      </c>
      <c r="F351" s="393">
        <v>5</v>
      </c>
      <c r="G351" s="395">
        <v>2</v>
      </c>
      <c r="H351" s="395">
        <v>1</v>
      </c>
      <c r="I351" s="395">
        <v>10</v>
      </c>
      <c r="J351" s="395">
        <v>0</v>
      </c>
      <c r="K351" s="396" t="s">
        <v>1831</v>
      </c>
      <c r="L351" s="397">
        <v>45000</v>
      </c>
      <c r="M351" s="593">
        <v>45333</v>
      </c>
      <c r="N351" s="577">
        <f t="shared" ref="N351" si="264">SUM(N352:N356)</f>
        <v>45000</v>
      </c>
      <c r="O351" s="569">
        <f t="shared" ref="O351" si="265">SUM(O352:O356)</f>
        <v>45000</v>
      </c>
      <c r="P351" s="397">
        <f t="shared" ref="P351:R351" si="266">SUM(P352:P356)</f>
        <v>45900</v>
      </c>
      <c r="Q351" s="397">
        <f t="shared" si="266"/>
        <v>46818</v>
      </c>
      <c r="R351" s="397">
        <f t="shared" si="266"/>
        <v>0</v>
      </c>
      <c r="S351" s="453">
        <f t="shared" si="239"/>
        <v>0</v>
      </c>
      <c r="T351" s="361">
        <f>O351-S351</f>
        <v>45000</v>
      </c>
    </row>
    <row r="352" spans="1:20" ht="25.5">
      <c r="B352" s="398" t="s">
        <v>350</v>
      </c>
      <c r="C352" s="398" t="s">
        <v>1832</v>
      </c>
      <c r="D352" s="398" t="s">
        <v>737</v>
      </c>
      <c r="E352" s="399" t="s">
        <v>738</v>
      </c>
      <c r="F352" s="398">
        <v>5</v>
      </c>
      <c r="G352" s="400">
        <v>2</v>
      </c>
      <c r="H352" s="400">
        <v>1</v>
      </c>
      <c r="I352" s="400">
        <v>10</v>
      </c>
      <c r="J352" s="400">
        <v>1</v>
      </c>
      <c r="K352" s="406" t="s">
        <v>1833</v>
      </c>
      <c r="L352" s="407">
        <v>0</v>
      </c>
      <c r="M352" s="578">
        <v>0</v>
      </c>
      <c r="N352" s="580"/>
      <c r="O352" s="578">
        <f t="shared" ref="O352:O356" si="267">ROUND(N352,0)</f>
        <v>0</v>
      </c>
      <c r="P352" s="402">
        <f t="shared" ref="P352:Q356" si="268">O352*0.02+O352</f>
        <v>0</v>
      </c>
      <c r="Q352" s="402">
        <f t="shared" si="268"/>
        <v>0</v>
      </c>
      <c r="R352" s="402"/>
      <c r="S352" s="453">
        <f t="shared" si="239"/>
        <v>0</v>
      </c>
      <c r="T352" s="361"/>
    </row>
    <row r="353" spans="1:20" ht="25.5">
      <c r="B353" s="398"/>
      <c r="C353" s="398" t="s">
        <v>1834</v>
      </c>
      <c r="D353" s="398" t="s">
        <v>739</v>
      </c>
      <c r="E353" s="399" t="s">
        <v>740</v>
      </c>
      <c r="F353" s="398">
        <v>5</v>
      </c>
      <c r="G353" s="400">
        <v>2</v>
      </c>
      <c r="H353" s="400">
        <v>1</v>
      </c>
      <c r="I353" s="400">
        <v>10</v>
      </c>
      <c r="J353" s="400">
        <v>2</v>
      </c>
      <c r="K353" s="406" t="s">
        <v>1835</v>
      </c>
      <c r="L353" s="407">
        <v>0</v>
      </c>
      <c r="M353" s="578">
        <v>0</v>
      </c>
      <c r="N353" s="580"/>
      <c r="O353" s="578">
        <f t="shared" si="267"/>
        <v>0</v>
      </c>
      <c r="P353" s="402">
        <f t="shared" si="268"/>
        <v>0</v>
      </c>
      <c r="Q353" s="402">
        <f t="shared" si="268"/>
        <v>0</v>
      </c>
      <c r="R353" s="402"/>
      <c r="S353" s="453">
        <f t="shared" si="239"/>
        <v>0</v>
      </c>
      <c r="T353" s="361"/>
    </row>
    <row r="354" spans="1:20" ht="15">
      <c r="A354" s="733" t="s">
        <v>2662</v>
      </c>
      <c r="B354" s="398" t="s">
        <v>419</v>
      </c>
      <c r="C354" s="398" t="s">
        <v>1836</v>
      </c>
      <c r="D354" s="398" t="s">
        <v>741</v>
      </c>
      <c r="E354" s="399" t="s">
        <v>742</v>
      </c>
      <c r="F354" s="398">
        <v>5</v>
      </c>
      <c r="G354" s="400">
        <v>2</v>
      </c>
      <c r="H354" s="400">
        <v>1</v>
      </c>
      <c r="I354" s="400">
        <v>10</v>
      </c>
      <c r="J354" s="400">
        <v>3</v>
      </c>
      <c r="K354" s="406" t="s">
        <v>1837</v>
      </c>
      <c r="L354" s="407">
        <v>45000</v>
      </c>
      <c r="M354" s="578">
        <v>45333</v>
      </c>
      <c r="N354" s="580">
        <v>45000</v>
      </c>
      <c r="O354" s="578">
        <f t="shared" si="267"/>
        <v>45000</v>
      </c>
      <c r="P354" s="402">
        <f t="shared" si="268"/>
        <v>45900</v>
      </c>
      <c r="Q354" s="402">
        <f t="shared" si="268"/>
        <v>46818</v>
      </c>
      <c r="R354" s="402"/>
      <c r="S354" s="453">
        <f t="shared" si="239"/>
        <v>0</v>
      </c>
      <c r="T354" s="361"/>
    </row>
    <row r="355" spans="1:20" ht="15">
      <c r="B355" s="398"/>
      <c r="C355" s="398" t="s">
        <v>1838</v>
      </c>
      <c r="D355" s="398" t="s">
        <v>743</v>
      </c>
      <c r="E355" s="399" t="s">
        <v>744</v>
      </c>
      <c r="F355" s="398">
        <v>5</v>
      </c>
      <c r="G355" s="400">
        <v>2</v>
      </c>
      <c r="H355" s="400">
        <v>1</v>
      </c>
      <c r="I355" s="400">
        <v>10</v>
      </c>
      <c r="J355" s="400">
        <v>4</v>
      </c>
      <c r="K355" s="406" t="s">
        <v>1839</v>
      </c>
      <c r="L355" s="407">
        <v>0</v>
      </c>
      <c r="M355" s="578">
        <v>0</v>
      </c>
      <c r="N355" s="580"/>
      <c r="O355" s="578">
        <f t="shared" si="267"/>
        <v>0</v>
      </c>
      <c r="P355" s="402">
        <f t="shared" si="268"/>
        <v>0</v>
      </c>
      <c r="Q355" s="402">
        <f t="shared" si="268"/>
        <v>0</v>
      </c>
      <c r="R355" s="402"/>
      <c r="S355" s="453">
        <f t="shared" si="239"/>
        <v>0</v>
      </c>
      <c r="T355" s="361"/>
    </row>
    <row r="356" spans="1:20" ht="25.5">
      <c r="B356" s="398"/>
      <c r="C356" s="398" t="s">
        <v>1840</v>
      </c>
      <c r="D356" s="398" t="s">
        <v>745</v>
      </c>
      <c r="E356" s="399" t="s">
        <v>746</v>
      </c>
      <c r="F356" s="398">
        <v>5</v>
      </c>
      <c r="G356" s="400">
        <v>2</v>
      </c>
      <c r="H356" s="400">
        <v>1</v>
      </c>
      <c r="I356" s="400">
        <v>10</v>
      </c>
      <c r="J356" s="400">
        <v>5</v>
      </c>
      <c r="K356" s="406" t="s">
        <v>1841</v>
      </c>
      <c r="L356" s="407">
        <v>0</v>
      </c>
      <c r="M356" s="578">
        <v>0</v>
      </c>
      <c r="N356" s="580"/>
      <c r="O356" s="578">
        <f t="shared" si="267"/>
        <v>0</v>
      </c>
      <c r="P356" s="402">
        <f t="shared" si="268"/>
        <v>0</v>
      </c>
      <c r="Q356" s="402">
        <f t="shared" si="268"/>
        <v>0</v>
      </c>
      <c r="R356" s="402"/>
      <c r="S356" s="453">
        <f t="shared" si="239"/>
        <v>0</v>
      </c>
      <c r="T356" s="361"/>
    </row>
    <row r="357" spans="1:20" ht="15">
      <c r="B357" s="393"/>
      <c r="C357" s="393" t="s">
        <v>1842</v>
      </c>
      <c r="D357" s="393" t="s">
        <v>747</v>
      </c>
      <c r="E357" s="394" t="s">
        <v>748</v>
      </c>
      <c r="F357" s="393">
        <v>5</v>
      </c>
      <c r="G357" s="395">
        <v>2</v>
      </c>
      <c r="H357" s="395">
        <v>1</v>
      </c>
      <c r="I357" s="395">
        <v>11</v>
      </c>
      <c r="J357" s="395">
        <v>0</v>
      </c>
      <c r="K357" s="396" t="s">
        <v>1843</v>
      </c>
      <c r="L357" s="435">
        <v>89592.75</v>
      </c>
      <c r="M357" s="587">
        <v>88593</v>
      </c>
      <c r="N357" s="587">
        <f t="shared" ref="N357" si="269">SUBTOTAL(9,N358:N361)</f>
        <v>88225</v>
      </c>
      <c r="O357" s="571">
        <f t="shared" ref="O357" si="270">SUBTOTAL(9,O358:O361)</f>
        <v>88225</v>
      </c>
      <c r="P357" s="397">
        <f t="shared" ref="P357:R357" si="271">SUBTOTAL(9,P358:P361)</f>
        <v>89989.5</v>
      </c>
      <c r="Q357" s="397">
        <f t="shared" si="271"/>
        <v>91789.29</v>
      </c>
      <c r="R357" s="397">
        <f t="shared" si="271"/>
        <v>0</v>
      </c>
      <c r="S357" s="453">
        <f t="shared" si="239"/>
        <v>0</v>
      </c>
      <c r="T357" s="361">
        <f>O357-S357</f>
        <v>88225</v>
      </c>
    </row>
    <row r="358" spans="1:20" ht="25.5">
      <c r="B358" s="398" t="s">
        <v>350</v>
      </c>
      <c r="C358" s="398" t="s">
        <v>1844</v>
      </c>
      <c r="D358" s="398" t="s">
        <v>749</v>
      </c>
      <c r="E358" s="399" t="s">
        <v>750</v>
      </c>
      <c r="F358" s="398">
        <v>5</v>
      </c>
      <c r="G358" s="400">
        <v>2</v>
      </c>
      <c r="H358" s="400">
        <v>1</v>
      </c>
      <c r="I358" s="400">
        <v>11</v>
      </c>
      <c r="J358" s="400">
        <v>1</v>
      </c>
      <c r="K358" s="406" t="s">
        <v>1845</v>
      </c>
      <c r="L358" s="407">
        <v>0</v>
      </c>
      <c r="M358" s="578">
        <v>0</v>
      </c>
      <c r="N358" s="580"/>
      <c r="O358" s="578">
        <f t="shared" ref="O358:O361" si="272">ROUND(N358,0)</f>
        <v>0</v>
      </c>
      <c r="P358" s="402">
        <f t="shared" ref="P358:Q361" si="273">O358*0.02+O358</f>
        <v>0</v>
      </c>
      <c r="Q358" s="402">
        <f t="shared" si="273"/>
        <v>0</v>
      </c>
      <c r="R358" s="402"/>
      <c r="S358" s="453">
        <f t="shared" si="239"/>
        <v>0</v>
      </c>
      <c r="T358" s="361"/>
    </row>
    <row r="359" spans="1:20" ht="25.5">
      <c r="B359" s="398"/>
      <c r="C359" s="398" t="s">
        <v>1846</v>
      </c>
      <c r="D359" s="398" t="s">
        <v>751</v>
      </c>
      <c r="E359" s="399" t="s">
        <v>752</v>
      </c>
      <c r="F359" s="398">
        <v>5</v>
      </c>
      <c r="G359" s="400">
        <v>2</v>
      </c>
      <c r="H359" s="400">
        <v>1</v>
      </c>
      <c r="I359" s="400">
        <v>11</v>
      </c>
      <c r="J359" s="400">
        <v>2</v>
      </c>
      <c r="K359" s="406" t="s">
        <v>1847</v>
      </c>
      <c r="L359" s="407">
        <v>0</v>
      </c>
      <c r="M359" s="578">
        <v>0</v>
      </c>
      <c r="N359" s="580"/>
      <c r="O359" s="578">
        <f t="shared" si="272"/>
        <v>0</v>
      </c>
      <c r="P359" s="402">
        <f t="shared" si="273"/>
        <v>0</v>
      </c>
      <c r="Q359" s="402">
        <f t="shared" si="273"/>
        <v>0</v>
      </c>
      <c r="R359" s="402"/>
      <c r="S359" s="453">
        <f t="shared" si="239"/>
        <v>0</v>
      </c>
      <c r="T359" s="361"/>
    </row>
    <row r="360" spans="1:20" ht="15">
      <c r="A360" s="733" t="s">
        <v>2662</v>
      </c>
      <c r="B360" s="398" t="s">
        <v>419</v>
      </c>
      <c r="C360" s="398" t="s">
        <v>1848</v>
      </c>
      <c r="D360" s="398" t="s">
        <v>753</v>
      </c>
      <c r="E360" s="399" t="s">
        <v>754</v>
      </c>
      <c r="F360" s="398">
        <v>5</v>
      </c>
      <c r="G360" s="400">
        <v>2</v>
      </c>
      <c r="H360" s="400">
        <v>1</v>
      </c>
      <c r="I360" s="400">
        <v>11</v>
      </c>
      <c r="J360" s="400">
        <v>3</v>
      </c>
      <c r="K360" s="406" t="s">
        <v>1849</v>
      </c>
      <c r="L360" s="407">
        <v>85000</v>
      </c>
      <c r="M360" s="578">
        <v>84000</v>
      </c>
      <c r="N360" s="580">
        <v>85000</v>
      </c>
      <c r="O360" s="578">
        <f t="shared" si="272"/>
        <v>85000</v>
      </c>
      <c r="P360" s="402">
        <f t="shared" si="273"/>
        <v>86700</v>
      </c>
      <c r="Q360" s="402">
        <f t="shared" si="273"/>
        <v>88434</v>
      </c>
      <c r="R360" s="402"/>
      <c r="S360" s="453">
        <f t="shared" si="239"/>
        <v>0</v>
      </c>
      <c r="T360" s="361"/>
    </row>
    <row r="361" spans="1:20" ht="15">
      <c r="B361" s="398"/>
      <c r="C361" s="398" t="s">
        <v>1850</v>
      </c>
      <c r="D361" s="398" t="s">
        <v>755</v>
      </c>
      <c r="E361" s="399" t="s">
        <v>756</v>
      </c>
      <c r="F361" s="398">
        <v>5</v>
      </c>
      <c r="G361" s="400">
        <v>2</v>
      </c>
      <c r="H361" s="400">
        <v>1</v>
      </c>
      <c r="I361" s="400">
        <v>11</v>
      </c>
      <c r="J361" s="400">
        <v>4</v>
      </c>
      <c r="K361" s="406" t="s">
        <v>1851</v>
      </c>
      <c r="L361" s="407">
        <v>4592.75</v>
      </c>
      <c r="M361" s="578">
        <v>4593</v>
      </c>
      <c r="N361" s="580">
        <v>3225</v>
      </c>
      <c r="O361" s="578">
        <f t="shared" si="272"/>
        <v>3225</v>
      </c>
      <c r="P361" s="402">
        <f t="shared" si="273"/>
        <v>3289.5</v>
      </c>
      <c r="Q361" s="402">
        <f t="shared" si="273"/>
        <v>3355.29</v>
      </c>
      <c r="R361" s="402"/>
      <c r="S361" s="453">
        <f t="shared" si="239"/>
        <v>0</v>
      </c>
      <c r="T361" s="361"/>
    </row>
    <row r="362" spans="1:20" ht="15">
      <c r="B362" s="393"/>
      <c r="C362" s="393" t="s">
        <v>1852</v>
      </c>
      <c r="D362" s="393" t="s">
        <v>757</v>
      </c>
      <c r="E362" s="394" t="s">
        <v>758</v>
      </c>
      <c r="F362" s="393">
        <v>5</v>
      </c>
      <c r="G362" s="395">
        <v>2</v>
      </c>
      <c r="H362" s="395">
        <v>1</v>
      </c>
      <c r="I362" s="395">
        <v>12</v>
      </c>
      <c r="J362" s="395">
        <v>0</v>
      </c>
      <c r="K362" s="396" t="s">
        <v>1853</v>
      </c>
      <c r="L362" s="435">
        <v>1641181.92</v>
      </c>
      <c r="M362" s="587">
        <v>1497599</v>
      </c>
      <c r="N362" s="587">
        <f t="shared" ref="N362:O362" si="274">SUBTOTAL(9,N363:N387)</f>
        <v>1463266</v>
      </c>
      <c r="O362" s="571">
        <f t="shared" si="274"/>
        <v>1463266</v>
      </c>
      <c r="P362" s="397">
        <f t="shared" ref="P362:R362" si="275">SUBTOTAL(9,P363:P387)</f>
        <v>1492531.32</v>
      </c>
      <c r="Q362" s="397">
        <f t="shared" si="275"/>
        <v>1522381.9464</v>
      </c>
      <c r="R362" s="397">
        <f t="shared" si="275"/>
        <v>0</v>
      </c>
      <c r="S362" s="453">
        <f t="shared" si="239"/>
        <v>0</v>
      </c>
      <c r="T362" s="361">
        <f>O362-S362</f>
        <v>1463266</v>
      </c>
    </row>
    <row r="363" spans="1:20" ht="25.5">
      <c r="B363" s="398" t="s">
        <v>350</v>
      </c>
      <c r="C363" s="398" t="s">
        <v>1854</v>
      </c>
      <c r="D363" s="398" t="s">
        <v>759</v>
      </c>
      <c r="E363" s="399" t="s">
        <v>760</v>
      </c>
      <c r="F363" s="398">
        <v>5</v>
      </c>
      <c r="G363" s="400">
        <v>2</v>
      </c>
      <c r="H363" s="400">
        <v>1</v>
      </c>
      <c r="I363" s="400">
        <v>12</v>
      </c>
      <c r="J363" s="400">
        <v>1</v>
      </c>
      <c r="K363" s="406" t="s">
        <v>1855</v>
      </c>
      <c r="L363" s="407">
        <v>0</v>
      </c>
      <c r="M363" s="578">
        <v>0</v>
      </c>
      <c r="N363" s="580"/>
      <c r="O363" s="578">
        <f t="shared" ref="O363:O387" si="276">ROUND(N363,0)</f>
        <v>0</v>
      </c>
      <c r="P363" s="402">
        <f t="shared" ref="P363:Q378" si="277">O363*0.02+O363</f>
        <v>0</v>
      </c>
      <c r="Q363" s="402">
        <f t="shared" si="277"/>
        <v>0</v>
      </c>
      <c r="R363" s="402"/>
      <c r="S363" s="453">
        <f t="shared" si="239"/>
        <v>0</v>
      </c>
      <c r="T363" s="361"/>
    </row>
    <row r="364" spans="1:20" ht="15">
      <c r="B364" s="398"/>
      <c r="C364" s="398" t="s">
        <v>1856</v>
      </c>
      <c r="D364" s="398" t="s">
        <v>761</v>
      </c>
      <c r="E364" s="399" t="s">
        <v>762</v>
      </c>
      <c r="F364" s="398">
        <v>5</v>
      </c>
      <c r="G364" s="400">
        <v>2</v>
      </c>
      <c r="H364" s="400">
        <v>1</v>
      </c>
      <c r="I364" s="400">
        <v>12</v>
      </c>
      <c r="J364" s="400">
        <v>2</v>
      </c>
      <c r="K364" s="406" t="s">
        <v>1857</v>
      </c>
      <c r="L364" s="407">
        <v>0</v>
      </c>
      <c r="M364" s="578">
        <v>0</v>
      </c>
      <c r="N364" s="580"/>
      <c r="O364" s="578">
        <f t="shared" si="276"/>
        <v>0</v>
      </c>
      <c r="P364" s="402">
        <f t="shared" si="277"/>
        <v>0</v>
      </c>
      <c r="Q364" s="402">
        <f t="shared" si="277"/>
        <v>0</v>
      </c>
      <c r="R364" s="402"/>
      <c r="S364" s="453">
        <f t="shared" si="239"/>
        <v>0</v>
      </c>
      <c r="T364" s="361"/>
    </row>
    <row r="365" spans="1:20" ht="25.5">
      <c r="B365" s="398" t="s">
        <v>424</v>
      </c>
      <c r="C365" s="398" t="s">
        <v>1858</v>
      </c>
      <c r="D365" s="398" t="s">
        <v>763</v>
      </c>
      <c r="E365" s="399" t="s">
        <v>764</v>
      </c>
      <c r="F365" s="398">
        <v>5</v>
      </c>
      <c r="G365" s="400">
        <v>2</v>
      </c>
      <c r="H365" s="400">
        <v>1</v>
      </c>
      <c r="I365" s="400">
        <v>12</v>
      </c>
      <c r="J365" s="400">
        <v>3</v>
      </c>
      <c r="K365" s="406" t="s">
        <v>1859</v>
      </c>
      <c r="L365" s="407">
        <v>0</v>
      </c>
      <c r="M365" s="578">
        <v>0</v>
      </c>
      <c r="N365" s="580"/>
      <c r="O365" s="578">
        <f t="shared" si="276"/>
        <v>0</v>
      </c>
      <c r="P365" s="402">
        <f t="shared" si="277"/>
        <v>0</v>
      </c>
      <c r="Q365" s="402">
        <f t="shared" si="277"/>
        <v>0</v>
      </c>
      <c r="R365" s="402"/>
      <c r="S365" s="453">
        <f t="shared" si="239"/>
        <v>0</v>
      </c>
      <c r="T365" s="361"/>
    </row>
    <row r="366" spans="1:20" ht="15">
      <c r="B366" s="398"/>
      <c r="C366" s="398" t="s">
        <v>1860</v>
      </c>
      <c r="D366" s="398" t="s">
        <v>765</v>
      </c>
      <c r="E366" s="399" t="s">
        <v>1861</v>
      </c>
      <c r="F366" s="398">
        <v>5</v>
      </c>
      <c r="G366" s="400">
        <v>2</v>
      </c>
      <c r="H366" s="400">
        <v>1</v>
      </c>
      <c r="I366" s="400">
        <v>12</v>
      </c>
      <c r="J366" s="400">
        <v>4</v>
      </c>
      <c r="K366" s="406" t="s">
        <v>1862</v>
      </c>
      <c r="L366" s="407">
        <v>1237033.95</v>
      </c>
      <c r="M366" s="578">
        <v>0</v>
      </c>
      <c r="N366" s="580"/>
      <c r="O366" s="578">
        <f t="shared" si="276"/>
        <v>0</v>
      </c>
      <c r="P366" s="402">
        <f t="shared" si="277"/>
        <v>0</v>
      </c>
      <c r="Q366" s="402">
        <f t="shared" si="277"/>
        <v>0</v>
      </c>
      <c r="R366" s="402"/>
      <c r="S366" s="453">
        <f t="shared" si="239"/>
        <v>0</v>
      </c>
      <c r="T366" s="361"/>
    </row>
    <row r="367" spans="1:20" ht="15">
      <c r="B367" s="398"/>
      <c r="C367" s="398" t="s">
        <v>1863</v>
      </c>
      <c r="D367" s="398" t="s">
        <v>767</v>
      </c>
      <c r="E367" s="399" t="s">
        <v>768</v>
      </c>
      <c r="F367" s="398">
        <v>5</v>
      </c>
      <c r="G367" s="400">
        <v>2</v>
      </c>
      <c r="H367" s="400">
        <v>1</v>
      </c>
      <c r="I367" s="400">
        <v>12</v>
      </c>
      <c r="J367" s="400">
        <v>5</v>
      </c>
      <c r="K367" s="406" t="s">
        <v>1864</v>
      </c>
      <c r="L367" s="407">
        <v>0</v>
      </c>
      <c r="M367" s="578">
        <v>0</v>
      </c>
      <c r="N367" s="580"/>
      <c r="O367" s="578">
        <f t="shared" si="276"/>
        <v>0</v>
      </c>
      <c r="P367" s="402">
        <f t="shared" si="277"/>
        <v>0</v>
      </c>
      <c r="Q367" s="402">
        <f t="shared" si="277"/>
        <v>0</v>
      </c>
      <c r="R367" s="402"/>
      <c r="S367" s="453">
        <f t="shared" si="239"/>
        <v>0</v>
      </c>
      <c r="T367" s="361"/>
    </row>
    <row r="368" spans="1:20" ht="25.5">
      <c r="B368" s="398" t="s">
        <v>350</v>
      </c>
      <c r="C368" s="398" t="s">
        <v>1854</v>
      </c>
      <c r="D368" s="398" t="s">
        <v>759</v>
      </c>
      <c r="E368" s="399" t="s">
        <v>760</v>
      </c>
      <c r="F368" s="398">
        <v>5</v>
      </c>
      <c r="G368" s="400">
        <v>2</v>
      </c>
      <c r="H368" s="400">
        <v>1</v>
      </c>
      <c r="I368" s="400">
        <v>12</v>
      </c>
      <c r="J368" s="400">
        <v>6</v>
      </c>
      <c r="K368" s="406" t="s">
        <v>1865</v>
      </c>
      <c r="L368" s="407">
        <v>0</v>
      </c>
      <c r="M368" s="578">
        <v>0</v>
      </c>
      <c r="N368" s="580"/>
      <c r="O368" s="578">
        <f t="shared" si="276"/>
        <v>0</v>
      </c>
      <c r="P368" s="402">
        <f t="shared" si="277"/>
        <v>0</v>
      </c>
      <c r="Q368" s="402">
        <f t="shared" si="277"/>
        <v>0</v>
      </c>
      <c r="R368" s="402"/>
      <c r="S368" s="453">
        <f t="shared" si="239"/>
        <v>0</v>
      </c>
      <c r="T368" s="361"/>
    </row>
    <row r="369" spans="2:20" ht="25.5">
      <c r="B369" s="398"/>
      <c r="C369" s="398" t="s">
        <v>1856</v>
      </c>
      <c r="D369" s="398" t="s">
        <v>761</v>
      </c>
      <c r="E369" s="399" t="s">
        <v>762</v>
      </c>
      <c r="F369" s="398">
        <v>5</v>
      </c>
      <c r="G369" s="400">
        <v>2</v>
      </c>
      <c r="H369" s="400">
        <v>1</v>
      </c>
      <c r="I369" s="400">
        <v>12</v>
      </c>
      <c r="J369" s="400">
        <v>7</v>
      </c>
      <c r="K369" s="406" t="s">
        <v>1866</v>
      </c>
      <c r="L369" s="407">
        <v>0</v>
      </c>
      <c r="M369" s="578">
        <v>0</v>
      </c>
      <c r="N369" s="580"/>
      <c r="O369" s="578">
        <f t="shared" si="276"/>
        <v>0</v>
      </c>
      <c r="P369" s="402">
        <f t="shared" si="277"/>
        <v>0</v>
      </c>
      <c r="Q369" s="402">
        <f t="shared" si="277"/>
        <v>0</v>
      </c>
      <c r="R369" s="402"/>
      <c r="S369" s="453">
        <f t="shared" si="239"/>
        <v>0</v>
      </c>
      <c r="T369" s="361"/>
    </row>
    <row r="370" spans="2:20" ht="25.5">
      <c r="B370" s="398" t="s">
        <v>424</v>
      </c>
      <c r="C370" s="398" t="s">
        <v>1858</v>
      </c>
      <c r="D370" s="398" t="s">
        <v>763</v>
      </c>
      <c r="E370" s="399" t="s">
        <v>764</v>
      </c>
      <c r="F370" s="398">
        <v>5</v>
      </c>
      <c r="G370" s="400">
        <v>2</v>
      </c>
      <c r="H370" s="400">
        <v>1</v>
      </c>
      <c r="I370" s="400">
        <v>12</v>
      </c>
      <c r="J370" s="400">
        <v>8</v>
      </c>
      <c r="K370" s="406" t="s">
        <v>1867</v>
      </c>
      <c r="L370" s="407">
        <v>0</v>
      </c>
      <c r="M370" s="578">
        <v>0</v>
      </c>
      <c r="N370" s="580"/>
      <c r="O370" s="578">
        <f t="shared" si="276"/>
        <v>0</v>
      </c>
      <c r="P370" s="402">
        <f t="shared" si="277"/>
        <v>0</v>
      </c>
      <c r="Q370" s="402">
        <f t="shared" si="277"/>
        <v>0</v>
      </c>
      <c r="R370" s="402"/>
      <c r="S370" s="453">
        <f t="shared" si="239"/>
        <v>0</v>
      </c>
      <c r="T370" s="361"/>
    </row>
    <row r="371" spans="2:20" ht="15">
      <c r="B371" s="398"/>
      <c r="C371" s="398" t="s">
        <v>1860</v>
      </c>
      <c r="D371" s="398" t="s">
        <v>765</v>
      </c>
      <c r="E371" s="399" t="s">
        <v>1861</v>
      </c>
      <c r="F371" s="398">
        <v>5</v>
      </c>
      <c r="G371" s="400">
        <v>2</v>
      </c>
      <c r="H371" s="400">
        <v>1</v>
      </c>
      <c r="I371" s="400">
        <v>12</v>
      </c>
      <c r="J371" s="400">
        <v>9</v>
      </c>
      <c r="K371" s="406" t="s">
        <v>1868</v>
      </c>
      <c r="L371" s="407">
        <v>297692.89</v>
      </c>
      <c r="M371" s="578">
        <v>0</v>
      </c>
      <c r="N371" s="580"/>
      <c r="O371" s="578">
        <f t="shared" si="276"/>
        <v>0</v>
      </c>
      <c r="P371" s="402">
        <f t="shared" si="277"/>
        <v>0</v>
      </c>
      <c r="Q371" s="402">
        <f t="shared" si="277"/>
        <v>0</v>
      </c>
      <c r="R371" s="402"/>
      <c r="S371" s="453">
        <f t="shared" si="239"/>
        <v>0</v>
      </c>
      <c r="T371" s="361"/>
    </row>
    <row r="372" spans="2:20" ht="15">
      <c r="B372" s="398"/>
      <c r="C372" s="398" t="s">
        <v>1863</v>
      </c>
      <c r="D372" s="398" t="s">
        <v>767</v>
      </c>
      <c r="E372" s="399" t="s">
        <v>768</v>
      </c>
      <c r="F372" s="398">
        <v>5</v>
      </c>
      <c r="G372" s="400">
        <v>2</v>
      </c>
      <c r="H372" s="400">
        <v>1</v>
      </c>
      <c r="I372" s="400">
        <v>12</v>
      </c>
      <c r="J372" s="400">
        <v>10</v>
      </c>
      <c r="K372" s="406" t="s">
        <v>1869</v>
      </c>
      <c r="L372" s="407">
        <v>7106.04</v>
      </c>
      <c r="M372" s="578">
        <v>0</v>
      </c>
      <c r="N372" s="580"/>
      <c r="O372" s="578">
        <f t="shared" si="276"/>
        <v>0</v>
      </c>
      <c r="P372" s="402">
        <f t="shared" si="277"/>
        <v>0</v>
      </c>
      <c r="Q372" s="402">
        <f t="shared" si="277"/>
        <v>0</v>
      </c>
      <c r="R372" s="402"/>
      <c r="S372" s="453">
        <f t="shared" ref="S372:S435" si="278">O372+O372*0.02-P372</f>
        <v>0</v>
      </c>
      <c r="T372" s="361"/>
    </row>
    <row r="373" spans="2:20" ht="25.5">
      <c r="B373" s="398" t="s">
        <v>350</v>
      </c>
      <c r="C373" s="398" t="s">
        <v>1854</v>
      </c>
      <c r="D373" s="398" t="s">
        <v>759</v>
      </c>
      <c r="E373" s="399" t="s">
        <v>760</v>
      </c>
      <c r="F373" s="398">
        <v>5</v>
      </c>
      <c r="G373" s="400">
        <v>2</v>
      </c>
      <c r="H373" s="400">
        <v>1</v>
      </c>
      <c r="I373" s="400">
        <v>12</v>
      </c>
      <c r="J373" s="400">
        <v>11</v>
      </c>
      <c r="K373" s="406" t="s">
        <v>1870</v>
      </c>
      <c r="L373" s="407">
        <v>0</v>
      </c>
      <c r="M373" s="578">
        <v>0</v>
      </c>
      <c r="N373" s="580"/>
      <c r="O373" s="578">
        <f t="shared" si="276"/>
        <v>0</v>
      </c>
      <c r="P373" s="402">
        <f t="shared" si="277"/>
        <v>0</v>
      </c>
      <c r="Q373" s="402">
        <f t="shared" si="277"/>
        <v>0</v>
      </c>
      <c r="R373" s="402"/>
      <c r="S373" s="453">
        <f t="shared" si="278"/>
        <v>0</v>
      </c>
      <c r="T373" s="361"/>
    </row>
    <row r="374" spans="2:20" ht="15">
      <c r="B374" s="398"/>
      <c r="C374" s="398" t="s">
        <v>1856</v>
      </c>
      <c r="D374" s="398" t="s">
        <v>761</v>
      </c>
      <c r="E374" s="399" t="s">
        <v>762</v>
      </c>
      <c r="F374" s="398">
        <v>5</v>
      </c>
      <c r="G374" s="400">
        <v>2</v>
      </c>
      <c r="H374" s="400">
        <v>1</v>
      </c>
      <c r="I374" s="400">
        <v>12</v>
      </c>
      <c r="J374" s="400">
        <v>12</v>
      </c>
      <c r="K374" s="406" t="s">
        <v>1871</v>
      </c>
      <c r="L374" s="407">
        <v>0</v>
      </c>
      <c r="M374" s="578">
        <v>0</v>
      </c>
      <c r="N374" s="580"/>
      <c r="O374" s="578">
        <f t="shared" si="276"/>
        <v>0</v>
      </c>
      <c r="P374" s="402">
        <f t="shared" si="277"/>
        <v>0</v>
      </c>
      <c r="Q374" s="402">
        <f t="shared" si="277"/>
        <v>0</v>
      </c>
      <c r="R374" s="402"/>
      <c r="S374" s="453">
        <f t="shared" si="278"/>
        <v>0</v>
      </c>
      <c r="T374" s="361"/>
    </row>
    <row r="375" spans="2:20" ht="25.5">
      <c r="B375" s="398" t="s">
        <v>424</v>
      </c>
      <c r="C375" s="398" t="s">
        <v>1858</v>
      </c>
      <c r="D375" s="398" t="s">
        <v>763</v>
      </c>
      <c r="E375" s="399" t="s">
        <v>764</v>
      </c>
      <c r="F375" s="398">
        <v>5</v>
      </c>
      <c r="G375" s="400">
        <v>2</v>
      </c>
      <c r="H375" s="400">
        <v>1</v>
      </c>
      <c r="I375" s="400">
        <v>12</v>
      </c>
      <c r="J375" s="400">
        <v>13</v>
      </c>
      <c r="K375" s="406" t="s">
        <v>1872</v>
      </c>
      <c r="L375" s="407">
        <v>0</v>
      </c>
      <c r="M375" s="578">
        <v>0</v>
      </c>
      <c r="N375" s="580"/>
      <c r="O375" s="578">
        <f t="shared" si="276"/>
        <v>0</v>
      </c>
      <c r="P375" s="402">
        <f t="shared" si="277"/>
        <v>0</v>
      </c>
      <c r="Q375" s="402">
        <f t="shared" si="277"/>
        <v>0</v>
      </c>
      <c r="R375" s="402"/>
      <c r="S375" s="453">
        <f t="shared" si="278"/>
        <v>0</v>
      </c>
      <c r="T375" s="361"/>
    </row>
    <row r="376" spans="2:20" ht="15">
      <c r="B376" s="398"/>
      <c r="C376" s="398" t="s">
        <v>1860</v>
      </c>
      <c r="D376" s="398" t="s">
        <v>765</v>
      </c>
      <c r="E376" s="399" t="s">
        <v>1861</v>
      </c>
      <c r="F376" s="398">
        <v>5</v>
      </c>
      <c r="G376" s="400">
        <v>2</v>
      </c>
      <c r="H376" s="400">
        <v>1</v>
      </c>
      <c r="I376" s="400">
        <v>12</v>
      </c>
      <c r="J376" s="400">
        <v>14</v>
      </c>
      <c r="K376" s="406" t="s">
        <v>1873</v>
      </c>
      <c r="L376" s="407">
        <v>0</v>
      </c>
      <c r="M376" s="578">
        <v>0</v>
      </c>
      <c r="N376" s="580"/>
      <c r="O376" s="578">
        <f t="shared" si="276"/>
        <v>0</v>
      </c>
      <c r="P376" s="402">
        <f t="shared" si="277"/>
        <v>0</v>
      </c>
      <c r="Q376" s="402">
        <f t="shared" si="277"/>
        <v>0</v>
      </c>
      <c r="R376" s="402"/>
      <c r="S376" s="453">
        <f t="shared" si="278"/>
        <v>0</v>
      </c>
      <c r="T376" s="361"/>
    </row>
    <row r="377" spans="2:20" ht="15">
      <c r="B377" s="398"/>
      <c r="C377" s="398" t="s">
        <v>1863</v>
      </c>
      <c r="D377" s="398" t="s">
        <v>767</v>
      </c>
      <c r="E377" s="399" t="s">
        <v>768</v>
      </c>
      <c r="F377" s="398">
        <v>5</v>
      </c>
      <c r="G377" s="400">
        <v>2</v>
      </c>
      <c r="H377" s="400">
        <v>1</v>
      </c>
      <c r="I377" s="400">
        <v>12</v>
      </c>
      <c r="J377" s="400">
        <v>15</v>
      </c>
      <c r="K377" s="406" t="s">
        <v>1874</v>
      </c>
      <c r="L377" s="407">
        <v>0</v>
      </c>
      <c r="M377" s="578">
        <v>0</v>
      </c>
      <c r="N377" s="580"/>
      <c r="O377" s="578">
        <f t="shared" si="276"/>
        <v>0</v>
      </c>
      <c r="P377" s="402">
        <f t="shared" si="277"/>
        <v>0</v>
      </c>
      <c r="Q377" s="402">
        <f t="shared" si="277"/>
        <v>0</v>
      </c>
      <c r="R377" s="402"/>
      <c r="S377" s="453">
        <f t="shared" si="278"/>
        <v>0</v>
      </c>
      <c r="T377" s="361"/>
    </row>
    <row r="378" spans="2:20" ht="25.5">
      <c r="B378" s="398" t="s">
        <v>350</v>
      </c>
      <c r="C378" s="398" t="s">
        <v>1854</v>
      </c>
      <c r="D378" s="398" t="s">
        <v>759</v>
      </c>
      <c r="E378" s="399" t="s">
        <v>760</v>
      </c>
      <c r="F378" s="398">
        <v>5</v>
      </c>
      <c r="G378" s="400">
        <v>2</v>
      </c>
      <c r="H378" s="400">
        <v>1</v>
      </c>
      <c r="I378" s="400">
        <v>12</v>
      </c>
      <c r="J378" s="400">
        <v>16</v>
      </c>
      <c r="K378" s="406" t="s">
        <v>1875</v>
      </c>
      <c r="L378" s="407">
        <v>0</v>
      </c>
      <c r="M378" s="578">
        <v>0</v>
      </c>
      <c r="N378" s="580"/>
      <c r="O378" s="578">
        <f t="shared" si="276"/>
        <v>0</v>
      </c>
      <c r="P378" s="402">
        <f t="shared" si="277"/>
        <v>0</v>
      </c>
      <c r="Q378" s="402">
        <f t="shared" si="277"/>
        <v>0</v>
      </c>
      <c r="R378" s="402"/>
      <c r="S378" s="453">
        <f t="shared" si="278"/>
        <v>0</v>
      </c>
      <c r="T378" s="361"/>
    </row>
    <row r="379" spans="2:20" ht="15">
      <c r="B379" s="398"/>
      <c r="C379" s="398" t="s">
        <v>1856</v>
      </c>
      <c r="D379" s="398" t="s">
        <v>761</v>
      </c>
      <c r="E379" s="399" t="s">
        <v>762</v>
      </c>
      <c r="F379" s="398">
        <v>5</v>
      </c>
      <c r="G379" s="400">
        <v>2</v>
      </c>
      <c r="H379" s="400">
        <v>1</v>
      </c>
      <c r="I379" s="400">
        <v>12</v>
      </c>
      <c r="J379" s="400">
        <v>17</v>
      </c>
      <c r="K379" s="406" t="s">
        <v>1876</v>
      </c>
      <c r="L379" s="407">
        <v>0</v>
      </c>
      <c r="M379" s="578">
        <v>0</v>
      </c>
      <c r="N379" s="580"/>
      <c r="O379" s="578">
        <f t="shared" si="276"/>
        <v>0</v>
      </c>
      <c r="P379" s="402">
        <f t="shared" ref="P379:Q387" si="279">O379*0.02+O379</f>
        <v>0</v>
      </c>
      <c r="Q379" s="402">
        <f t="shared" si="279"/>
        <v>0</v>
      </c>
      <c r="R379" s="402"/>
      <c r="S379" s="453">
        <f t="shared" si="278"/>
        <v>0</v>
      </c>
      <c r="T379" s="361"/>
    </row>
    <row r="380" spans="2:20" ht="25.5">
      <c r="B380" s="398" t="s">
        <v>424</v>
      </c>
      <c r="C380" s="398" t="s">
        <v>1858</v>
      </c>
      <c r="D380" s="398" t="s">
        <v>763</v>
      </c>
      <c r="E380" s="399" t="s">
        <v>764</v>
      </c>
      <c r="F380" s="398">
        <v>5</v>
      </c>
      <c r="G380" s="400">
        <v>2</v>
      </c>
      <c r="H380" s="400">
        <v>1</v>
      </c>
      <c r="I380" s="400">
        <v>12</v>
      </c>
      <c r="J380" s="400">
        <v>18</v>
      </c>
      <c r="K380" s="406" t="s">
        <v>1877</v>
      </c>
      <c r="L380" s="407">
        <v>0</v>
      </c>
      <c r="M380" s="578">
        <v>0</v>
      </c>
      <c r="N380" s="580"/>
      <c r="O380" s="578">
        <f t="shared" si="276"/>
        <v>0</v>
      </c>
      <c r="P380" s="402">
        <f t="shared" si="279"/>
        <v>0</v>
      </c>
      <c r="Q380" s="402">
        <f t="shared" si="279"/>
        <v>0</v>
      </c>
      <c r="R380" s="402"/>
      <c r="S380" s="453">
        <f t="shared" si="278"/>
        <v>0</v>
      </c>
      <c r="T380" s="361"/>
    </row>
    <row r="381" spans="2:20" ht="15">
      <c r="B381" s="398"/>
      <c r="C381" s="398" t="s">
        <v>1860</v>
      </c>
      <c r="D381" s="398" t="s">
        <v>765</v>
      </c>
      <c r="E381" s="399" t="s">
        <v>1861</v>
      </c>
      <c r="F381" s="398">
        <v>5</v>
      </c>
      <c r="G381" s="400">
        <v>2</v>
      </c>
      <c r="H381" s="400">
        <v>1</v>
      </c>
      <c r="I381" s="400">
        <v>12</v>
      </c>
      <c r="J381" s="400">
        <v>19</v>
      </c>
      <c r="K381" s="406" t="s">
        <v>1878</v>
      </c>
      <c r="L381" s="407">
        <v>67704.98</v>
      </c>
      <c r="M381" s="578">
        <v>0</v>
      </c>
      <c r="N381" s="580"/>
      <c r="O381" s="578">
        <f t="shared" si="276"/>
        <v>0</v>
      </c>
      <c r="P381" s="402">
        <f t="shared" si="279"/>
        <v>0</v>
      </c>
      <c r="Q381" s="402">
        <f t="shared" si="279"/>
        <v>0</v>
      </c>
      <c r="R381" s="402"/>
      <c r="S381" s="453">
        <f t="shared" si="278"/>
        <v>0</v>
      </c>
      <c r="T381" s="361"/>
    </row>
    <row r="382" spans="2:20" ht="15">
      <c r="B382" s="398"/>
      <c r="C382" s="398" t="s">
        <v>1863</v>
      </c>
      <c r="D382" s="398" t="s">
        <v>767</v>
      </c>
      <c r="E382" s="399" t="s">
        <v>768</v>
      </c>
      <c r="F382" s="398">
        <v>5</v>
      </c>
      <c r="G382" s="400">
        <v>2</v>
      </c>
      <c r="H382" s="400">
        <v>1</v>
      </c>
      <c r="I382" s="400">
        <v>12</v>
      </c>
      <c r="J382" s="400">
        <v>20</v>
      </c>
      <c r="K382" s="406" t="s">
        <v>1879</v>
      </c>
      <c r="L382" s="407">
        <v>1449.09</v>
      </c>
      <c r="M382" s="578">
        <v>0</v>
      </c>
      <c r="N382" s="580"/>
      <c r="O382" s="578">
        <f t="shared" si="276"/>
        <v>0</v>
      </c>
      <c r="P382" s="402">
        <f t="shared" si="279"/>
        <v>0</v>
      </c>
      <c r="Q382" s="402">
        <f t="shared" si="279"/>
        <v>0</v>
      </c>
      <c r="R382" s="402"/>
      <c r="S382" s="453">
        <f t="shared" si="278"/>
        <v>0</v>
      </c>
      <c r="T382" s="361"/>
    </row>
    <row r="383" spans="2:20" ht="25.5">
      <c r="B383" s="398" t="s">
        <v>350</v>
      </c>
      <c r="C383" s="398" t="s">
        <v>1854</v>
      </c>
      <c r="D383" s="398" t="s">
        <v>759</v>
      </c>
      <c r="E383" s="399" t="s">
        <v>760</v>
      </c>
      <c r="F383" s="398">
        <v>5</v>
      </c>
      <c r="G383" s="400">
        <v>2</v>
      </c>
      <c r="H383" s="400">
        <v>1</v>
      </c>
      <c r="I383" s="400">
        <v>12</v>
      </c>
      <c r="J383" s="400">
        <v>21</v>
      </c>
      <c r="K383" s="406" t="s">
        <v>1880</v>
      </c>
      <c r="L383" s="407">
        <v>0</v>
      </c>
      <c r="M383" s="578">
        <v>0</v>
      </c>
      <c r="N383" s="580">
        <v>0</v>
      </c>
      <c r="O383" s="578">
        <f t="shared" si="276"/>
        <v>0</v>
      </c>
      <c r="P383" s="402">
        <f t="shared" si="279"/>
        <v>0</v>
      </c>
      <c r="Q383" s="402">
        <f t="shared" si="279"/>
        <v>0</v>
      </c>
      <c r="R383" s="402"/>
      <c r="S383" s="453">
        <f t="shared" si="278"/>
        <v>0</v>
      </c>
      <c r="T383" s="361"/>
    </row>
    <row r="384" spans="2:20" ht="25.5">
      <c r="B384" s="398"/>
      <c r="C384" s="398" t="s">
        <v>1856</v>
      </c>
      <c r="D384" s="398" t="s">
        <v>761</v>
      </c>
      <c r="E384" s="399" t="s">
        <v>762</v>
      </c>
      <c r="F384" s="398">
        <v>5</v>
      </c>
      <c r="G384" s="400">
        <v>2</v>
      </c>
      <c r="H384" s="400">
        <v>1</v>
      </c>
      <c r="I384" s="400">
        <v>12</v>
      </c>
      <c r="J384" s="400">
        <v>22</v>
      </c>
      <c r="K384" s="406" t="s">
        <v>1881</v>
      </c>
      <c r="L384" s="407">
        <v>0</v>
      </c>
      <c r="M384" s="578">
        <v>0</v>
      </c>
      <c r="N384" s="580"/>
      <c r="O384" s="578">
        <f t="shared" si="276"/>
        <v>0</v>
      </c>
      <c r="P384" s="402">
        <f t="shared" si="279"/>
        <v>0</v>
      </c>
      <c r="Q384" s="402">
        <f t="shared" si="279"/>
        <v>0</v>
      </c>
      <c r="R384" s="402"/>
      <c r="S384" s="453">
        <f t="shared" si="278"/>
        <v>0</v>
      </c>
      <c r="T384" s="361"/>
    </row>
    <row r="385" spans="2:20" ht="25.5">
      <c r="B385" s="398" t="s">
        <v>424</v>
      </c>
      <c r="C385" s="398" t="s">
        <v>1858</v>
      </c>
      <c r="D385" s="398" t="s">
        <v>763</v>
      </c>
      <c r="E385" s="399" t="s">
        <v>764</v>
      </c>
      <c r="F385" s="398">
        <v>5</v>
      </c>
      <c r="G385" s="400">
        <v>2</v>
      </c>
      <c r="H385" s="400">
        <v>1</v>
      </c>
      <c r="I385" s="400">
        <v>12</v>
      </c>
      <c r="J385" s="400">
        <v>23</v>
      </c>
      <c r="K385" s="406" t="s">
        <v>1882</v>
      </c>
      <c r="L385" s="407">
        <v>9993.48</v>
      </c>
      <c r="M385" s="578">
        <v>0</v>
      </c>
      <c r="N385" s="580"/>
      <c r="O385" s="578">
        <f t="shared" si="276"/>
        <v>0</v>
      </c>
      <c r="P385" s="402">
        <f t="shared" si="279"/>
        <v>0</v>
      </c>
      <c r="Q385" s="402">
        <f t="shared" si="279"/>
        <v>0</v>
      </c>
      <c r="R385" s="402"/>
      <c r="S385" s="453">
        <f t="shared" si="278"/>
        <v>0</v>
      </c>
      <c r="T385" s="361"/>
    </row>
    <row r="386" spans="2:20" ht="25.5">
      <c r="B386" s="398"/>
      <c r="C386" s="398" t="s">
        <v>1860</v>
      </c>
      <c r="D386" s="398" t="s">
        <v>765</v>
      </c>
      <c r="E386" s="399" t="s">
        <v>1861</v>
      </c>
      <c r="F386" s="398">
        <v>5</v>
      </c>
      <c r="G386" s="400">
        <v>2</v>
      </c>
      <c r="H386" s="400">
        <v>1</v>
      </c>
      <c r="I386" s="400">
        <v>12</v>
      </c>
      <c r="J386" s="400">
        <v>24</v>
      </c>
      <c r="K386" s="406" t="s">
        <v>1883</v>
      </c>
      <c r="L386" s="407">
        <v>20201.490000000002</v>
      </c>
      <c r="M386" s="578">
        <v>1497599</v>
      </c>
      <c r="N386" s="580">
        <v>1463266</v>
      </c>
      <c r="O386" s="578">
        <f t="shared" si="276"/>
        <v>1463266</v>
      </c>
      <c r="P386" s="402">
        <f t="shared" si="279"/>
        <v>1492531.32</v>
      </c>
      <c r="Q386" s="402">
        <f t="shared" si="279"/>
        <v>1522381.9464</v>
      </c>
      <c r="R386" s="402"/>
      <c r="S386" s="453">
        <f t="shared" si="278"/>
        <v>0</v>
      </c>
      <c r="T386" s="361"/>
    </row>
    <row r="387" spans="2:20" ht="25.5">
      <c r="B387" s="398"/>
      <c r="C387" s="398" t="s">
        <v>1863</v>
      </c>
      <c r="D387" s="398" t="s">
        <v>767</v>
      </c>
      <c r="E387" s="399" t="s">
        <v>768</v>
      </c>
      <c r="F387" s="398">
        <v>5</v>
      </c>
      <c r="G387" s="400">
        <v>2</v>
      </c>
      <c r="H387" s="400">
        <v>1</v>
      </c>
      <c r="I387" s="400">
        <v>12</v>
      </c>
      <c r="J387" s="400">
        <v>25</v>
      </c>
      <c r="K387" s="406" t="s">
        <v>1884</v>
      </c>
      <c r="L387" s="407">
        <v>0</v>
      </c>
      <c r="M387" s="578">
        <v>0</v>
      </c>
      <c r="N387" s="580">
        <v>0</v>
      </c>
      <c r="O387" s="578">
        <f t="shared" si="276"/>
        <v>0</v>
      </c>
      <c r="P387" s="402">
        <f t="shared" si="279"/>
        <v>0</v>
      </c>
      <c r="Q387" s="402">
        <f t="shared" si="279"/>
        <v>0</v>
      </c>
      <c r="R387" s="402"/>
      <c r="S387" s="453">
        <f t="shared" si="278"/>
        <v>0</v>
      </c>
      <c r="T387" s="361"/>
    </row>
    <row r="388" spans="2:20" ht="15">
      <c r="B388" s="393"/>
      <c r="C388" s="393" t="s">
        <v>1885</v>
      </c>
      <c r="D388" s="393" t="s">
        <v>769</v>
      </c>
      <c r="E388" s="394" t="s">
        <v>770</v>
      </c>
      <c r="F388" s="393">
        <v>5</v>
      </c>
      <c r="G388" s="395">
        <v>2</v>
      </c>
      <c r="H388" s="395">
        <v>1</v>
      </c>
      <c r="I388" s="395">
        <v>13</v>
      </c>
      <c r="J388" s="395">
        <v>0</v>
      </c>
      <c r="K388" s="396" t="s">
        <v>1886</v>
      </c>
      <c r="L388" s="435">
        <v>240121.01</v>
      </c>
      <c r="M388" s="587">
        <v>212266</v>
      </c>
      <c r="N388" s="587">
        <f t="shared" ref="N388:O388" si="280">SUBTOTAL(9,N389:N398)</f>
        <v>173836</v>
      </c>
      <c r="O388" s="571">
        <f t="shared" si="280"/>
        <v>173836</v>
      </c>
      <c r="P388" s="397">
        <f t="shared" ref="P388:R388" si="281">SUBTOTAL(9,P389:P398)</f>
        <v>177312.72000000003</v>
      </c>
      <c r="Q388" s="397">
        <f t="shared" si="281"/>
        <v>180858.97440000001</v>
      </c>
      <c r="R388" s="397">
        <f t="shared" si="281"/>
        <v>0</v>
      </c>
      <c r="S388" s="453">
        <f t="shared" si="278"/>
        <v>0</v>
      </c>
      <c r="T388" s="361"/>
    </row>
    <row r="389" spans="2:20" ht="25.5">
      <c r="B389" s="398"/>
      <c r="C389" s="398" t="s">
        <v>1887</v>
      </c>
      <c r="D389" s="398" t="s">
        <v>771</v>
      </c>
      <c r="E389" s="399" t="s">
        <v>772</v>
      </c>
      <c r="F389" s="398">
        <v>5</v>
      </c>
      <c r="G389" s="400">
        <v>2</v>
      </c>
      <c r="H389" s="400">
        <v>1</v>
      </c>
      <c r="I389" s="400">
        <v>13</v>
      </c>
      <c r="J389" s="400">
        <v>1</v>
      </c>
      <c r="K389" s="406" t="s">
        <v>1888</v>
      </c>
      <c r="L389" s="407">
        <v>0</v>
      </c>
      <c r="M389" s="578">
        <v>0</v>
      </c>
      <c r="N389" s="580"/>
      <c r="O389" s="578">
        <f t="shared" ref="O389:O398" si="282">ROUND(N389,0)</f>
        <v>0</v>
      </c>
      <c r="P389" s="402">
        <f t="shared" ref="P389:Q398" si="283">O389*0.02+O389</f>
        <v>0</v>
      </c>
      <c r="Q389" s="402">
        <f t="shared" si="283"/>
        <v>0</v>
      </c>
      <c r="R389" s="402"/>
      <c r="S389" s="453">
        <f t="shared" si="278"/>
        <v>0</v>
      </c>
      <c r="T389" s="361"/>
    </row>
    <row r="390" spans="2:20" ht="25.5">
      <c r="B390" s="398"/>
      <c r="C390" s="398" t="s">
        <v>1889</v>
      </c>
      <c r="D390" s="398" t="s">
        <v>773</v>
      </c>
      <c r="E390" s="399" t="s">
        <v>774</v>
      </c>
      <c r="F390" s="398">
        <v>5</v>
      </c>
      <c r="G390" s="400">
        <v>2</v>
      </c>
      <c r="H390" s="400">
        <v>1</v>
      </c>
      <c r="I390" s="400">
        <v>13</v>
      </c>
      <c r="J390" s="400">
        <v>2</v>
      </c>
      <c r="K390" s="406" t="s">
        <v>1890</v>
      </c>
      <c r="L390" s="407">
        <v>203400.51</v>
      </c>
      <c r="M390" s="578">
        <v>149937</v>
      </c>
      <c r="N390" s="580">
        <v>152182</v>
      </c>
      <c r="O390" s="578">
        <f t="shared" si="282"/>
        <v>152182</v>
      </c>
      <c r="P390" s="402">
        <f t="shared" si="283"/>
        <v>155225.64000000001</v>
      </c>
      <c r="Q390" s="402">
        <f t="shared" si="283"/>
        <v>158330.15280000001</v>
      </c>
      <c r="R390" s="402"/>
      <c r="S390" s="453">
        <f t="shared" si="278"/>
        <v>0</v>
      </c>
      <c r="T390" s="361"/>
    </row>
    <row r="391" spans="2:20" ht="25.5">
      <c r="B391" s="398"/>
      <c r="C391" s="398" t="s">
        <v>1889</v>
      </c>
      <c r="D391" s="398" t="s">
        <v>773</v>
      </c>
      <c r="E391" s="399" t="s">
        <v>774</v>
      </c>
      <c r="F391" s="398">
        <v>5</v>
      </c>
      <c r="G391" s="400">
        <v>2</v>
      </c>
      <c r="H391" s="400">
        <v>1</v>
      </c>
      <c r="I391" s="400">
        <v>13</v>
      </c>
      <c r="J391" s="400">
        <v>3</v>
      </c>
      <c r="K391" s="406" t="s">
        <v>1891</v>
      </c>
      <c r="L391" s="407">
        <v>0</v>
      </c>
      <c r="M391" s="578">
        <v>0</v>
      </c>
      <c r="N391" s="580"/>
      <c r="O391" s="578">
        <f t="shared" si="282"/>
        <v>0</v>
      </c>
      <c r="P391" s="402">
        <f t="shared" si="283"/>
        <v>0</v>
      </c>
      <c r="Q391" s="402">
        <f t="shared" si="283"/>
        <v>0</v>
      </c>
      <c r="R391" s="402"/>
      <c r="S391" s="453">
        <f t="shared" si="278"/>
        <v>0</v>
      </c>
      <c r="T391" s="361"/>
    </row>
    <row r="392" spans="2:20" ht="25.5">
      <c r="B392" s="398"/>
      <c r="C392" s="398" t="s">
        <v>1892</v>
      </c>
      <c r="D392" s="398" t="s">
        <v>775</v>
      </c>
      <c r="E392" s="399" t="s">
        <v>776</v>
      </c>
      <c r="F392" s="398">
        <v>5</v>
      </c>
      <c r="G392" s="400">
        <v>2</v>
      </c>
      <c r="H392" s="400">
        <v>1</v>
      </c>
      <c r="I392" s="400">
        <v>13</v>
      </c>
      <c r="J392" s="400">
        <v>4</v>
      </c>
      <c r="K392" s="406" t="s">
        <v>1893</v>
      </c>
      <c r="L392" s="407">
        <v>0</v>
      </c>
      <c r="M392" s="578">
        <v>0</v>
      </c>
      <c r="N392" s="580"/>
      <c r="O392" s="578">
        <f t="shared" si="282"/>
        <v>0</v>
      </c>
      <c r="P392" s="402">
        <f t="shared" si="283"/>
        <v>0</v>
      </c>
      <c r="Q392" s="402">
        <f t="shared" si="283"/>
        <v>0</v>
      </c>
      <c r="R392" s="402"/>
      <c r="S392" s="453">
        <f t="shared" si="278"/>
        <v>0</v>
      </c>
      <c r="T392" s="361"/>
    </row>
    <row r="393" spans="2:20" s="355" customFormat="1" ht="25.5">
      <c r="B393" s="436"/>
      <c r="C393" s="436" t="s">
        <v>1894</v>
      </c>
      <c r="D393" s="436" t="s">
        <v>781</v>
      </c>
      <c r="E393" s="405" t="s">
        <v>782</v>
      </c>
      <c r="F393" s="436">
        <v>5</v>
      </c>
      <c r="G393" s="437">
        <v>2</v>
      </c>
      <c r="H393" s="437">
        <v>1</v>
      </c>
      <c r="I393" s="437">
        <v>13</v>
      </c>
      <c r="J393" s="437">
        <v>5</v>
      </c>
      <c r="K393" s="401" t="s">
        <v>1895</v>
      </c>
      <c r="L393" s="402">
        <v>36720.5</v>
      </c>
      <c r="M393" s="578">
        <v>0</v>
      </c>
      <c r="N393" s="578"/>
      <c r="O393" s="578">
        <f t="shared" si="282"/>
        <v>0</v>
      </c>
      <c r="P393" s="402">
        <f t="shared" si="283"/>
        <v>0</v>
      </c>
      <c r="Q393" s="402">
        <f t="shared" si="283"/>
        <v>0</v>
      </c>
      <c r="R393" s="402"/>
      <c r="S393" s="453">
        <f t="shared" si="278"/>
        <v>0</v>
      </c>
      <c r="T393" s="361"/>
    </row>
    <row r="394" spans="2:20" ht="25.5">
      <c r="B394" s="398"/>
      <c r="C394" s="398" t="s">
        <v>1896</v>
      </c>
      <c r="D394" s="398" t="s">
        <v>777</v>
      </c>
      <c r="E394" s="399" t="s">
        <v>778</v>
      </c>
      <c r="F394" s="398">
        <v>5</v>
      </c>
      <c r="G394" s="400">
        <v>2</v>
      </c>
      <c r="H394" s="400">
        <v>1</v>
      </c>
      <c r="I394" s="400">
        <v>13</v>
      </c>
      <c r="J394" s="400">
        <v>6</v>
      </c>
      <c r="K394" s="406" t="s">
        <v>1897</v>
      </c>
      <c r="L394" s="407">
        <v>0</v>
      </c>
      <c r="M394" s="578">
        <v>0</v>
      </c>
      <c r="N394" s="580"/>
      <c r="O394" s="578">
        <f t="shared" si="282"/>
        <v>0</v>
      </c>
      <c r="P394" s="402">
        <f t="shared" si="283"/>
        <v>0</v>
      </c>
      <c r="Q394" s="402">
        <f t="shared" si="283"/>
        <v>0</v>
      </c>
      <c r="R394" s="402"/>
      <c r="S394" s="453">
        <f t="shared" si="278"/>
        <v>0</v>
      </c>
      <c r="T394" s="361"/>
    </row>
    <row r="395" spans="2:20" ht="38.25">
      <c r="B395" s="398" t="s">
        <v>350</v>
      </c>
      <c r="C395" s="398" t="s">
        <v>1898</v>
      </c>
      <c r="D395" s="398" t="s">
        <v>779</v>
      </c>
      <c r="E395" s="399" t="s">
        <v>780</v>
      </c>
      <c r="F395" s="398">
        <v>5</v>
      </c>
      <c r="G395" s="400">
        <v>2</v>
      </c>
      <c r="H395" s="400">
        <v>1</v>
      </c>
      <c r="I395" s="400">
        <v>13</v>
      </c>
      <c r="J395" s="400">
        <v>7</v>
      </c>
      <c r="K395" s="406" t="s">
        <v>1899</v>
      </c>
      <c r="L395" s="407">
        <v>0</v>
      </c>
      <c r="M395" s="578">
        <v>0</v>
      </c>
      <c r="N395" s="580"/>
      <c r="O395" s="578">
        <f t="shared" si="282"/>
        <v>0</v>
      </c>
      <c r="P395" s="402">
        <f t="shared" si="283"/>
        <v>0</v>
      </c>
      <c r="Q395" s="402">
        <f t="shared" si="283"/>
        <v>0</v>
      </c>
      <c r="R395" s="402"/>
      <c r="S395" s="453">
        <f t="shared" si="278"/>
        <v>0</v>
      </c>
      <c r="T395" s="361"/>
    </row>
    <row r="396" spans="2:20" ht="25.5">
      <c r="B396" s="398"/>
      <c r="C396" s="398" t="s">
        <v>1894</v>
      </c>
      <c r="D396" s="398" t="s">
        <v>781</v>
      </c>
      <c r="E396" s="399" t="s">
        <v>782</v>
      </c>
      <c r="F396" s="398">
        <v>5</v>
      </c>
      <c r="G396" s="400">
        <v>2</v>
      </c>
      <c r="H396" s="400">
        <v>1</v>
      </c>
      <c r="I396" s="400">
        <v>13</v>
      </c>
      <c r="J396" s="400">
        <v>8</v>
      </c>
      <c r="K396" s="406" t="s">
        <v>1900</v>
      </c>
      <c r="L396" s="407">
        <v>0</v>
      </c>
      <c r="M396" s="578">
        <v>62329</v>
      </c>
      <c r="N396" s="580">
        <v>21654</v>
      </c>
      <c r="O396" s="578">
        <f t="shared" si="282"/>
        <v>21654</v>
      </c>
      <c r="P396" s="402">
        <f t="shared" si="283"/>
        <v>22087.08</v>
      </c>
      <c r="Q396" s="402">
        <f t="shared" si="283"/>
        <v>22528.821600000003</v>
      </c>
      <c r="R396" s="402"/>
      <c r="S396" s="453">
        <f t="shared" si="278"/>
        <v>0</v>
      </c>
      <c r="T396" s="361"/>
    </row>
    <row r="397" spans="2:20" ht="25.5">
      <c r="B397" s="398" t="s">
        <v>350</v>
      </c>
      <c r="C397" s="398" t="s">
        <v>1901</v>
      </c>
      <c r="D397" s="398" t="s">
        <v>783</v>
      </c>
      <c r="E397" s="399" t="s">
        <v>784</v>
      </c>
      <c r="F397" s="398">
        <v>5</v>
      </c>
      <c r="G397" s="400">
        <v>2</v>
      </c>
      <c r="H397" s="400">
        <v>1</v>
      </c>
      <c r="I397" s="400">
        <v>13</v>
      </c>
      <c r="J397" s="400">
        <v>9</v>
      </c>
      <c r="K397" s="406" t="s">
        <v>1902</v>
      </c>
      <c r="L397" s="407">
        <v>0</v>
      </c>
      <c r="M397" s="578">
        <v>0</v>
      </c>
      <c r="N397" s="580"/>
      <c r="O397" s="578">
        <f t="shared" si="282"/>
        <v>0</v>
      </c>
      <c r="P397" s="402">
        <f t="shared" si="283"/>
        <v>0</v>
      </c>
      <c r="Q397" s="402">
        <f t="shared" si="283"/>
        <v>0</v>
      </c>
      <c r="R397" s="402"/>
      <c r="S397" s="453">
        <f t="shared" si="278"/>
        <v>0</v>
      </c>
      <c r="T397" s="361"/>
    </row>
    <row r="398" spans="2:20" s="355" customFormat="1" ht="25.5">
      <c r="B398" s="436"/>
      <c r="C398" s="436" t="s">
        <v>1894</v>
      </c>
      <c r="D398" s="436" t="s">
        <v>781</v>
      </c>
      <c r="E398" s="405" t="s">
        <v>782</v>
      </c>
      <c r="F398" s="436">
        <v>5</v>
      </c>
      <c r="G398" s="437">
        <v>2</v>
      </c>
      <c r="H398" s="437">
        <v>1</v>
      </c>
      <c r="I398" s="437">
        <v>13</v>
      </c>
      <c r="J398" s="437">
        <v>10</v>
      </c>
      <c r="K398" s="401" t="s">
        <v>1903</v>
      </c>
      <c r="L398" s="402">
        <v>0</v>
      </c>
      <c r="M398" s="578">
        <v>0</v>
      </c>
      <c r="N398" s="578"/>
      <c r="O398" s="578">
        <f t="shared" si="282"/>
        <v>0</v>
      </c>
      <c r="P398" s="402">
        <f t="shared" si="283"/>
        <v>0</v>
      </c>
      <c r="Q398" s="402">
        <f t="shared" si="283"/>
        <v>0</v>
      </c>
      <c r="R398" s="402"/>
      <c r="S398" s="453">
        <f t="shared" si="278"/>
        <v>0</v>
      </c>
      <c r="T398" s="361"/>
    </row>
    <row r="399" spans="2:20" ht="15">
      <c r="B399" s="393"/>
      <c r="C399" s="393" t="s">
        <v>1904</v>
      </c>
      <c r="D399" s="393" t="s">
        <v>785</v>
      </c>
      <c r="E399" s="394" t="s">
        <v>786</v>
      </c>
      <c r="F399" s="393">
        <v>5</v>
      </c>
      <c r="G399" s="395">
        <v>2</v>
      </c>
      <c r="H399" s="395">
        <v>1</v>
      </c>
      <c r="I399" s="395">
        <v>14</v>
      </c>
      <c r="J399" s="395">
        <v>0</v>
      </c>
      <c r="K399" s="396" t="s">
        <v>1905</v>
      </c>
      <c r="L399" s="397">
        <v>209439.77</v>
      </c>
      <c r="M399" s="593">
        <v>212629</v>
      </c>
      <c r="N399" s="577">
        <f t="shared" ref="N399:O399" si="284">SUBTOTAL(9,N400:N406)</f>
        <v>172308</v>
      </c>
      <c r="O399" s="569">
        <f t="shared" si="284"/>
        <v>172308</v>
      </c>
      <c r="P399" s="397">
        <f t="shared" ref="P399:R399" si="285">SUBTOTAL(9,P400:P406)</f>
        <v>175754.16</v>
      </c>
      <c r="Q399" s="397">
        <f t="shared" si="285"/>
        <v>179269.2432</v>
      </c>
      <c r="R399" s="397">
        <f t="shared" si="285"/>
        <v>172308</v>
      </c>
      <c r="S399" s="453">
        <f t="shared" si="278"/>
        <v>0</v>
      </c>
      <c r="T399" s="361"/>
    </row>
    <row r="400" spans="2:20" ht="15">
      <c r="B400" s="398"/>
      <c r="C400" s="398" t="s">
        <v>1906</v>
      </c>
      <c r="D400" s="398" t="s">
        <v>787</v>
      </c>
      <c r="E400" s="399" t="s">
        <v>1907</v>
      </c>
      <c r="F400" s="398">
        <v>5</v>
      </c>
      <c r="G400" s="400">
        <v>2</v>
      </c>
      <c r="H400" s="400">
        <v>1</v>
      </c>
      <c r="I400" s="400">
        <v>14</v>
      </c>
      <c r="J400" s="400">
        <v>1</v>
      </c>
      <c r="K400" s="406" t="s">
        <v>1908</v>
      </c>
      <c r="L400" s="407">
        <v>400</v>
      </c>
      <c r="M400" s="578">
        <v>400</v>
      </c>
      <c r="N400" s="580">
        <v>533</v>
      </c>
      <c r="O400" s="578">
        <f t="shared" ref="O400:O406" si="286">ROUND(N400,0)</f>
        <v>533</v>
      </c>
      <c r="P400" s="402">
        <f t="shared" ref="P400:Q406" si="287">O400*0.02+O400</f>
        <v>543.66</v>
      </c>
      <c r="Q400" s="402">
        <f t="shared" si="287"/>
        <v>554.53319999999997</v>
      </c>
      <c r="R400" s="402">
        <f t="shared" ref="R400:R406" si="288">O400</f>
        <v>533</v>
      </c>
      <c r="S400" s="453">
        <f t="shared" si="278"/>
        <v>0</v>
      </c>
      <c r="T400" s="361"/>
    </row>
    <row r="401" spans="2:20" ht="15">
      <c r="B401" s="398"/>
      <c r="C401" s="398" t="s">
        <v>1909</v>
      </c>
      <c r="D401" s="398" t="s">
        <v>789</v>
      </c>
      <c r="E401" s="399" t="s">
        <v>1910</v>
      </c>
      <c r="F401" s="398">
        <v>5</v>
      </c>
      <c r="G401" s="400">
        <v>2</v>
      </c>
      <c r="H401" s="400">
        <v>1</v>
      </c>
      <c r="I401" s="400">
        <v>14</v>
      </c>
      <c r="J401" s="400">
        <v>2</v>
      </c>
      <c r="K401" s="406" t="s">
        <v>1911</v>
      </c>
      <c r="L401" s="407">
        <v>4215.97</v>
      </c>
      <c r="M401" s="578">
        <v>4599</v>
      </c>
      <c r="N401" s="580"/>
      <c r="O401" s="578">
        <f t="shared" si="286"/>
        <v>0</v>
      </c>
      <c r="P401" s="402">
        <f t="shared" si="287"/>
        <v>0</v>
      </c>
      <c r="Q401" s="402">
        <f t="shared" si="287"/>
        <v>0</v>
      </c>
      <c r="R401" s="402">
        <f t="shared" si="288"/>
        <v>0</v>
      </c>
      <c r="S401" s="453">
        <f t="shared" si="278"/>
        <v>0</v>
      </c>
      <c r="T401" s="361"/>
    </row>
    <row r="402" spans="2:20" ht="15">
      <c r="B402" s="398"/>
      <c r="C402" s="398" t="s">
        <v>1912</v>
      </c>
      <c r="D402" s="398" t="s">
        <v>795</v>
      </c>
      <c r="E402" s="399" t="s">
        <v>796</v>
      </c>
      <c r="F402" s="398">
        <v>5</v>
      </c>
      <c r="G402" s="400">
        <v>2</v>
      </c>
      <c r="H402" s="400">
        <v>1</v>
      </c>
      <c r="I402" s="400">
        <v>14</v>
      </c>
      <c r="J402" s="400">
        <v>3</v>
      </c>
      <c r="K402" s="406" t="s">
        <v>1913</v>
      </c>
      <c r="L402" s="407">
        <v>0</v>
      </c>
      <c r="M402" s="578">
        <v>0</v>
      </c>
      <c r="N402" s="580"/>
      <c r="O402" s="578">
        <f t="shared" si="286"/>
        <v>0</v>
      </c>
      <c r="P402" s="402">
        <f t="shared" si="287"/>
        <v>0</v>
      </c>
      <c r="Q402" s="402">
        <f t="shared" si="287"/>
        <v>0</v>
      </c>
      <c r="R402" s="402">
        <f t="shared" si="288"/>
        <v>0</v>
      </c>
      <c r="S402" s="453">
        <f t="shared" si="278"/>
        <v>0</v>
      </c>
      <c r="T402" s="361"/>
    </row>
    <row r="403" spans="2:20" ht="15">
      <c r="B403" s="398"/>
      <c r="C403" s="398" t="s">
        <v>1914</v>
      </c>
      <c r="D403" s="398" t="s">
        <v>791</v>
      </c>
      <c r="E403" s="399" t="s">
        <v>792</v>
      </c>
      <c r="F403" s="398">
        <v>5</v>
      </c>
      <c r="G403" s="400">
        <v>2</v>
      </c>
      <c r="H403" s="400">
        <v>1</v>
      </c>
      <c r="I403" s="400">
        <v>14</v>
      </c>
      <c r="J403" s="400">
        <v>4</v>
      </c>
      <c r="K403" s="406" t="s">
        <v>1915</v>
      </c>
      <c r="L403" s="407">
        <v>0</v>
      </c>
      <c r="M403" s="578">
        <v>0</v>
      </c>
      <c r="N403" s="580"/>
      <c r="O403" s="578">
        <f t="shared" si="286"/>
        <v>0</v>
      </c>
      <c r="P403" s="402">
        <f t="shared" si="287"/>
        <v>0</v>
      </c>
      <c r="Q403" s="402">
        <f t="shared" si="287"/>
        <v>0</v>
      </c>
      <c r="R403" s="402">
        <f t="shared" si="288"/>
        <v>0</v>
      </c>
      <c r="S403" s="453">
        <f t="shared" si="278"/>
        <v>0</v>
      </c>
      <c r="T403" s="361"/>
    </row>
    <row r="404" spans="2:20" ht="15">
      <c r="B404" s="398"/>
      <c r="C404" s="398" t="s">
        <v>1916</v>
      </c>
      <c r="D404" s="398" t="s">
        <v>793</v>
      </c>
      <c r="E404" s="399" t="s">
        <v>794</v>
      </c>
      <c r="F404" s="398">
        <v>5</v>
      </c>
      <c r="G404" s="400">
        <v>2</v>
      </c>
      <c r="H404" s="400">
        <v>1</v>
      </c>
      <c r="I404" s="400">
        <v>14</v>
      </c>
      <c r="J404" s="400">
        <v>5</v>
      </c>
      <c r="K404" s="406" t="s">
        <v>1917</v>
      </c>
      <c r="L404" s="407">
        <v>0</v>
      </c>
      <c r="M404" s="578">
        <v>0</v>
      </c>
      <c r="N404" s="580"/>
      <c r="O404" s="578">
        <f t="shared" si="286"/>
        <v>0</v>
      </c>
      <c r="P404" s="402">
        <f t="shared" si="287"/>
        <v>0</v>
      </c>
      <c r="Q404" s="402">
        <f t="shared" si="287"/>
        <v>0</v>
      </c>
      <c r="R404" s="402">
        <f t="shared" si="288"/>
        <v>0</v>
      </c>
      <c r="S404" s="453">
        <f t="shared" si="278"/>
        <v>0</v>
      </c>
      <c r="T404" s="361"/>
    </row>
    <row r="405" spans="2:20" ht="15">
      <c r="B405" s="398"/>
      <c r="C405" s="398" t="s">
        <v>1912</v>
      </c>
      <c r="D405" s="398" t="s">
        <v>795</v>
      </c>
      <c r="E405" s="399" t="s">
        <v>796</v>
      </c>
      <c r="F405" s="398">
        <v>5</v>
      </c>
      <c r="G405" s="400">
        <v>2</v>
      </c>
      <c r="H405" s="400">
        <v>1</v>
      </c>
      <c r="I405" s="400">
        <v>14</v>
      </c>
      <c r="J405" s="400">
        <v>6</v>
      </c>
      <c r="K405" s="406" t="s">
        <v>1918</v>
      </c>
      <c r="L405" s="407">
        <v>204823.8</v>
      </c>
      <c r="M405" s="578">
        <v>207630</v>
      </c>
      <c r="N405" s="580">
        <v>171775</v>
      </c>
      <c r="O405" s="578">
        <f t="shared" si="286"/>
        <v>171775</v>
      </c>
      <c r="P405" s="402">
        <f t="shared" si="287"/>
        <v>175210.5</v>
      </c>
      <c r="Q405" s="402">
        <f t="shared" si="287"/>
        <v>178714.71</v>
      </c>
      <c r="R405" s="402">
        <f t="shared" si="288"/>
        <v>171775</v>
      </c>
      <c r="S405" s="453">
        <f t="shared" si="278"/>
        <v>0</v>
      </c>
      <c r="T405" s="361"/>
    </row>
    <row r="406" spans="2:20" ht="25.5">
      <c r="B406" s="398" t="s">
        <v>350</v>
      </c>
      <c r="C406" s="398" t="s">
        <v>1919</v>
      </c>
      <c r="D406" s="398" t="s">
        <v>797</v>
      </c>
      <c r="E406" s="399" t="s">
        <v>798</v>
      </c>
      <c r="F406" s="398">
        <v>5</v>
      </c>
      <c r="G406" s="400">
        <v>2</v>
      </c>
      <c r="H406" s="400">
        <v>1</v>
      </c>
      <c r="I406" s="400">
        <v>14</v>
      </c>
      <c r="J406" s="400">
        <v>7</v>
      </c>
      <c r="K406" s="406" t="s">
        <v>1920</v>
      </c>
      <c r="L406" s="407">
        <v>0</v>
      </c>
      <c r="M406" s="578">
        <v>0</v>
      </c>
      <c r="N406" s="580"/>
      <c r="O406" s="578">
        <f t="shared" si="286"/>
        <v>0</v>
      </c>
      <c r="P406" s="402">
        <f t="shared" si="287"/>
        <v>0</v>
      </c>
      <c r="Q406" s="402">
        <f t="shared" si="287"/>
        <v>0</v>
      </c>
      <c r="R406" s="402">
        <f t="shared" si="288"/>
        <v>0</v>
      </c>
      <c r="S406" s="453">
        <f t="shared" si="278"/>
        <v>0</v>
      </c>
      <c r="T406" s="361"/>
    </row>
    <row r="407" spans="2:20" ht="25.5">
      <c r="B407" s="393"/>
      <c r="C407" s="393" t="s">
        <v>1921</v>
      </c>
      <c r="D407" s="393" t="s">
        <v>799</v>
      </c>
      <c r="E407" s="394" t="s">
        <v>800</v>
      </c>
      <c r="F407" s="393">
        <v>5</v>
      </c>
      <c r="G407" s="395">
        <v>2</v>
      </c>
      <c r="H407" s="395">
        <v>1</v>
      </c>
      <c r="I407" s="395">
        <v>15</v>
      </c>
      <c r="J407" s="395">
        <v>0</v>
      </c>
      <c r="K407" s="396" t="s">
        <v>1922</v>
      </c>
      <c r="L407" s="397">
        <v>183403.82000000004</v>
      </c>
      <c r="M407" s="593">
        <v>204269</v>
      </c>
      <c r="N407" s="577">
        <f t="shared" ref="N407:O407" si="289">SUBTOTAL(9,N408:N419)</f>
        <v>127259</v>
      </c>
      <c r="O407" s="569">
        <f t="shared" si="289"/>
        <v>197259</v>
      </c>
      <c r="P407" s="397">
        <f t="shared" ref="P407:R407" si="290">SUBTOTAL(9,P408:P419)</f>
        <v>201204.18</v>
      </c>
      <c r="Q407" s="397">
        <f t="shared" si="290"/>
        <v>205228.26360000001</v>
      </c>
      <c r="R407" s="397">
        <f t="shared" si="290"/>
        <v>197259</v>
      </c>
      <c r="S407" s="453">
        <f t="shared" si="278"/>
        <v>0</v>
      </c>
      <c r="T407" s="361">
        <f>O407-S407</f>
        <v>197259</v>
      </c>
    </row>
    <row r="408" spans="2:20" ht="25.5">
      <c r="B408" s="398" t="s">
        <v>350</v>
      </c>
      <c r="C408" s="398" t="s">
        <v>1923</v>
      </c>
      <c r="D408" s="398" t="s">
        <v>801</v>
      </c>
      <c r="E408" s="399" t="s">
        <v>802</v>
      </c>
      <c r="F408" s="398">
        <v>5</v>
      </c>
      <c r="G408" s="400">
        <v>2</v>
      </c>
      <c r="H408" s="400">
        <v>1</v>
      </c>
      <c r="I408" s="400">
        <v>15</v>
      </c>
      <c r="J408" s="400">
        <v>1</v>
      </c>
      <c r="K408" s="406" t="s">
        <v>1924</v>
      </c>
      <c r="L408" s="407">
        <v>32542.46</v>
      </c>
      <c r="M408" s="578">
        <v>45280</v>
      </c>
      <c r="N408" s="580"/>
      <c r="O408" s="578">
        <f t="shared" ref="O408:O419" si="291">ROUND(N408,0)</f>
        <v>0</v>
      </c>
      <c r="P408" s="402">
        <f t="shared" ref="P408:Q419" si="292">O408*0.02+O408</f>
        <v>0</v>
      </c>
      <c r="Q408" s="402">
        <f t="shared" si="292"/>
        <v>0</v>
      </c>
      <c r="R408" s="402">
        <f t="shared" ref="R408:R419" si="293">O408</f>
        <v>0</v>
      </c>
      <c r="S408" s="453">
        <f t="shared" si="278"/>
        <v>0</v>
      </c>
      <c r="T408" s="361"/>
    </row>
    <row r="409" spans="2:20" ht="15">
      <c r="B409" s="398"/>
      <c r="C409" s="398" t="s">
        <v>1925</v>
      </c>
      <c r="D409" s="398" t="s">
        <v>803</v>
      </c>
      <c r="E409" s="399" t="s">
        <v>804</v>
      </c>
      <c r="F409" s="398">
        <v>5</v>
      </c>
      <c r="G409" s="400">
        <v>2</v>
      </c>
      <c r="H409" s="400">
        <v>1</v>
      </c>
      <c r="I409" s="400">
        <v>15</v>
      </c>
      <c r="J409" s="400">
        <v>2</v>
      </c>
      <c r="K409" s="406" t="s">
        <v>1926</v>
      </c>
      <c r="L409" s="407">
        <v>14729.17</v>
      </c>
      <c r="M409" s="578">
        <v>0</v>
      </c>
      <c r="N409" s="580">
        <v>968</v>
      </c>
      <c r="O409" s="578">
        <f t="shared" si="291"/>
        <v>968</v>
      </c>
      <c r="P409" s="402">
        <f t="shared" si="292"/>
        <v>987.36</v>
      </c>
      <c r="Q409" s="402">
        <f t="shared" si="292"/>
        <v>1007.1072</v>
      </c>
      <c r="R409" s="402">
        <f t="shared" si="293"/>
        <v>968</v>
      </c>
      <c r="S409" s="453">
        <f t="shared" si="278"/>
        <v>0</v>
      </c>
      <c r="T409" s="361"/>
    </row>
    <row r="410" spans="2:20" s="355" customFormat="1" ht="25.5">
      <c r="B410" s="420"/>
      <c r="C410" s="420" t="s">
        <v>1927</v>
      </c>
      <c r="D410" s="420" t="s">
        <v>807</v>
      </c>
      <c r="E410" s="405" t="s">
        <v>808</v>
      </c>
      <c r="F410" s="420">
        <v>5</v>
      </c>
      <c r="G410" s="421">
        <v>2</v>
      </c>
      <c r="H410" s="421">
        <v>1</v>
      </c>
      <c r="I410" s="421">
        <v>15</v>
      </c>
      <c r="J410" s="421">
        <v>3</v>
      </c>
      <c r="K410" s="415" t="s">
        <v>1928</v>
      </c>
      <c r="L410" s="416">
        <v>0</v>
      </c>
      <c r="M410" s="578">
        <v>0</v>
      </c>
      <c r="N410" s="582"/>
      <c r="O410" s="578">
        <f t="shared" si="291"/>
        <v>0</v>
      </c>
      <c r="P410" s="402">
        <f t="shared" si="292"/>
        <v>0</v>
      </c>
      <c r="Q410" s="402">
        <f t="shared" si="292"/>
        <v>0</v>
      </c>
      <c r="R410" s="402">
        <f t="shared" si="293"/>
        <v>0</v>
      </c>
      <c r="S410" s="453">
        <f t="shared" si="278"/>
        <v>0</v>
      </c>
      <c r="T410" s="361"/>
    </row>
    <row r="411" spans="2:20" s="355" customFormat="1" ht="15">
      <c r="B411" s="420"/>
      <c r="C411" s="420" t="s">
        <v>1929</v>
      </c>
      <c r="D411" s="420" t="s">
        <v>809</v>
      </c>
      <c r="E411" s="405" t="s">
        <v>810</v>
      </c>
      <c r="F411" s="420">
        <v>5</v>
      </c>
      <c r="G411" s="421">
        <v>2</v>
      </c>
      <c r="H411" s="421">
        <v>1</v>
      </c>
      <c r="I411" s="421">
        <v>15</v>
      </c>
      <c r="J411" s="421">
        <v>4</v>
      </c>
      <c r="K411" s="415" t="s">
        <v>1930</v>
      </c>
      <c r="L411" s="416">
        <v>0</v>
      </c>
      <c r="M411" s="578">
        <v>0</v>
      </c>
      <c r="N411" s="582"/>
      <c r="O411" s="578">
        <f t="shared" si="291"/>
        <v>0</v>
      </c>
      <c r="P411" s="402">
        <f t="shared" si="292"/>
        <v>0</v>
      </c>
      <c r="Q411" s="402">
        <f t="shared" si="292"/>
        <v>0</v>
      </c>
      <c r="R411" s="402">
        <f t="shared" si="293"/>
        <v>0</v>
      </c>
      <c r="S411" s="453">
        <f t="shared" si="278"/>
        <v>0</v>
      </c>
      <c r="T411" s="361"/>
    </row>
    <row r="412" spans="2:20" s="355" customFormat="1" ht="15">
      <c r="B412" s="420"/>
      <c r="C412" s="420" t="s">
        <v>1931</v>
      </c>
      <c r="D412" s="420" t="s">
        <v>811</v>
      </c>
      <c r="E412" s="405" t="s">
        <v>812</v>
      </c>
      <c r="F412" s="420">
        <v>5</v>
      </c>
      <c r="G412" s="421">
        <v>2</v>
      </c>
      <c r="H412" s="421">
        <v>1</v>
      </c>
      <c r="I412" s="421">
        <v>15</v>
      </c>
      <c r="J412" s="421">
        <v>5</v>
      </c>
      <c r="K412" s="415" t="s">
        <v>1932</v>
      </c>
      <c r="L412" s="416">
        <v>117995.97</v>
      </c>
      <c r="M412" s="578">
        <v>84562</v>
      </c>
      <c r="N412" s="582">
        <v>109583</v>
      </c>
      <c r="O412" s="578">
        <f t="shared" si="291"/>
        <v>109583</v>
      </c>
      <c r="P412" s="402">
        <f t="shared" si="292"/>
        <v>111774.66</v>
      </c>
      <c r="Q412" s="402">
        <f t="shared" si="292"/>
        <v>114010.1532</v>
      </c>
      <c r="R412" s="402">
        <f t="shared" si="293"/>
        <v>109583</v>
      </c>
      <c r="S412" s="453">
        <f t="shared" si="278"/>
        <v>0</v>
      </c>
      <c r="T412" s="361"/>
    </row>
    <row r="413" spans="2:20" s="355" customFormat="1" ht="15">
      <c r="B413" s="420"/>
      <c r="C413" s="420" t="s">
        <v>1933</v>
      </c>
      <c r="D413" s="420" t="s">
        <v>813</v>
      </c>
      <c r="E413" s="405" t="s">
        <v>814</v>
      </c>
      <c r="F413" s="420">
        <v>5</v>
      </c>
      <c r="G413" s="421">
        <v>2</v>
      </c>
      <c r="H413" s="421">
        <v>1</v>
      </c>
      <c r="I413" s="421">
        <v>15</v>
      </c>
      <c r="J413" s="421">
        <v>6</v>
      </c>
      <c r="K413" s="415" t="s">
        <v>1934</v>
      </c>
      <c r="L413" s="416">
        <v>0</v>
      </c>
      <c r="M413" s="578">
        <v>0</v>
      </c>
      <c r="N413" s="582"/>
      <c r="O413" s="578">
        <f t="shared" si="291"/>
        <v>0</v>
      </c>
      <c r="P413" s="402">
        <f t="shared" si="292"/>
        <v>0</v>
      </c>
      <c r="Q413" s="402">
        <f t="shared" si="292"/>
        <v>0</v>
      </c>
      <c r="R413" s="402">
        <f t="shared" si="293"/>
        <v>0</v>
      </c>
      <c r="S413" s="453">
        <f t="shared" si="278"/>
        <v>0</v>
      </c>
      <c r="T413" s="361"/>
    </row>
    <row r="414" spans="2:20" s="355" customFormat="1" ht="15">
      <c r="B414" s="420"/>
      <c r="C414" s="420" t="s">
        <v>1935</v>
      </c>
      <c r="D414" s="420" t="s">
        <v>815</v>
      </c>
      <c r="E414" s="405" t="s">
        <v>816</v>
      </c>
      <c r="F414" s="420">
        <v>5</v>
      </c>
      <c r="G414" s="421">
        <v>2</v>
      </c>
      <c r="H414" s="421">
        <v>1</v>
      </c>
      <c r="I414" s="421">
        <v>15</v>
      </c>
      <c r="J414" s="421">
        <v>7</v>
      </c>
      <c r="K414" s="415" t="s">
        <v>1936</v>
      </c>
      <c r="L414" s="416">
        <v>0</v>
      </c>
      <c r="M414" s="578">
        <v>0</v>
      </c>
      <c r="N414" s="582"/>
      <c r="O414" s="578">
        <f t="shared" si="291"/>
        <v>0</v>
      </c>
      <c r="P414" s="402">
        <f t="shared" si="292"/>
        <v>0</v>
      </c>
      <c r="Q414" s="402">
        <f t="shared" si="292"/>
        <v>0</v>
      </c>
      <c r="R414" s="402">
        <f t="shared" si="293"/>
        <v>0</v>
      </c>
      <c r="S414" s="453">
        <f t="shared" si="278"/>
        <v>0</v>
      </c>
      <c r="T414" s="361"/>
    </row>
    <row r="415" spans="2:20" s="355" customFormat="1" ht="15">
      <c r="B415" s="420"/>
      <c r="C415" s="420" t="s">
        <v>1937</v>
      </c>
      <c r="D415" s="420" t="s">
        <v>817</v>
      </c>
      <c r="E415" s="405" t="s">
        <v>818</v>
      </c>
      <c r="F415" s="420">
        <v>5</v>
      </c>
      <c r="G415" s="421">
        <v>2</v>
      </c>
      <c r="H415" s="421">
        <v>1</v>
      </c>
      <c r="I415" s="421">
        <v>15</v>
      </c>
      <c r="J415" s="421">
        <v>8</v>
      </c>
      <c r="K415" s="415" t="s">
        <v>1938</v>
      </c>
      <c r="L415" s="416">
        <v>8429.2000000000007</v>
      </c>
      <c r="M415" s="578">
        <v>3270</v>
      </c>
      <c r="N415" s="582">
        <v>16708</v>
      </c>
      <c r="O415" s="578">
        <f t="shared" si="291"/>
        <v>16708</v>
      </c>
      <c r="P415" s="402">
        <f t="shared" si="292"/>
        <v>17042.16</v>
      </c>
      <c r="Q415" s="402">
        <f t="shared" si="292"/>
        <v>17383.003199999999</v>
      </c>
      <c r="R415" s="402">
        <f t="shared" si="293"/>
        <v>16708</v>
      </c>
      <c r="S415" s="453">
        <f t="shared" si="278"/>
        <v>0</v>
      </c>
      <c r="T415" s="361"/>
    </row>
    <row r="416" spans="2:20" s="355" customFormat="1" ht="15">
      <c r="B416" s="420"/>
      <c r="C416" s="420" t="s">
        <v>1937</v>
      </c>
      <c r="D416" s="420" t="s">
        <v>817</v>
      </c>
      <c r="E416" s="405" t="s">
        <v>818</v>
      </c>
      <c r="F416" s="420">
        <v>5</v>
      </c>
      <c r="G416" s="421">
        <v>2</v>
      </c>
      <c r="H416" s="421">
        <v>1</v>
      </c>
      <c r="I416" s="421">
        <v>15</v>
      </c>
      <c r="J416" s="421">
        <v>9</v>
      </c>
      <c r="K416" s="415" t="s">
        <v>1939</v>
      </c>
      <c r="L416" s="416">
        <v>9627.23</v>
      </c>
      <c r="M416" s="578">
        <v>70000</v>
      </c>
      <c r="N416" s="582"/>
      <c r="O416" s="578">
        <v>70000</v>
      </c>
      <c r="P416" s="402">
        <f t="shared" si="292"/>
        <v>71400</v>
      </c>
      <c r="Q416" s="402">
        <f t="shared" si="292"/>
        <v>72828</v>
      </c>
      <c r="R416" s="402">
        <f t="shared" si="293"/>
        <v>70000</v>
      </c>
      <c r="S416" s="453">
        <f t="shared" si="278"/>
        <v>0</v>
      </c>
      <c r="T416" s="361"/>
    </row>
    <row r="417" spans="2:20" s="355" customFormat="1" ht="25.5">
      <c r="B417" s="420" t="s">
        <v>350</v>
      </c>
      <c r="C417" s="420" t="s">
        <v>1940</v>
      </c>
      <c r="D417" s="420" t="s">
        <v>821</v>
      </c>
      <c r="E417" s="405" t="s">
        <v>822</v>
      </c>
      <c r="F417" s="420">
        <v>5</v>
      </c>
      <c r="G417" s="421">
        <v>2</v>
      </c>
      <c r="H417" s="421">
        <v>1</v>
      </c>
      <c r="I417" s="421">
        <v>15</v>
      </c>
      <c r="J417" s="421">
        <v>10</v>
      </c>
      <c r="K417" s="415" t="s">
        <v>1941</v>
      </c>
      <c r="L417" s="416">
        <v>0</v>
      </c>
      <c r="M417" s="578">
        <v>0</v>
      </c>
      <c r="N417" s="582">
        <v>0</v>
      </c>
      <c r="O417" s="578">
        <f t="shared" si="291"/>
        <v>0</v>
      </c>
      <c r="P417" s="402">
        <f t="shared" si="292"/>
        <v>0</v>
      </c>
      <c r="Q417" s="402">
        <f t="shared" si="292"/>
        <v>0</v>
      </c>
      <c r="R417" s="402">
        <f t="shared" si="293"/>
        <v>0</v>
      </c>
      <c r="S417" s="453">
        <f t="shared" si="278"/>
        <v>0</v>
      </c>
      <c r="T417" s="361"/>
    </row>
    <row r="418" spans="2:20" s="355" customFormat="1" ht="25.5">
      <c r="B418" s="420"/>
      <c r="C418" s="420" t="s">
        <v>1942</v>
      </c>
      <c r="D418" s="420" t="s">
        <v>823</v>
      </c>
      <c r="E418" s="405" t="s">
        <v>824</v>
      </c>
      <c r="F418" s="420">
        <v>5</v>
      </c>
      <c r="G418" s="421">
        <v>2</v>
      </c>
      <c r="H418" s="421">
        <v>1</v>
      </c>
      <c r="I418" s="421">
        <v>15</v>
      </c>
      <c r="J418" s="421">
        <v>11</v>
      </c>
      <c r="K418" s="415" t="s">
        <v>1943</v>
      </c>
      <c r="L418" s="416">
        <v>79.790000000000006</v>
      </c>
      <c r="M418" s="578">
        <v>1157</v>
      </c>
      <c r="N418" s="582"/>
      <c r="O418" s="578">
        <f t="shared" si="291"/>
        <v>0</v>
      </c>
      <c r="P418" s="402">
        <f t="shared" si="292"/>
        <v>0</v>
      </c>
      <c r="Q418" s="402">
        <f t="shared" si="292"/>
        <v>0</v>
      </c>
      <c r="R418" s="402">
        <f t="shared" si="293"/>
        <v>0</v>
      </c>
      <c r="S418" s="453">
        <f t="shared" si="278"/>
        <v>0</v>
      </c>
      <c r="T418" s="361"/>
    </row>
    <row r="419" spans="2:20" s="355" customFormat="1" ht="25.5">
      <c r="B419" s="420" t="s">
        <v>424</v>
      </c>
      <c r="C419" s="420" t="s">
        <v>1944</v>
      </c>
      <c r="D419" s="420" t="s">
        <v>825</v>
      </c>
      <c r="E419" s="405" t="s">
        <v>826</v>
      </c>
      <c r="F419" s="420">
        <v>5</v>
      </c>
      <c r="G419" s="421">
        <v>2</v>
      </c>
      <c r="H419" s="421">
        <v>1</v>
      </c>
      <c r="I419" s="421">
        <v>15</v>
      </c>
      <c r="J419" s="421">
        <v>12</v>
      </c>
      <c r="K419" s="415" t="s">
        <v>1945</v>
      </c>
      <c r="L419" s="416">
        <v>0</v>
      </c>
      <c r="M419" s="578">
        <v>0</v>
      </c>
      <c r="N419" s="582"/>
      <c r="O419" s="578">
        <f t="shared" si="291"/>
        <v>0</v>
      </c>
      <c r="P419" s="402">
        <f t="shared" si="292"/>
        <v>0</v>
      </c>
      <c r="Q419" s="402">
        <f t="shared" si="292"/>
        <v>0</v>
      </c>
      <c r="R419" s="402">
        <f t="shared" si="293"/>
        <v>0</v>
      </c>
      <c r="S419" s="453">
        <f t="shared" si="278"/>
        <v>0</v>
      </c>
      <c r="T419" s="361"/>
    </row>
    <row r="420" spans="2:20" ht="15">
      <c r="B420" s="393"/>
      <c r="C420" s="393" t="s">
        <v>1946</v>
      </c>
      <c r="D420" s="393" t="s">
        <v>827</v>
      </c>
      <c r="E420" s="394" t="s">
        <v>828</v>
      </c>
      <c r="F420" s="393">
        <v>5</v>
      </c>
      <c r="G420" s="395">
        <v>2</v>
      </c>
      <c r="H420" s="395">
        <v>1</v>
      </c>
      <c r="I420" s="395">
        <v>16</v>
      </c>
      <c r="J420" s="395">
        <v>0</v>
      </c>
      <c r="K420" s="396" t="s">
        <v>246</v>
      </c>
      <c r="L420" s="397">
        <v>474091.25</v>
      </c>
      <c r="M420" s="593">
        <v>743445</v>
      </c>
      <c r="N420" s="577">
        <f t="shared" ref="N420:O420" si="294">SUBTOTAL(9,N421:N427)</f>
        <v>599031</v>
      </c>
      <c r="O420" s="569">
        <f t="shared" si="294"/>
        <v>599031</v>
      </c>
      <c r="P420" s="397">
        <f t="shared" ref="P420:R420" si="295">SUBTOTAL(9,P421:P427)</f>
        <v>611011.62</v>
      </c>
      <c r="Q420" s="397">
        <f t="shared" si="295"/>
        <v>623231.85240000009</v>
      </c>
      <c r="R420" s="397">
        <f t="shared" si="295"/>
        <v>599031</v>
      </c>
      <c r="S420" s="453">
        <f t="shared" si="278"/>
        <v>0</v>
      </c>
      <c r="T420" s="361">
        <f>O420-S420</f>
        <v>599031</v>
      </c>
    </row>
    <row r="421" spans="2:20" ht="25.5">
      <c r="B421" s="398" t="s">
        <v>350</v>
      </c>
      <c r="C421" s="398" t="s">
        <v>1947</v>
      </c>
      <c r="D421" s="398" t="s">
        <v>829</v>
      </c>
      <c r="E421" s="399" t="s">
        <v>830</v>
      </c>
      <c r="F421" s="398">
        <v>5</v>
      </c>
      <c r="G421" s="400">
        <v>2</v>
      </c>
      <c r="H421" s="400">
        <v>1</v>
      </c>
      <c r="I421" s="400">
        <v>16</v>
      </c>
      <c r="J421" s="400">
        <v>1</v>
      </c>
      <c r="K421" s="406" t="s">
        <v>1948</v>
      </c>
      <c r="L421" s="407">
        <v>0</v>
      </c>
      <c r="M421" s="578">
        <v>0</v>
      </c>
      <c r="N421" s="580"/>
      <c r="O421" s="578">
        <f t="shared" ref="O421:O427" si="296">ROUND(N421,0)</f>
        <v>0</v>
      </c>
      <c r="P421" s="402">
        <f t="shared" ref="P421:Q427" si="297">O421*0.02+O421</f>
        <v>0</v>
      </c>
      <c r="Q421" s="402">
        <f t="shared" si="297"/>
        <v>0</v>
      </c>
      <c r="R421" s="402">
        <f t="shared" ref="R421:R427" si="298">O421</f>
        <v>0</v>
      </c>
      <c r="S421" s="453">
        <f t="shared" si="278"/>
        <v>0</v>
      </c>
      <c r="T421" s="361"/>
    </row>
    <row r="422" spans="2:20" ht="25.5">
      <c r="B422" s="398" t="s">
        <v>350</v>
      </c>
      <c r="C422" s="398" t="s">
        <v>1947</v>
      </c>
      <c r="D422" s="398" t="s">
        <v>829</v>
      </c>
      <c r="E422" s="399" t="s">
        <v>830</v>
      </c>
      <c r="F422" s="398">
        <v>5</v>
      </c>
      <c r="G422" s="400">
        <v>2</v>
      </c>
      <c r="H422" s="400">
        <v>1</v>
      </c>
      <c r="I422" s="400">
        <v>16</v>
      </c>
      <c r="J422" s="400">
        <v>2</v>
      </c>
      <c r="K422" s="406" t="s">
        <v>1949</v>
      </c>
      <c r="L422" s="407">
        <v>45428.54</v>
      </c>
      <c r="M422" s="578">
        <v>49981</v>
      </c>
      <c r="N422" s="580">
        <v>48316</v>
      </c>
      <c r="O422" s="578">
        <f t="shared" si="296"/>
        <v>48316</v>
      </c>
      <c r="P422" s="402">
        <f t="shared" si="297"/>
        <v>49282.32</v>
      </c>
      <c r="Q422" s="402">
        <f t="shared" si="297"/>
        <v>50267.966399999998</v>
      </c>
      <c r="R422" s="402">
        <f t="shared" si="298"/>
        <v>48316</v>
      </c>
      <c r="S422" s="453">
        <f t="shared" si="278"/>
        <v>0</v>
      </c>
      <c r="T422" s="361"/>
    </row>
    <row r="423" spans="2:20" ht="25.5">
      <c r="B423" s="398"/>
      <c r="C423" s="398" t="s">
        <v>1950</v>
      </c>
      <c r="D423" s="398" t="s">
        <v>831</v>
      </c>
      <c r="E423" s="399" t="s">
        <v>832</v>
      </c>
      <c r="F423" s="398">
        <v>5</v>
      </c>
      <c r="G423" s="400">
        <v>2</v>
      </c>
      <c r="H423" s="400">
        <v>1</v>
      </c>
      <c r="I423" s="400">
        <v>16</v>
      </c>
      <c r="J423" s="400">
        <v>3</v>
      </c>
      <c r="K423" s="406" t="s">
        <v>1951</v>
      </c>
      <c r="L423" s="407">
        <v>469.91</v>
      </c>
      <c r="M423" s="578">
        <v>0</v>
      </c>
      <c r="N423" s="580"/>
      <c r="O423" s="578">
        <f t="shared" si="296"/>
        <v>0</v>
      </c>
      <c r="P423" s="402">
        <f t="shared" si="297"/>
        <v>0</v>
      </c>
      <c r="Q423" s="402">
        <f t="shared" si="297"/>
        <v>0</v>
      </c>
      <c r="R423" s="402">
        <f t="shared" si="298"/>
        <v>0</v>
      </c>
      <c r="S423" s="453">
        <f t="shared" si="278"/>
        <v>0</v>
      </c>
      <c r="T423" s="361"/>
    </row>
    <row r="424" spans="2:20" ht="25.5">
      <c r="B424" s="398"/>
      <c r="C424" s="398" t="s">
        <v>1952</v>
      </c>
      <c r="D424" s="398" t="s">
        <v>833</v>
      </c>
      <c r="E424" s="399" t="s">
        <v>834</v>
      </c>
      <c r="F424" s="398">
        <v>5</v>
      </c>
      <c r="G424" s="400">
        <v>2</v>
      </c>
      <c r="H424" s="400">
        <v>1</v>
      </c>
      <c r="I424" s="400">
        <v>16</v>
      </c>
      <c r="J424" s="400">
        <v>4</v>
      </c>
      <c r="K424" s="406" t="s">
        <v>1953</v>
      </c>
      <c r="L424" s="407">
        <v>0</v>
      </c>
      <c r="M424" s="578">
        <v>0</v>
      </c>
      <c r="N424" s="580"/>
      <c r="O424" s="578">
        <f t="shared" si="296"/>
        <v>0</v>
      </c>
      <c r="P424" s="402">
        <f t="shared" si="297"/>
        <v>0</v>
      </c>
      <c r="Q424" s="402">
        <f t="shared" si="297"/>
        <v>0</v>
      </c>
      <c r="R424" s="402">
        <f t="shared" si="298"/>
        <v>0</v>
      </c>
      <c r="S424" s="453">
        <f t="shared" si="278"/>
        <v>0</v>
      </c>
      <c r="T424" s="361"/>
    </row>
    <row r="425" spans="2:20" ht="25.5">
      <c r="B425" s="398"/>
      <c r="C425" s="398" t="s">
        <v>1952</v>
      </c>
      <c r="D425" s="398" t="s">
        <v>833</v>
      </c>
      <c r="E425" s="399" t="s">
        <v>834</v>
      </c>
      <c r="F425" s="398">
        <v>5</v>
      </c>
      <c r="G425" s="400">
        <v>2</v>
      </c>
      <c r="H425" s="400">
        <v>1</v>
      </c>
      <c r="I425" s="400">
        <v>16</v>
      </c>
      <c r="J425" s="400">
        <v>5</v>
      </c>
      <c r="K425" s="406" t="s">
        <v>1954</v>
      </c>
      <c r="L425" s="407">
        <v>2650.9</v>
      </c>
      <c r="M425" s="578">
        <v>0</v>
      </c>
      <c r="N425" s="580"/>
      <c r="O425" s="578">
        <f t="shared" si="296"/>
        <v>0</v>
      </c>
      <c r="P425" s="402">
        <f t="shared" si="297"/>
        <v>0</v>
      </c>
      <c r="Q425" s="402">
        <f t="shared" si="297"/>
        <v>0</v>
      </c>
      <c r="R425" s="402">
        <f t="shared" si="298"/>
        <v>0</v>
      </c>
      <c r="S425" s="453">
        <f t="shared" si="278"/>
        <v>0</v>
      </c>
      <c r="T425" s="361"/>
    </row>
    <row r="426" spans="2:20" ht="15">
      <c r="B426" s="398"/>
      <c r="C426" s="398" t="s">
        <v>1955</v>
      </c>
      <c r="D426" s="398" t="s">
        <v>835</v>
      </c>
      <c r="E426" s="399" t="s">
        <v>836</v>
      </c>
      <c r="F426" s="398">
        <v>5</v>
      </c>
      <c r="G426" s="400">
        <v>2</v>
      </c>
      <c r="H426" s="400">
        <v>1</v>
      </c>
      <c r="I426" s="400">
        <v>16</v>
      </c>
      <c r="J426" s="400">
        <v>6</v>
      </c>
      <c r="K426" s="406" t="s">
        <v>1956</v>
      </c>
      <c r="L426" s="407">
        <v>425541.9</v>
      </c>
      <c r="M426" s="578">
        <v>693464</v>
      </c>
      <c r="N426" s="580">
        <v>550715</v>
      </c>
      <c r="O426" s="578">
        <f t="shared" si="296"/>
        <v>550715</v>
      </c>
      <c r="P426" s="402">
        <f t="shared" si="297"/>
        <v>561729.30000000005</v>
      </c>
      <c r="Q426" s="402">
        <f t="shared" si="297"/>
        <v>572963.88600000006</v>
      </c>
      <c r="R426" s="402">
        <f t="shared" si="298"/>
        <v>550715</v>
      </c>
      <c r="S426" s="453">
        <f t="shared" si="278"/>
        <v>0</v>
      </c>
      <c r="T426" s="361"/>
    </row>
    <row r="427" spans="2:20" ht="15">
      <c r="B427" s="398"/>
      <c r="C427" s="398" t="s">
        <v>1957</v>
      </c>
      <c r="D427" s="398" t="s">
        <v>837</v>
      </c>
      <c r="E427" s="399" t="s">
        <v>838</v>
      </c>
      <c r="F427" s="398">
        <v>5</v>
      </c>
      <c r="G427" s="400">
        <v>2</v>
      </c>
      <c r="H427" s="400">
        <v>1</v>
      </c>
      <c r="I427" s="400">
        <v>16</v>
      </c>
      <c r="J427" s="400">
        <v>7</v>
      </c>
      <c r="K427" s="406" t="s">
        <v>1958</v>
      </c>
      <c r="L427" s="407">
        <v>0</v>
      </c>
      <c r="M427" s="578">
        <v>0</v>
      </c>
      <c r="N427" s="580"/>
      <c r="O427" s="578">
        <f t="shared" si="296"/>
        <v>0</v>
      </c>
      <c r="P427" s="402">
        <f t="shared" si="297"/>
        <v>0</v>
      </c>
      <c r="Q427" s="402">
        <f t="shared" si="297"/>
        <v>0</v>
      </c>
      <c r="R427" s="402">
        <f t="shared" si="298"/>
        <v>0</v>
      </c>
      <c r="S427" s="453">
        <f t="shared" si="278"/>
        <v>0</v>
      </c>
      <c r="T427" s="361"/>
    </row>
    <row r="428" spans="2:20" ht="15">
      <c r="B428" s="393" t="s">
        <v>419</v>
      </c>
      <c r="C428" s="393" t="s">
        <v>1959</v>
      </c>
      <c r="D428" s="393" t="s">
        <v>839</v>
      </c>
      <c r="E428" s="394" t="s">
        <v>840</v>
      </c>
      <c r="F428" s="393">
        <v>5</v>
      </c>
      <c r="G428" s="395">
        <v>2</v>
      </c>
      <c r="H428" s="395">
        <v>1</v>
      </c>
      <c r="I428" s="395">
        <v>17</v>
      </c>
      <c r="J428" s="395">
        <v>0</v>
      </c>
      <c r="K428" s="396" t="s">
        <v>1960</v>
      </c>
      <c r="L428" s="397">
        <v>0</v>
      </c>
      <c r="M428" s="593">
        <v>0</v>
      </c>
      <c r="N428" s="577">
        <v>0</v>
      </c>
      <c r="O428" s="397">
        <f>O429</f>
        <v>0</v>
      </c>
      <c r="P428" s="397">
        <f t="shared" ref="P428:R428" si="299">P429</f>
        <v>0</v>
      </c>
      <c r="Q428" s="397">
        <f t="shared" si="299"/>
        <v>0</v>
      </c>
      <c r="R428" s="397">
        <f t="shared" si="299"/>
        <v>0</v>
      </c>
      <c r="S428" s="453">
        <f t="shared" si="278"/>
        <v>0</v>
      </c>
      <c r="T428" s="361"/>
    </row>
    <row r="429" spans="2:20" ht="15">
      <c r="B429" s="398" t="s">
        <v>419</v>
      </c>
      <c r="C429" s="398" t="s">
        <v>1959</v>
      </c>
      <c r="D429" s="398" t="s">
        <v>839</v>
      </c>
      <c r="E429" s="399" t="s">
        <v>840</v>
      </c>
      <c r="F429" s="398">
        <v>5</v>
      </c>
      <c r="G429" s="400">
        <v>2</v>
      </c>
      <c r="H429" s="400">
        <v>1</v>
      </c>
      <c r="I429" s="400">
        <v>17</v>
      </c>
      <c r="J429" s="400">
        <v>1</v>
      </c>
      <c r="K429" s="406" t="s">
        <v>1960</v>
      </c>
      <c r="L429" s="407">
        <v>0</v>
      </c>
      <c r="M429" s="578">
        <v>0</v>
      </c>
      <c r="N429" s="580"/>
      <c r="O429" s="578">
        <f>ROUND(N429,0)</f>
        <v>0</v>
      </c>
      <c r="P429" s="402">
        <f>O429*0.02+O429</f>
        <v>0</v>
      </c>
      <c r="Q429" s="402">
        <f>P429*0.02+P429</f>
        <v>0</v>
      </c>
      <c r="R429" s="402"/>
      <c r="S429" s="453">
        <f t="shared" si="278"/>
        <v>0</v>
      </c>
      <c r="T429" s="361"/>
    </row>
    <row r="430" spans="2:20" ht="15">
      <c r="B430" s="389"/>
      <c r="C430" s="389" t="s">
        <v>1961</v>
      </c>
      <c r="D430" s="389" t="s">
        <v>841</v>
      </c>
      <c r="E430" s="388" t="s">
        <v>1962</v>
      </c>
      <c r="F430" s="389">
        <v>5</v>
      </c>
      <c r="G430" s="390">
        <v>2</v>
      </c>
      <c r="H430" s="390">
        <v>2</v>
      </c>
      <c r="I430" s="390">
        <v>0</v>
      </c>
      <c r="J430" s="390">
        <v>0</v>
      </c>
      <c r="K430" s="391" t="s">
        <v>1963</v>
      </c>
      <c r="L430" s="392">
        <v>11028318.439999999</v>
      </c>
      <c r="M430" s="592">
        <v>11871568</v>
      </c>
      <c r="N430" s="576">
        <f t="shared" ref="N430" si="300">N431+N448+N459</f>
        <v>13201476</v>
      </c>
      <c r="O430" s="568">
        <f t="shared" ref="O430" si="301">O431+O448+O459</f>
        <v>12100766</v>
      </c>
      <c r="P430" s="392">
        <f t="shared" ref="P430:R430" si="302">P431+P448+P459</f>
        <v>12342781.320000002</v>
      </c>
      <c r="Q430" s="392">
        <f t="shared" si="302"/>
        <v>12589636.946399998</v>
      </c>
      <c r="R430" s="392">
        <f t="shared" si="302"/>
        <v>12100766</v>
      </c>
      <c r="S430" s="453">
        <f t="shared" si="278"/>
        <v>0</v>
      </c>
      <c r="T430" s="361">
        <f>O430-S430</f>
        <v>12100766</v>
      </c>
    </row>
    <row r="431" spans="2:20" ht="15">
      <c r="B431" s="393"/>
      <c r="C431" s="393" t="s">
        <v>1964</v>
      </c>
      <c r="D431" s="393" t="s">
        <v>843</v>
      </c>
      <c r="E431" s="394" t="s">
        <v>844</v>
      </c>
      <c r="F431" s="393">
        <v>5</v>
      </c>
      <c r="G431" s="395">
        <v>2</v>
      </c>
      <c r="H431" s="395">
        <v>2</v>
      </c>
      <c r="I431" s="395">
        <v>1</v>
      </c>
      <c r="J431" s="395">
        <v>0</v>
      </c>
      <c r="K431" s="396" t="s">
        <v>1965</v>
      </c>
      <c r="L431" s="397">
        <v>11003411.43</v>
      </c>
      <c r="M431" s="593">
        <v>11829481</v>
      </c>
      <c r="N431" s="577">
        <f t="shared" ref="N431" si="303">SUBTOTAL(9,N432:N447)</f>
        <v>12993561</v>
      </c>
      <c r="O431" s="569">
        <f t="shared" ref="O431" si="304">SUBTOTAL(9,O432:O447)</f>
        <v>11892851</v>
      </c>
      <c r="P431" s="397">
        <f t="shared" ref="P431:R431" si="305">SUBTOTAL(9,P432:P447)</f>
        <v>12130708.020000001</v>
      </c>
      <c r="Q431" s="397">
        <f t="shared" si="305"/>
        <v>12373322.180399999</v>
      </c>
      <c r="R431" s="397">
        <f t="shared" si="305"/>
        <v>11892851</v>
      </c>
      <c r="S431" s="453">
        <f t="shared" si="278"/>
        <v>0</v>
      </c>
      <c r="T431" s="361"/>
    </row>
    <row r="432" spans="2:20" ht="15">
      <c r="B432" s="398"/>
      <c r="C432" s="398" t="s">
        <v>1966</v>
      </c>
      <c r="D432" s="398" t="s">
        <v>845</v>
      </c>
      <c r="E432" s="399" t="s">
        <v>846</v>
      </c>
      <c r="F432" s="398">
        <v>5</v>
      </c>
      <c r="G432" s="400">
        <v>2</v>
      </c>
      <c r="H432" s="400">
        <v>2</v>
      </c>
      <c r="I432" s="400">
        <v>1</v>
      </c>
      <c r="J432" s="400">
        <v>1</v>
      </c>
      <c r="K432" s="406" t="s">
        <v>1967</v>
      </c>
      <c r="L432" s="407">
        <v>608939.22</v>
      </c>
      <c r="M432" s="578">
        <v>712007</v>
      </c>
      <c r="N432" s="580">
        <v>712007</v>
      </c>
      <c r="O432" s="578">
        <f t="shared" ref="O432:O446" si="306">ROUND(N432,0)</f>
        <v>712007</v>
      </c>
      <c r="P432" s="402">
        <f t="shared" ref="P432:Q447" si="307">O432*0.02+O432</f>
        <v>726247.14</v>
      </c>
      <c r="Q432" s="402">
        <f t="shared" si="307"/>
        <v>740772.08279999997</v>
      </c>
      <c r="R432" s="402">
        <f t="shared" ref="R432:R447" si="308">O432</f>
        <v>712007</v>
      </c>
      <c r="S432" s="453">
        <f t="shared" si="278"/>
        <v>0</v>
      </c>
      <c r="T432" s="361"/>
    </row>
    <row r="433" spans="2:20" ht="15">
      <c r="B433" s="398"/>
      <c r="C433" s="398" t="s">
        <v>1968</v>
      </c>
      <c r="D433" s="398" t="s">
        <v>847</v>
      </c>
      <c r="E433" s="399" t="s">
        <v>848</v>
      </c>
      <c r="F433" s="398">
        <v>5</v>
      </c>
      <c r="G433" s="400">
        <v>2</v>
      </c>
      <c r="H433" s="400">
        <v>2</v>
      </c>
      <c r="I433" s="400">
        <v>1</v>
      </c>
      <c r="J433" s="400">
        <v>2</v>
      </c>
      <c r="K433" s="406" t="s">
        <v>1969</v>
      </c>
      <c r="L433" s="407">
        <v>2733337.32</v>
      </c>
      <c r="M433" s="578">
        <v>2812172</v>
      </c>
      <c r="N433" s="580">
        <v>2687854</v>
      </c>
      <c r="O433" s="578">
        <f t="shared" si="306"/>
        <v>2687854</v>
      </c>
      <c r="P433" s="402">
        <f t="shared" si="307"/>
        <v>2741611.08</v>
      </c>
      <c r="Q433" s="402">
        <f t="shared" si="307"/>
        <v>2796443.3015999999</v>
      </c>
      <c r="R433" s="402">
        <f t="shared" si="308"/>
        <v>2687854</v>
      </c>
      <c r="S433" s="453">
        <f t="shared" si="278"/>
        <v>0</v>
      </c>
      <c r="T433" s="361"/>
    </row>
    <row r="434" spans="2:20" ht="15">
      <c r="B434" s="398"/>
      <c r="C434" s="398" t="s">
        <v>1970</v>
      </c>
      <c r="D434" s="398" t="s">
        <v>849</v>
      </c>
      <c r="E434" s="399" t="s">
        <v>850</v>
      </c>
      <c r="F434" s="398">
        <v>5</v>
      </c>
      <c r="G434" s="400">
        <v>2</v>
      </c>
      <c r="H434" s="400">
        <v>2</v>
      </c>
      <c r="I434" s="400">
        <v>1</v>
      </c>
      <c r="J434" s="400">
        <v>3</v>
      </c>
      <c r="K434" s="406" t="s">
        <v>1971</v>
      </c>
      <c r="L434" s="407">
        <v>1156907.3699999999</v>
      </c>
      <c r="M434" s="578">
        <v>1395332</v>
      </c>
      <c r="N434" s="580">
        <v>1401100</v>
      </c>
      <c r="O434" s="578">
        <f t="shared" si="306"/>
        <v>1401100</v>
      </c>
      <c r="P434" s="402">
        <f t="shared" si="307"/>
        <v>1429122</v>
      </c>
      <c r="Q434" s="402">
        <f t="shared" si="307"/>
        <v>1457704.44</v>
      </c>
      <c r="R434" s="402">
        <f t="shared" si="308"/>
        <v>1401100</v>
      </c>
      <c r="S434" s="453">
        <f t="shared" si="278"/>
        <v>0</v>
      </c>
      <c r="T434" s="361"/>
    </row>
    <row r="435" spans="2:20" ht="15">
      <c r="B435" s="398"/>
      <c r="C435" s="398" t="s">
        <v>1970</v>
      </c>
      <c r="D435" s="398" t="s">
        <v>849</v>
      </c>
      <c r="E435" s="399" t="s">
        <v>850</v>
      </c>
      <c r="F435" s="398">
        <v>5</v>
      </c>
      <c r="G435" s="400">
        <v>2</v>
      </c>
      <c r="H435" s="400">
        <v>2</v>
      </c>
      <c r="I435" s="400">
        <v>1</v>
      </c>
      <c r="J435" s="400">
        <v>4</v>
      </c>
      <c r="K435" s="406" t="s">
        <v>1972</v>
      </c>
      <c r="L435" s="407">
        <v>4427.0700000000006</v>
      </c>
      <c r="M435" s="578">
        <v>5768</v>
      </c>
      <c r="N435" s="578"/>
      <c r="O435" s="578">
        <f t="shared" si="306"/>
        <v>0</v>
      </c>
      <c r="P435" s="402">
        <f t="shared" si="307"/>
        <v>0</v>
      </c>
      <c r="Q435" s="402">
        <f t="shared" si="307"/>
        <v>0</v>
      </c>
      <c r="R435" s="402">
        <f t="shared" si="308"/>
        <v>0</v>
      </c>
      <c r="S435" s="453">
        <f t="shared" si="278"/>
        <v>0</v>
      </c>
      <c r="T435" s="361"/>
    </row>
    <row r="436" spans="2:20" ht="15">
      <c r="B436" s="398"/>
      <c r="C436" s="398" t="s">
        <v>1973</v>
      </c>
      <c r="D436" s="398" t="s">
        <v>851</v>
      </c>
      <c r="E436" s="399" t="s">
        <v>852</v>
      </c>
      <c r="F436" s="398">
        <v>5</v>
      </c>
      <c r="G436" s="400">
        <v>2</v>
      </c>
      <c r="H436" s="400">
        <v>2</v>
      </c>
      <c r="I436" s="400">
        <v>1</v>
      </c>
      <c r="J436" s="400">
        <v>5</v>
      </c>
      <c r="K436" s="406" t="s">
        <v>1974</v>
      </c>
      <c r="L436" s="407">
        <v>448767.44</v>
      </c>
      <c r="M436" s="578">
        <v>900000</v>
      </c>
      <c r="N436" s="580">
        <v>629600</v>
      </c>
      <c r="O436" s="578">
        <f>ROUND(N436,0)-300000</f>
        <v>329600</v>
      </c>
      <c r="P436" s="402">
        <f t="shared" si="307"/>
        <v>336192</v>
      </c>
      <c r="Q436" s="402">
        <f t="shared" si="307"/>
        <v>342915.84000000003</v>
      </c>
      <c r="R436" s="402">
        <f t="shared" si="308"/>
        <v>329600</v>
      </c>
      <c r="S436" s="453">
        <f t="shared" ref="S436:S499" si="309">O436+O436*0.02-P436</f>
        <v>0</v>
      </c>
      <c r="T436" s="361"/>
    </row>
    <row r="437" spans="2:20" ht="15">
      <c r="B437" s="398"/>
      <c r="C437" s="398" t="s">
        <v>1975</v>
      </c>
      <c r="D437" s="398" t="s">
        <v>853</v>
      </c>
      <c r="E437" s="399" t="s">
        <v>854</v>
      </c>
      <c r="F437" s="398">
        <v>5</v>
      </c>
      <c r="G437" s="400">
        <v>2</v>
      </c>
      <c r="H437" s="400">
        <v>2</v>
      </c>
      <c r="I437" s="400">
        <v>1</v>
      </c>
      <c r="J437" s="400">
        <v>6</v>
      </c>
      <c r="K437" s="406" t="s">
        <v>1976</v>
      </c>
      <c r="L437" s="407">
        <v>217623.38</v>
      </c>
      <c r="M437" s="578">
        <v>313000</v>
      </c>
      <c r="N437" s="580">
        <v>307815</v>
      </c>
      <c r="O437" s="578">
        <f t="shared" si="306"/>
        <v>307815</v>
      </c>
      <c r="P437" s="402">
        <f t="shared" si="307"/>
        <v>313971.3</v>
      </c>
      <c r="Q437" s="402">
        <f t="shared" si="307"/>
        <v>320250.72599999997</v>
      </c>
      <c r="R437" s="402">
        <f t="shared" si="308"/>
        <v>307815</v>
      </c>
      <c r="S437" s="453">
        <f t="shared" si="309"/>
        <v>0</v>
      </c>
      <c r="T437" s="361"/>
    </row>
    <row r="438" spans="2:20" ht="15">
      <c r="B438" s="398"/>
      <c r="C438" s="398" t="s">
        <v>1977</v>
      </c>
      <c r="D438" s="398" t="s">
        <v>855</v>
      </c>
      <c r="E438" s="399" t="s">
        <v>856</v>
      </c>
      <c r="F438" s="398">
        <v>5</v>
      </c>
      <c r="G438" s="400">
        <v>2</v>
      </c>
      <c r="H438" s="400">
        <v>2</v>
      </c>
      <c r="I438" s="400">
        <v>1</v>
      </c>
      <c r="J438" s="400">
        <v>7</v>
      </c>
      <c r="K438" s="406" t="s">
        <v>1978</v>
      </c>
      <c r="L438" s="407">
        <v>2834.12</v>
      </c>
      <c r="M438" s="578">
        <v>3072</v>
      </c>
      <c r="N438" s="580">
        <v>104516</v>
      </c>
      <c r="O438" s="578">
        <f t="shared" si="306"/>
        <v>104516</v>
      </c>
      <c r="P438" s="402">
        <f t="shared" si="307"/>
        <v>106606.32</v>
      </c>
      <c r="Q438" s="402">
        <f t="shared" si="307"/>
        <v>108738.4464</v>
      </c>
      <c r="R438" s="402">
        <f t="shared" si="308"/>
        <v>104516</v>
      </c>
      <c r="S438" s="453">
        <f t="shared" si="309"/>
        <v>0</v>
      </c>
      <c r="T438" s="361"/>
    </row>
    <row r="439" spans="2:20" ht="15">
      <c r="B439" s="398"/>
      <c r="C439" s="398" t="s">
        <v>1979</v>
      </c>
      <c r="D439" s="398" t="s">
        <v>857</v>
      </c>
      <c r="E439" s="399" t="s">
        <v>858</v>
      </c>
      <c r="F439" s="398">
        <v>5</v>
      </c>
      <c r="G439" s="400">
        <v>2</v>
      </c>
      <c r="H439" s="400">
        <v>2</v>
      </c>
      <c r="I439" s="400">
        <v>1</v>
      </c>
      <c r="J439" s="400">
        <v>8</v>
      </c>
      <c r="K439" s="406" t="s">
        <v>1980</v>
      </c>
      <c r="L439" s="407">
        <v>180858.36</v>
      </c>
      <c r="M439" s="578">
        <v>197300</v>
      </c>
      <c r="N439" s="580">
        <v>154874</v>
      </c>
      <c r="O439" s="578">
        <f t="shared" si="306"/>
        <v>154874</v>
      </c>
      <c r="P439" s="402">
        <f t="shared" si="307"/>
        <v>157971.48000000001</v>
      </c>
      <c r="Q439" s="402">
        <f t="shared" si="307"/>
        <v>161130.90960000001</v>
      </c>
      <c r="R439" s="402">
        <f t="shared" si="308"/>
        <v>154874</v>
      </c>
      <c r="S439" s="453">
        <f t="shared" si="309"/>
        <v>0</v>
      </c>
      <c r="T439" s="361"/>
    </row>
    <row r="440" spans="2:20" ht="15">
      <c r="B440" s="398"/>
      <c r="C440" s="398" t="s">
        <v>1981</v>
      </c>
      <c r="D440" s="398" t="s">
        <v>859</v>
      </c>
      <c r="E440" s="399" t="s">
        <v>860</v>
      </c>
      <c r="F440" s="398">
        <v>5</v>
      </c>
      <c r="G440" s="400">
        <v>2</v>
      </c>
      <c r="H440" s="400">
        <v>2</v>
      </c>
      <c r="I440" s="400">
        <v>1</v>
      </c>
      <c r="J440" s="400">
        <v>9</v>
      </c>
      <c r="K440" s="406" t="s">
        <v>1982</v>
      </c>
      <c r="L440" s="407">
        <v>692992.82000000007</v>
      </c>
      <c r="M440" s="578">
        <v>700747</v>
      </c>
      <c r="N440" s="580">
        <v>930000</v>
      </c>
      <c r="O440" s="578">
        <f>ROUND(N440,0)-250000</f>
        <v>680000</v>
      </c>
      <c r="P440" s="402">
        <f t="shared" si="307"/>
        <v>693600</v>
      </c>
      <c r="Q440" s="402">
        <f t="shared" si="307"/>
        <v>707472</v>
      </c>
      <c r="R440" s="402">
        <f t="shared" si="308"/>
        <v>680000</v>
      </c>
      <c r="S440" s="453">
        <f t="shared" si="309"/>
        <v>0</v>
      </c>
      <c r="T440" s="361"/>
    </row>
    <row r="441" spans="2:20" ht="15">
      <c r="B441" s="398"/>
      <c r="C441" s="398" t="s">
        <v>1983</v>
      </c>
      <c r="D441" s="398" t="s">
        <v>861</v>
      </c>
      <c r="E441" s="399" t="s">
        <v>862</v>
      </c>
      <c r="F441" s="398">
        <v>5</v>
      </c>
      <c r="G441" s="400">
        <v>2</v>
      </c>
      <c r="H441" s="400">
        <v>2</v>
      </c>
      <c r="I441" s="400">
        <v>1</v>
      </c>
      <c r="J441" s="400">
        <v>10</v>
      </c>
      <c r="K441" s="406" t="s">
        <v>1984</v>
      </c>
      <c r="L441" s="407">
        <v>827621.52</v>
      </c>
      <c r="M441" s="578">
        <v>879744</v>
      </c>
      <c r="N441" s="580">
        <v>1100000</v>
      </c>
      <c r="O441" s="578">
        <f>ROUND(N441,0)-200000</f>
        <v>900000</v>
      </c>
      <c r="P441" s="402">
        <f t="shared" si="307"/>
        <v>918000</v>
      </c>
      <c r="Q441" s="402">
        <f t="shared" si="307"/>
        <v>936360</v>
      </c>
      <c r="R441" s="402">
        <f t="shared" si="308"/>
        <v>900000</v>
      </c>
      <c r="S441" s="453">
        <f t="shared" si="309"/>
        <v>0</v>
      </c>
      <c r="T441" s="361"/>
    </row>
    <row r="442" spans="2:20" ht="15">
      <c r="B442" s="420"/>
      <c r="C442" s="420" t="s">
        <v>1985</v>
      </c>
      <c r="D442" s="420" t="s">
        <v>863</v>
      </c>
      <c r="E442" s="405" t="s">
        <v>864</v>
      </c>
      <c r="F442" s="420">
        <v>5</v>
      </c>
      <c r="G442" s="421">
        <v>2</v>
      </c>
      <c r="H442" s="421">
        <v>2</v>
      </c>
      <c r="I442" s="421">
        <v>1</v>
      </c>
      <c r="J442" s="421">
        <v>11</v>
      </c>
      <c r="K442" s="406" t="s">
        <v>1986</v>
      </c>
      <c r="L442" s="407">
        <v>66971.98</v>
      </c>
      <c r="M442" s="578">
        <v>65164</v>
      </c>
      <c r="N442" s="580">
        <v>323636</v>
      </c>
      <c r="O442" s="578">
        <f t="shared" si="306"/>
        <v>323636</v>
      </c>
      <c r="P442" s="402">
        <f t="shared" si="307"/>
        <v>330108.71999999997</v>
      </c>
      <c r="Q442" s="402">
        <f t="shared" si="307"/>
        <v>336710.89439999999</v>
      </c>
      <c r="R442" s="402">
        <f t="shared" si="308"/>
        <v>323636</v>
      </c>
      <c r="S442" s="453">
        <f t="shared" si="309"/>
        <v>0</v>
      </c>
      <c r="T442" s="361"/>
    </row>
    <row r="443" spans="2:20" s="355" customFormat="1" ht="15">
      <c r="B443" s="420"/>
      <c r="C443" s="420" t="s">
        <v>1987</v>
      </c>
      <c r="D443" s="420" t="s">
        <v>867</v>
      </c>
      <c r="E443" s="405" t="s">
        <v>868</v>
      </c>
      <c r="F443" s="420">
        <v>5</v>
      </c>
      <c r="G443" s="421">
        <v>2</v>
      </c>
      <c r="H443" s="421">
        <v>2</v>
      </c>
      <c r="I443" s="421">
        <v>1</v>
      </c>
      <c r="J443" s="421">
        <v>12</v>
      </c>
      <c r="K443" s="415" t="s">
        <v>1988</v>
      </c>
      <c r="L443" s="416">
        <v>2249999.17</v>
      </c>
      <c r="M443" s="578">
        <v>2250000</v>
      </c>
      <c r="N443" s="582">
        <v>2250000</v>
      </c>
      <c r="O443" s="578">
        <f t="shared" si="306"/>
        <v>2250000</v>
      </c>
      <c r="P443" s="402">
        <f t="shared" si="307"/>
        <v>2295000</v>
      </c>
      <c r="Q443" s="402">
        <f t="shared" si="307"/>
        <v>2340900</v>
      </c>
      <c r="R443" s="402">
        <f t="shared" si="308"/>
        <v>2250000</v>
      </c>
      <c r="S443" s="453">
        <f t="shared" si="309"/>
        <v>0</v>
      </c>
      <c r="T443" s="361"/>
    </row>
    <row r="444" spans="2:20" s="355" customFormat="1" ht="15">
      <c r="B444" s="420"/>
      <c r="C444" s="420" t="s">
        <v>1989</v>
      </c>
      <c r="D444" s="420" t="s">
        <v>869</v>
      </c>
      <c r="E444" s="405" t="s">
        <v>870</v>
      </c>
      <c r="F444" s="420">
        <v>5</v>
      </c>
      <c r="G444" s="421">
        <v>2</v>
      </c>
      <c r="H444" s="421">
        <v>2</v>
      </c>
      <c r="I444" s="421">
        <v>1</v>
      </c>
      <c r="J444" s="421">
        <v>13</v>
      </c>
      <c r="K444" s="415" t="s">
        <v>1990</v>
      </c>
      <c r="L444" s="416">
        <v>314285.37</v>
      </c>
      <c r="M444" s="578">
        <v>291880</v>
      </c>
      <c r="N444" s="582">
        <v>375710</v>
      </c>
      <c r="O444" s="578">
        <v>275000</v>
      </c>
      <c r="P444" s="402">
        <f t="shared" si="307"/>
        <v>280500</v>
      </c>
      <c r="Q444" s="402">
        <f t="shared" si="307"/>
        <v>286110</v>
      </c>
      <c r="R444" s="402">
        <f t="shared" si="308"/>
        <v>275000</v>
      </c>
      <c r="S444" s="453">
        <f t="shared" si="309"/>
        <v>0</v>
      </c>
      <c r="T444" s="361"/>
    </row>
    <row r="445" spans="2:20" s="355" customFormat="1" ht="25.5">
      <c r="B445" s="420" t="s">
        <v>350</v>
      </c>
      <c r="C445" s="420" t="s">
        <v>1991</v>
      </c>
      <c r="D445" s="420" t="s">
        <v>873</v>
      </c>
      <c r="E445" s="405" t="s">
        <v>874</v>
      </c>
      <c r="F445" s="420">
        <v>5</v>
      </c>
      <c r="G445" s="421">
        <v>2</v>
      </c>
      <c r="H445" s="421">
        <v>2</v>
      </c>
      <c r="I445" s="421">
        <v>1</v>
      </c>
      <c r="J445" s="421">
        <v>14</v>
      </c>
      <c r="K445" s="415" t="s">
        <v>1992</v>
      </c>
      <c r="L445" s="416">
        <v>0</v>
      </c>
      <c r="M445" s="578">
        <v>0</v>
      </c>
      <c r="N445" s="582"/>
      <c r="O445" s="578">
        <f t="shared" si="306"/>
        <v>0</v>
      </c>
      <c r="P445" s="402">
        <f t="shared" si="307"/>
        <v>0</v>
      </c>
      <c r="Q445" s="402">
        <f t="shared" si="307"/>
        <v>0</v>
      </c>
      <c r="R445" s="402">
        <f t="shared" si="308"/>
        <v>0</v>
      </c>
      <c r="S445" s="453">
        <f t="shared" si="309"/>
        <v>0</v>
      </c>
      <c r="T445" s="361"/>
    </row>
    <row r="446" spans="2:20" s="355" customFormat="1" ht="15">
      <c r="B446" s="420"/>
      <c r="C446" s="420" t="s">
        <v>1993</v>
      </c>
      <c r="D446" s="420" t="s">
        <v>875</v>
      </c>
      <c r="E446" s="405" t="s">
        <v>876</v>
      </c>
      <c r="F446" s="420">
        <v>5</v>
      </c>
      <c r="G446" s="421">
        <v>2</v>
      </c>
      <c r="H446" s="421">
        <v>2</v>
      </c>
      <c r="I446" s="421">
        <v>1</v>
      </c>
      <c r="J446" s="421">
        <v>15</v>
      </c>
      <c r="K446" s="415" t="s">
        <v>1994</v>
      </c>
      <c r="L446" s="416">
        <v>0</v>
      </c>
      <c r="M446" s="578">
        <v>1986</v>
      </c>
      <c r="N446" s="582"/>
      <c r="O446" s="578">
        <f t="shared" si="306"/>
        <v>0</v>
      </c>
      <c r="P446" s="402">
        <f t="shared" si="307"/>
        <v>0</v>
      </c>
      <c r="Q446" s="402">
        <f t="shared" si="307"/>
        <v>0</v>
      </c>
      <c r="R446" s="402">
        <f t="shared" si="308"/>
        <v>0</v>
      </c>
      <c r="S446" s="453">
        <f t="shared" si="309"/>
        <v>0</v>
      </c>
      <c r="T446" s="361"/>
    </row>
    <row r="447" spans="2:20" s="355" customFormat="1" ht="15">
      <c r="B447" s="420"/>
      <c r="C447" s="420" t="s">
        <v>1995</v>
      </c>
      <c r="D447" s="420" t="s">
        <v>877</v>
      </c>
      <c r="E447" s="405" t="s">
        <v>878</v>
      </c>
      <c r="F447" s="420">
        <v>5</v>
      </c>
      <c r="G447" s="421">
        <v>2</v>
      </c>
      <c r="H447" s="421">
        <v>2</v>
      </c>
      <c r="I447" s="421">
        <v>1</v>
      </c>
      <c r="J447" s="421">
        <v>16</v>
      </c>
      <c r="K447" s="415" t="s">
        <v>1996</v>
      </c>
      <c r="L447" s="416">
        <v>1497846.29</v>
      </c>
      <c r="M447" s="578">
        <v>1301309</v>
      </c>
      <c r="N447" s="582">
        <v>2016449</v>
      </c>
      <c r="O447" s="578">
        <f>ROUND(N447,0)-250000</f>
        <v>1766449</v>
      </c>
      <c r="P447" s="402">
        <f t="shared" si="307"/>
        <v>1801777.98</v>
      </c>
      <c r="Q447" s="402">
        <f t="shared" si="307"/>
        <v>1837813.5396</v>
      </c>
      <c r="R447" s="402">
        <f t="shared" si="308"/>
        <v>1766449</v>
      </c>
      <c r="S447" s="453">
        <f t="shared" si="309"/>
        <v>0</v>
      </c>
      <c r="T447" s="361"/>
    </row>
    <row r="448" spans="2:20" ht="25.5">
      <c r="B448" s="393"/>
      <c r="C448" s="393" t="s">
        <v>1997</v>
      </c>
      <c r="D448" s="393" t="s">
        <v>879</v>
      </c>
      <c r="E448" s="394" t="s">
        <v>880</v>
      </c>
      <c r="F448" s="393">
        <v>5</v>
      </c>
      <c r="G448" s="395">
        <v>2</v>
      </c>
      <c r="H448" s="395">
        <v>2</v>
      </c>
      <c r="I448" s="395">
        <v>2</v>
      </c>
      <c r="J448" s="395">
        <v>0</v>
      </c>
      <c r="K448" s="396" t="s">
        <v>1998</v>
      </c>
      <c r="L448" s="397">
        <v>11188.83</v>
      </c>
      <c r="M448" s="593">
        <v>28493</v>
      </c>
      <c r="N448" s="577">
        <f t="shared" ref="N448:O448" si="310">SUBTOTAL(9,N449:N458)</f>
        <v>140520</v>
      </c>
      <c r="O448" s="569">
        <f t="shared" si="310"/>
        <v>140520</v>
      </c>
      <c r="P448" s="397">
        <f t="shared" ref="P448:R448" si="311">SUBTOTAL(9,P449:P458)</f>
        <v>143330.4</v>
      </c>
      <c r="Q448" s="397">
        <f t="shared" si="311"/>
        <v>146197.008</v>
      </c>
      <c r="R448" s="397">
        <f t="shared" si="311"/>
        <v>140520</v>
      </c>
      <c r="S448" s="453">
        <f t="shared" si="309"/>
        <v>0</v>
      </c>
      <c r="T448" s="361">
        <f>O448-S448</f>
        <v>140520</v>
      </c>
    </row>
    <row r="449" spans="2:20" ht="15">
      <c r="B449" s="398" t="s">
        <v>350</v>
      </c>
      <c r="C449" s="398" t="s">
        <v>1999</v>
      </c>
      <c r="D449" s="398" t="s">
        <v>881</v>
      </c>
      <c r="E449" s="399" t="s">
        <v>882</v>
      </c>
      <c r="F449" s="398">
        <v>5</v>
      </c>
      <c r="G449" s="400">
        <v>2</v>
      </c>
      <c r="H449" s="400">
        <v>2</v>
      </c>
      <c r="I449" s="400">
        <v>2</v>
      </c>
      <c r="J449" s="400">
        <v>1</v>
      </c>
      <c r="K449" s="406" t="s">
        <v>2000</v>
      </c>
      <c r="L449" s="407">
        <v>0</v>
      </c>
      <c r="M449" s="578">
        <v>22522</v>
      </c>
      <c r="N449" s="580"/>
      <c r="O449" s="578">
        <f t="shared" ref="O449:O458" si="312">ROUND(N449,0)</f>
        <v>0</v>
      </c>
      <c r="P449" s="402">
        <f t="shared" ref="P449:Q458" si="313">O449*0.02+O449</f>
        <v>0</v>
      </c>
      <c r="Q449" s="402">
        <f t="shared" si="313"/>
        <v>0</v>
      </c>
      <c r="R449" s="402">
        <f t="shared" ref="R449:R458" si="314">O449</f>
        <v>0</v>
      </c>
      <c r="S449" s="453">
        <f t="shared" si="309"/>
        <v>0</v>
      </c>
      <c r="T449" s="361"/>
    </row>
    <row r="450" spans="2:20" ht="15">
      <c r="B450" s="398"/>
      <c r="C450" s="398" t="s">
        <v>2001</v>
      </c>
      <c r="D450" s="398" t="s">
        <v>883</v>
      </c>
      <c r="E450" s="399" t="s">
        <v>884</v>
      </c>
      <c r="F450" s="398">
        <v>5</v>
      </c>
      <c r="G450" s="400">
        <v>2</v>
      </c>
      <c r="H450" s="400">
        <v>2</v>
      </c>
      <c r="I450" s="400">
        <v>2</v>
      </c>
      <c r="J450" s="400">
        <v>2</v>
      </c>
      <c r="K450" s="406" t="s">
        <v>2002</v>
      </c>
      <c r="L450" s="407">
        <v>0</v>
      </c>
      <c r="M450" s="578">
        <v>0</v>
      </c>
      <c r="N450" s="580"/>
      <c r="O450" s="578">
        <f t="shared" si="312"/>
        <v>0</v>
      </c>
      <c r="P450" s="402">
        <f t="shared" si="313"/>
        <v>0</v>
      </c>
      <c r="Q450" s="402">
        <f t="shared" si="313"/>
        <v>0</v>
      </c>
      <c r="R450" s="402">
        <f t="shared" si="314"/>
        <v>0</v>
      </c>
      <c r="S450" s="453">
        <f t="shared" si="309"/>
        <v>0</v>
      </c>
      <c r="T450" s="361"/>
    </row>
    <row r="451" spans="2:20" s="355" customFormat="1" ht="15">
      <c r="B451" s="420"/>
      <c r="C451" s="420" t="s">
        <v>2003</v>
      </c>
      <c r="D451" s="420" t="s">
        <v>887</v>
      </c>
      <c r="E451" s="405" t="s">
        <v>888</v>
      </c>
      <c r="F451" s="420">
        <v>5</v>
      </c>
      <c r="G451" s="421">
        <v>2</v>
      </c>
      <c r="H451" s="421">
        <v>2</v>
      </c>
      <c r="I451" s="421">
        <v>2</v>
      </c>
      <c r="J451" s="421">
        <v>3</v>
      </c>
      <c r="K451" s="415" t="s">
        <v>2004</v>
      </c>
      <c r="L451" s="416">
        <v>0</v>
      </c>
      <c r="M451" s="578">
        <v>0</v>
      </c>
      <c r="N451" s="582"/>
      <c r="O451" s="578">
        <f t="shared" si="312"/>
        <v>0</v>
      </c>
      <c r="P451" s="402">
        <f t="shared" si="313"/>
        <v>0</v>
      </c>
      <c r="Q451" s="402">
        <f t="shared" si="313"/>
        <v>0</v>
      </c>
      <c r="R451" s="402">
        <f t="shared" si="314"/>
        <v>0</v>
      </c>
      <c r="S451" s="453">
        <f t="shared" si="309"/>
        <v>0</v>
      </c>
      <c r="T451" s="361"/>
    </row>
    <row r="452" spans="2:20" s="355" customFormat="1" ht="15">
      <c r="B452" s="420"/>
      <c r="C452" s="420" t="s">
        <v>2005</v>
      </c>
      <c r="D452" s="420" t="s">
        <v>889</v>
      </c>
      <c r="E452" s="405" t="s">
        <v>890</v>
      </c>
      <c r="F452" s="420">
        <v>5</v>
      </c>
      <c r="G452" s="421">
        <v>2</v>
      </c>
      <c r="H452" s="421">
        <v>2</v>
      </c>
      <c r="I452" s="421">
        <v>2</v>
      </c>
      <c r="J452" s="421">
        <v>4</v>
      </c>
      <c r="K452" s="415" t="s">
        <v>2006</v>
      </c>
      <c r="L452" s="416">
        <v>5971.19</v>
      </c>
      <c r="M452" s="578">
        <v>5971</v>
      </c>
      <c r="N452" s="582">
        <v>2520</v>
      </c>
      <c r="O452" s="578">
        <f t="shared" si="312"/>
        <v>2520</v>
      </c>
      <c r="P452" s="402">
        <f t="shared" si="313"/>
        <v>2570.4</v>
      </c>
      <c r="Q452" s="402">
        <f t="shared" si="313"/>
        <v>2621.808</v>
      </c>
      <c r="R452" s="402">
        <f t="shared" si="314"/>
        <v>2520</v>
      </c>
      <c r="S452" s="453">
        <f t="shared" si="309"/>
        <v>0</v>
      </c>
      <c r="T452" s="361"/>
    </row>
    <row r="453" spans="2:20" s="355" customFormat="1" ht="15">
      <c r="B453" s="420"/>
      <c r="C453" s="420" t="s">
        <v>2007</v>
      </c>
      <c r="D453" s="420" t="s">
        <v>891</v>
      </c>
      <c r="E453" s="405" t="s">
        <v>892</v>
      </c>
      <c r="F453" s="420">
        <v>5</v>
      </c>
      <c r="G453" s="421">
        <v>2</v>
      </c>
      <c r="H453" s="421">
        <v>2</v>
      </c>
      <c r="I453" s="421">
        <v>2</v>
      </c>
      <c r="J453" s="421">
        <v>5</v>
      </c>
      <c r="K453" s="415" t="s">
        <v>2008</v>
      </c>
      <c r="L453" s="416">
        <v>0</v>
      </c>
      <c r="M453" s="578">
        <v>0</v>
      </c>
      <c r="N453" s="582"/>
      <c r="O453" s="578">
        <f t="shared" si="312"/>
        <v>0</v>
      </c>
      <c r="P453" s="402">
        <f t="shared" si="313"/>
        <v>0</v>
      </c>
      <c r="Q453" s="402">
        <f t="shared" si="313"/>
        <v>0</v>
      </c>
      <c r="R453" s="402">
        <f t="shared" si="314"/>
        <v>0</v>
      </c>
      <c r="S453" s="453">
        <f t="shared" si="309"/>
        <v>0</v>
      </c>
      <c r="T453" s="361"/>
    </row>
    <row r="454" spans="2:20" s="355" customFormat="1" ht="15">
      <c r="B454" s="420"/>
      <c r="C454" s="420" t="s">
        <v>2009</v>
      </c>
      <c r="D454" s="420" t="s">
        <v>893</v>
      </c>
      <c r="E454" s="405" t="s">
        <v>894</v>
      </c>
      <c r="F454" s="420">
        <v>5</v>
      </c>
      <c r="G454" s="421">
        <v>2</v>
      </c>
      <c r="H454" s="421">
        <v>2</v>
      </c>
      <c r="I454" s="421">
        <v>2</v>
      </c>
      <c r="J454" s="421">
        <v>6</v>
      </c>
      <c r="K454" s="415" t="s">
        <v>2010</v>
      </c>
      <c r="L454" s="416">
        <v>4060.19</v>
      </c>
      <c r="M454" s="578">
        <v>0</v>
      </c>
      <c r="N454" s="582">
        <v>138000</v>
      </c>
      <c r="O454" s="578">
        <f t="shared" si="312"/>
        <v>138000</v>
      </c>
      <c r="P454" s="402">
        <f t="shared" si="313"/>
        <v>140760</v>
      </c>
      <c r="Q454" s="402">
        <f t="shared" si="313"/>
        <v>143575.20000000001</v>
      </c>
      <c r="R454" s="402">
        <f t="shared" si="314"/>
        <v>138000</v>
      </c>
      <c r="S454" s="453">
        <f t="shared" si="309"/>
        <v>0</v>
      </c>
      <c r="T454" s="361"/>
    </row>
    <row r="455" spans="2:20" s="355" customFormat="1" ht="15">
      <c r="B455" s="420"/>
      <c r="C455" s="420" t="s">
        <v>2011</v>
      </c>
      <c r="D455" s="420" t="s">
        <v>895</v>
      </c>
      <c r="E455" s="405" t="s">
        <v>896</v>
      </c>
      <c r="F455" s="420">
        <v>5</v>
      </c>
      <c r="G455" s="421">
        <v>2</v>
      </c>
      <c r="H455" s="421">
        <v>2</v>
      </c>
      <c r="I455" s="421">
        <v>2</v>
      </c>
      <c r="J455" s="421">
        <v>7</v>
      </c>
      <c r="K455" s="415" t="s">
        <v>2012</v>
      </c>
      <c r="L455" s="416">
        <v>0</v>
      </c>
      <c r="M455" s="578">
        <v>0</v>
      </c>
      <c r="N455" s="582"/>
      <c r="O455" s="578">
        <f t="shared" si="312"/>
        <v>0</v>
      </c>
      <c r="P455" s="402">
        <f t="shared" si="313"/>
        <v>0</v>
      </c>
      <c r="Q455" s="402">
        <f t="shared" si="313"/>
        <v>0</v>
      </c>
      <c r="R455" s="402">
        <f t="shared" si="314"/>
        <v>0</v>
      </c>
      <c r="S455" s="453">
        <f t="shared" si="309"/>
        <v>0</v>
      </c>
      <c r="T455" s="361"/>
    </row>
    <row r="456" spans="2:20" s="355" customFormat="1" ht="25.5">
      <c r="B456" s="420" t="s">
        <v>350</v>
      </c>
      <c r="C456" s="420" t="s">
        <v>2013</v>
      </c>
      <c r="D456" s="420" t="s">
        <v>899</v>
      </c>
      <c r="E456" s="405" t="s">
        <v>900</v>
      </c>
      <c r="F456" s="420">
        <v>5</v>
      </c>
      <c r="G456" s="421">
        <v>2</v>
      </c>
      <c r="H456" s="421">
        <v>2</v>
      </c>
      <c r="I456" s="421">
        <v>2</v>
      </c>
      <c r="J456" s="421">
        <v>8</v>
      </c>
      <c r="K456" s="415" t="s">
        <v>2014</v>
      </c>
      <c r="L456" s="416">
        <v>1157.45</v>
      </c>
      <c r="M456" s="578">
        <v>0</v>
      </c>
      <c r="N456" s="582"/>
      <c r="O456" s="578">
        <f t="shared" si="312"/>
        <v>0</v>
      </c>
      <c r="P456" s="402">
        <f t="shared" si="313"/>
        <v>0</v>
      </c>
      <c r="Q456" s="402">
        <f t="shared" si="313"/>
        <v>0</v>
      </c>
      <c r="R456" s="402">
        <f t="shared" si="314"/>
        <v>0</v>
      </c>
      <c r="S456" s="453">
        <f t="shared" si="309"/>
        <v>0</v>
      </c>
      <c r="T456" s="361"/>
    </row>
    <row r="457" spans="2:20" s="355" customFormat="1" ht="25.5">
      <c r="B457" s="420"/>
      <c r="C457" s="420" t="s">
        <v>2015</v>
      </c>
      <c r="D457" s="420" t="s">
        <v>901</v>
      </c>
      <c r="E457" s="405" t="s">
        <v>902</v>
      </c>
      <c r="F457" s="420">
        <v>5</v>
      </c>
      <c r="G457" s="421">
        <v>2</v>
      </c>
      <c r="H457" s="421">
        <v>2</v>
      </c>
      <c r="I457" s="421">
        <v>2</v>
      </c>
      <c r="J457" s="421">
        <v>9</v>
      </c>
      <c r="K457" s="415" t="s">
        <v>2016</v>
      </c>
      <c r="L457" s="416">
        <v>0</v>
      </c>
      <c r="M457" s="578">
        <v>0</v>
      </c>
      <c r="N457" s="582"/>
      <c r="O457" s="578">
        <f t="shared" si="312"/>
        <v>0</v>
      </c>
      <c r="P457" s="402">
        <f t="shared" si="313"/>
        <v>0</v>
      </c>
      <c r="Q457" s="402">
        <f t="shared" si="313"/>
        <v>0</v>
      </c>
      <c r="R457" s="402">
        <f t="shared" si="314"/>
        <v>0</v>
      </c>
      <c r="S457" s="453">
        <f t="shared" si="309"/>
        <v>0</v>
      </c>
      <c r="T457" s="361"/>
    </row>
    <row r="458" spans="2:20" s="355" customFormat="1" ht="25.5">
      <c r="B458" s="420" t="s">
        <v>424</v>
      </c>
      <c r="C458" s="420" t="s">
        <v>2017</v>
      </c>
      <c r="D458" s="420" t="s">
        <v>903</v>
      </c>
      <c r="E458" s="405" t="s">
        <v>904</v>
      </c>
      <c r="F458" s="420">
        <v>5</v>
      </c>
      <c r="G458" s="421">
        <v>2</v>
      </c>
      <c r="H458" s="421">
        <v>2</v>
      </c>
      <c r="I458" s="421">
        <v>2</v>
      </c>
      <c r="J458" s="421">
        <v>10</v>
      </c>
      <c r="K458" s="415" t="s">
        <v>2018</v>
      </c>
      <c r="L458" s="416">
        <v>0</v>
      </c>
      <c r="M458" s="578">
        <v>0</v>
      </c>
      <c r="N458" s="582"/>
      <c r="O458" s="578">
        <f t="shared" si="312"/>
        <v>0</v>
      </c>
      <c r="P458" s="402">
        <f t="shared" si="313"/>
        <v>0</v>
      </c>
      <c r="Q458" s="402">
        <f t="shared" si="313"/>
        <v>0</v>
      </c>
      <c r="R458" s="402">
        <f t="shared" si="314"/>
        <v>0</v>
      </c>
      <c r="S458" s="453">
        <f t="shared" si="309"/>
        <v>0</v>
      </c>
      <c r="T458" s="361"/>
    </row>
    <row r="459" spans="2:20" ht="15">
      <c r="B459" s="393"/>
      <c r="C459" s="393" t="s">
        <v>2019</v>
      </c>
      <c r="D459" s="393" t="s">
        <v>905</v>
      </c>
      <c r="E459" s="394" t="s">
        <v>906</v>
      </c>
      <c r="F459" s="393">
        <v>5</v>
      </c>
      <c r="G459" s="395">
        <v>2</v>
      </c>
      <c r="H459" s="395">
        <v>2</v>
      </c>
      <c r="I459" s="395">
        <v>3</v>
      </c>
      <c r="J459" s="395">
        <v>0</v>
      </c>
      <c r="K459" s="396" t="s">
        <v>2020</v>
      </c>
      <c r="L459" s="397">
        <v>13718.18</v>
      </c>
      <c r="M459" s="593">
        <v>13594</v>
      </c>
      <c r="N459" s="577">
        <f t="shared" ref="N459:O459" si="315">N460+N461</f>
        <v>67395</v>
      </c>
      <c r="O459" s="569">
        <f t="shared" si="315"/>
        <v>67395</v>
      </c>
      <c r="P459" s="397">
        <f t="shared" ref="P459:R459" si="316">P460+P461</f>
        <v>68742.899999999994</v>
      </c>
      <c r="Q459" s="397">
        <f t="shared" si="316"/>
        <v>70117.758000000002</v>
      </c>
      <c r="R459" s="397">
        <f t="shared" si="316"/>
        <v>67395</v>
      </c>
      <c r="S459" s="453">
        <f t="shared" si="309"/>
        <v>0</v>
      </c>
      <c r="T459" s="361"/>
    </row>
    <row r="460" spans="2:20" ht="15">
      <c r="B460" s="398"/>
      <c r="C460" s="398" t="s">
        <v>2021</v>
      </c>
      <c r="D460" s="398" t="s">
        <v>907</v>
      </c>
      <c r="E460" s="399" t="s">
        <v>908</v>
      </c>
      <c r="F460" s="398">
        <v>5</v>
      </c>
      <c r="G460" s="400">
        <v>2</v>
      </c>
      <c r="H460" s="400">
        <v>2</v>
      </c>
      <c r="I460" s="400">
        <v>3</v>
      </c>
      <c r="J460" s="400">
        <v>1</v>
      </c>
      <c r="K460" s="406" t="s">
        <v>2022</v>
      </c>
      <c r="L460" s="407">
        <v>5350</v>
      </c>
      <c r="M460" s="578">
        <v>4582</v>
      </c>
      <c r="N460" s="580">
        <v>160</v>
      </c>
      <c r="O460" s="578">
        <f t="shared" ref="O460:O461" si="317">ROUND(N460,0)</f>
        <v>160</v>
      </c>
      <c r="P460" s="402">
        <f t="shared" ref="P460:Q461" si="318">O460*0.02+O460</f>
        <v>163.19999999999999</v>
      </c>
      <c r="Q460" s="402">
        <f t="shared" si="318"/>
        <v>166.464</v>
      </c>
      <c r="R460" s="402">
        <f t="shared" ref="R460:R461" si="319">O460</f>
        <v>160</v>
      </c>
      <c r="S460" s="453">
        <f t="shared" si="309"/>
        <v>0</v>
      </c>
      <c r="T460" s="361"/>
    </row>
    <row r="461" spans="2:20" ht="15">
      <c r="B461" s="398"/>
      <c r="C461" s="398" t="s">
        <v>2023</v>
      </c>
      <c r="D461" s="398" t="s">
        <v>909</v>
      </c>
      <c r="E461" s="399" t="s">
        <v>910</v>
      </c>
      <c r="F461" s="398">
        <v>5</v>
      </c>
      <c r="G461" s="400">
        <v>2</v>
      </c>
      <c r="H461" s="400">
        <v>2</v>
      </c>
      <c r="I461" s="400">
        <v>3</v>
      </c>
      <c r="J461" s="400">
        <v>2</v>
      </c>
      <c r="K461" s="406" t="s">
        <v>2024</v>
      </c>
      <c r="L461" s="407">
        <v>8368.18</v>
      </c>
      <c r="M461" s="578">
        <v>9012</v>
      </c>
      <c r="N461" s="580">
        <v>67235</v>
      </c>
      <c r="O461" s="578">
        <f t="shared" si="317"/>
        <v>67235</v>
      </c>
      <c r="P461" s="402">
        <f t="shared" si="318"/>
        <v>68579.7</v>
      </c>
      <c r="Q461" s="402">
        <f t="shared" si="318"/>
        <v>69951.293999999994</v>
      </c>
      <c r="R461" s="402">
        <f t="shared" si="319"/>
        <v>67235</v>
      </c>
      <c r="S461" s="453">
        <f t="shared" si="309"/>
        <v>0</v>
      </c>
      <c r="T461" s="361"/>
    </row>
    <row r="462" spans="2:20" ht="25.5">
      <c r="B462" s="383"/>
      <c r="C462" s="383" t="s">
        <v>2025</v>
      </c>
      <c r="D462" s="383" t="s">
        <v>911</v>
      </c>
      <c r="E462" s="382" t="s">
        <v>2026</v>
      </c>
      <c r="F462" s="383">
        <v>5</v>
      </c>
      <c r="G462" s="384">
        <v>3</v>
      </c>
      <c r="H462" s="384">
        <v>0</v>
      </c>
      <c r="I462" s="384">
        <v>0</v>
      </c>
      <c r="J462" s="384">
        <v>0</v>
      </c>
      <c r="K462" s="385" t="s">
        <v>2027</v>
      </c>
      <c r="L462" s="386">
        <v>1773679.4200000002</v>
      </c>
      <c r="M462" s="591">
        <v>1480060</v>
      </c>
      <c r="N462" s="575">
        <f t="shared" ref="N462" si="320">N463+N466+N469+N472+N475+N478+N481</f>
        <v>1401312</v>
      </c>
      <c r="O462" s="567">
        <f t="shared" ref="O462" si="321">O463+O466+O469+O472+O475+O478+O481</f>
        <v>1126312</v>
      </c>
      <c r="P462" s="386">
        <f t="shared" ref="P462:R462" si="322">P463+P466+P469+P472+P475+P478+P481</f>
        <v>1148838.2400000002</v>
      </c>
      <c r="Q462" s="386">
        <f t="shared" si="322"/>
        <v>1171815.0048000002</v>
      </c>
      <c r="R462" s="386">
        <f t="shared" si="322"/>
        <v>1126312</v>
      </c>
      <c r="S462" s="453">
        <f t="shared" si="309"/>
        <v>0</v>
      </c>
      <c r="T462" s="361"/>
    </row>
    <row r="463" spans="2:20" ht="25.5">
      <c r="B463" s="389"/>
      <c r="C463" s="389" t="s">
        <v>2028</v>
      </c>
      <c r="D463" s="389" t="s">
        <v>913</v>
      </c>
      <c r="E463" s="388" t="s">
        <v>2029</v>
      </c>
      <c r="F463" s="389">
        <v>5</v>
      </c>
      <c r="G463" s="390">
        <v>3</v>
      </c>
      <c r="H463" s="390">
        <v>1</v>
      </c>
      <c r="I463" s="390">
        <v>0</v>
      </c>
      <c r="J463" s="390">
        <v>0</v>
      </c>
      <c r="K463" s="391" t="s">
        <v>2030</v>
      </c>
      <c r="L463" s="392">
        <v>112602.34</v>
      </c>
      <c r="M463" s="592">
        <v>104598</v>
      </c>
      <c r="N463" s="576">
        <f t="shared" ref="N463:R464" si="323">N464</f>
        <v>210912</v>
      </c>
      <c r="O463" s="568">
        <f t="shared" si="323"/>
        <v>135912</v>
      </c>
      <c r="P463" s="392">
        <f t="shared" si="323"/>
        <v>138630.24</v>
      </c>
      <c r="Q463" s="392">
        <f t="shared" si="323"/>
        <v>141402.84479999999</v>
      </c>
      <c r="R463" s="392">
        <f t="shared" si="323"/>
        <v>135912</v>
      </c>
      <c r="S463" s="453">
        <f t="shared" si="309"/>
        <v>0</v>
      </c>
      <c r="T463" s="361"/>
    </row>
    <row r="464" spans="2:20" ht="15">
      <c r="B464" s="393"/>
      <c r="C464" s="393" t="s">
        <v>2028</v>
      </c>
      <c r="D464" s="393" t="s">
        <v>913</v>
      </c>
      <c r="E464" s="394" t="s">
        <v>914</v>
      </c>
      <c r="F464" s="393">
        <v>5</v>
      </c>
      <c r="G464" s="395">
        <v>3</v>
      </c>
      <c r="H464" s="395">
        <v>1</v>
      </c>
      <c r="I464" s="395">
        <v>1</v>
      </c>
      <c r="J464" s="395">
        <v>0</v>
      </c>
      <c r="K464" s="396" t="s">
        <v>2031</v>
      </c>
      <c r="L464" s="397">
        <v>112602.34</v>
      </c>
      <c r="M464" s="593">
        <v>104598</v>
      </c>
      <c r="N464" s="577">
        <f>N465</f>
        <v>210912</v>
      </c>
      <c r="O464" s="569">
        <f t="shared" si="323"/>
        <v>135912</v>
      </c>
      <c r="P464" s="397">
        <f t="shared" si="323"/>
        <v>138630.24</v>
      </c>
      <c r="Q464" s="397">
        <f t="shared" si="323"/>
        <v>141402.84479999999</v>
      </c>
      <c r="R464" s="397">
        <f t="shared" si="323"/>
        <v>135912</v>
      </c>
      <c r="S464" s="453">
        <f t="shared" si="309"/>
        <v>0</v>
      </c>
      <c r="T464" s="361"/>
    </row>
    <row r="465" spans="2:20" ht="15">
      <c r="B465" s="398"/>
      <c r="C465" s="398" t="s">
        <v>2028</v>
      </c>
      <c r="D465" s="398" t="s">
        <v>913</v>
      </c>
      <c r="E465" s="399" t="s">
        <v>914</v>
      </c>
      <c r="F465" s="398">
        <v>5</v>
      </c>
      <c r="G465" s="400">
        <v>3</v>
      </c>
      <c r="H465" s="400">
        <v>1</v>
      </c>
      <c r="I465" s="400">
        <v>1</v>
      </c>
      <c r="J465" s="400">
        <v>1</v>
      </c>
      <c r="K465" s="406" t="s">
        <v>2031</v>
      </c>
      <c r="L465" s="407">
        <v>112602.34</v>
      </c>
      <c r="M465" s="578">
        <v>104598</v>
      </c>
      <c r="N465" s="580">
        <v>210912</v>
      </c>
      <c r="O465" s="578">
        <f>ROUND(N465,0)-75000</f>
        <v>135912</v>
      </c>
      <c r="P465" s="402">
        <f>O465*0.02+O465</f>
        <v>138630.24</v>
      </c>
      <c r="Q465" s="402">
        <f>P465*0.02+P465</f>
        <v>141402.84479999999</v>
      </c>
      <c r="R465" s="402">
        <f>O465</f>
        <v>135912</v>
      </c>
      <c r="S465" s="453">
        <f t="shared" si="309"/>
        <v>0</v>
      </c>
      <c r="T465" s="361"/>
    </row>
    <row r="466" spans="2:20" ht="25.5">
      <c r="B466" s="389"/>
      <c r="C466" s="389" t="s">
        <v>2032</v>
      </c>
      <c r="D466" s="389" t="s">
        <v>915</v>
      </c>
      <c r="E466" s="388" t="s">
        <v>2033</v>
      </c>
      <c r="F466" s="389">
        <v>5</v>
      </c>
      <c r="G466" s="390">
        <v>3</v>
      </c>
      <c r="H466" s="390">
        <v>2</v>
      </c>
      <c r="I466" s="390">
        <v>0</v>
      </c>
      <c r="J466" s="390">
        <v>0</v>
      </c>
      <c r="K466" s="391" t="s">
        <v>2034</v>
      </c>
      <c r="L466" s="392">
        <v>70440.899999999994</v>
      </c>
      <c r="M466" s="592">
        <v>48888</v>
      </c>
      <c r="N466" s="576">
        <f t="shared" ref="N466:R467" si="324">N467</f>
        <v>175657</v>
      </c>
      <c r="O466" s="392">
        <f t="shared" si="324"/>
        <v>75657</v>
      </c>
      <c r="P466" s="392">
        <f t="shared" si="324"/>
        <v>77170.14</v>
      </c>
      <c r="Q466" s="392">
        <f t="shared" si="324"/>
        <v>78713.542799999996</v>
      </c>
      <c r="R466" s="392">
        <f t="shared" si="324"/>
        <v>75657</v>
      </c>
      <c r="S466" s="453">
        <f t="shared" si="309"/>
        <v>0</v>
      </c>
      <c r="T466" s="361"/>
    </row>
    <row r="467" spans="2:20" ht="15">
      <c r="B467" s="393"/>
      <c r="C467" s="393" t="s">
        <v>2032</v>
      </c>
      <c r="D467" s="393" t="s">
        <v>915</v>
      </c>
      <c r="E467" s="394" t="s">
        <v>916</v>
      </c>
      <c r="F467" s="393">
        <v>5</v>
      </c>
      <c r="G467" s="395">
        <v>3</v>
      </c>
      <c r="H467" s="395">
        <v>2</v>
      </c>
      <c r="I467" s="395">
        <v>1</v>
      </c>
      <c r="J467" s="395">
        <v>0</v>
      </c>
      <c r="K467" s="396" t="s">
        <v>2035</v>
      </c>
      <c r="L467" s="397">
        <v>70440.899999999994</v>
      </c>
      <c r="M467" s="593">
        <v>48888</v>
      </c>
      <c r="N467" s="577">
        <f t="shared" si="324"/>
        <v>175657</v>
      </c>
      <c r="O467" s="397">
        <f t="shared" si="324"/>
        <v>75657</v>
      </c>
      <c r="P467" s="397">
        <f t="shared" si="324"/>
        <v>77170.14</v>
      </c>
      <c r="Q467" s="397">
        <f t="shared" si="324"/>
        <v>78713.542799999996</v>
      </c>
      <c r="R467" s="397">
        <f t="shared" si="324"/>
        <v>75657</v>
      </c>
      <c r="S467" s="453">
        <f t="shared" si="309"/>
        <v>0</v>
      </c>
      <c r="T467" s="361"/>
    </row>
    <row r="468" spans="2:20" ht="15">
      <c r="B468" s="398"/>
      <c r="C468" s="398" t="s">
        <v>2032</v>
      </c>
      <c r="D468" s="398" t="s">
        <v>915</v>
      </c>
      <c r="E468" s="399" t="s">
        <v>916</v>
      </c>
      <c r="F468" s="398">
        <v>5</v>
      </c>
      <c r="G468" s="400">
        <v>3</v>
      </c>
      <c r="H468" s="400">
        <v>2</v>
      </c>
      <c r="I468" s="400">
        <v>1</v>
      </c>
      <c r="J468" s="400">
        <v>1</v>
      </c>
      <c r="K468" s="406" t="s">
        <v>2035</v>
      </c>
      <c r="L468" s="407">
        <v>70440.899999999994</v>
      </c>
      <c r="M468" s="578">
        <v>48888</v>
      </c>
      <c r="N468" s="580">
        <v>175657</v>
      </c>
      <c r="O468" s="578">
        <f>ROUND(N468,0)-100000</f>
        <v>75657</v>
      </c>
      <c r="P468" s="402">
        <f>O468*0.02+O468</f>
        <v>77170.14</v>
      </c>
      <c r="Q468" s="402">
        <f>P468*0.02+P468</f>
        <v>78713.542799999996</v>
      </c>
      <c r="R468" s="402">
        <f>O468</f>
        <v>75657</v>
      </c>
      <c r="S468" s="453">
        <f t="shared" si="309"/>
        <v>0</v>
      </c>
      <c r="T468" s="361"/>
    </row>
    <row r="469" spans="2:20" ht="25.5">
      <c r="B469" s="389"/>
      <c r="C469" s="389" t="s">
        <v>2036</v>
      </c>
      <c r="D469" s="389" t="s">
        <v>917</v>
      </c>
      <c r="E469" s="388" t="s">
        <v>2037</v>
      </c>
      <c r="F469" s="389">
        <v>5</v>
      </c>
      <c r="G469" s="390">
        <v>3</v>
      </c>
      <c r="H469" s="390">
        <v>3</v>
      </c>
      <c r="I469" s="390">
        <v>0</v>
      </c>
      <c r="J469" s="390">
        <v>0</v>
      </c>
      <c r="K469" s="391" t="s">
        <v>2038</v>
      </c>
      <c r="L469" s="392">
        <v>1388830.09</v>
      </c>
      <c r="M469" s="592">
        <v>1120253</v>
      </c>
      <c r="N469" s="576">
        <f t="shared" ref="N469:R470" si="325">N470</f>
        <v>849240</v>
      </c>
      <c r="O469" s="568">
        <f t="shared" si="325"/>
        <v>749240</v>
      </c>
      <c r="P469" s="392">
        <f t="shared" si="325"/>
        <v>764224.8</v>
      </c>
      <c r="Q469" s="392">
        <f t="shared" si="325"/>
        <v>779509.29600000009</v>
      </c>
      <c r="R469" s="392">
        <f t="shared" si="325"/>
        <v>749240</v>
      </c>
      <c r="S469" s="453">
        <f t="shared" si="309"/>
        <v>0</v>
      </c>
      <c r="T469" s="361"/>
    </row>
    <row r="470" spans="2:20" ht="15">
      <c r="B470" s="393"/>
      <c r="C470" s="393" t="s">
        <v>2036</v>
      </c>
      <c r="D470" s="393" t="s">
        <v>917</v>
      </c>
      <c r="E470" s="394" t="s">
        <v>918</v>
      </c>
      <c r="F470" s="393">
        <v>5</v>
      </c>
      <c r="G470" s="395">
        <v>3</v>
      </c>
      <c r="H470" s="395">
        <v>3</v>
      </c>
      <c r="I470" s="395">
        <v>1</v>
      </c>
      <c r="J470" s="395">
        <v>0</v>
      </c>
      <c r="K470" s="396" t="s">
        <v>2039</v>
      </c>
      <c r="L470" s="397">
        <v>1388830.09</v>
      </c>
      <c r="M470" s="593">
        <v>1120253</v>
      </c>
      <c r="N470" s="577">
        <f t="shared" si="325"/>
        <v>849240</v>
      </c>
      <c r="O470" s="569">
        <f t="shared" si="325"/>
        <v>749240</v>
      </c>
      <c r="P470" s="397">
        <f t="shared" si="325"/>
        <v>764224.8</v>
      </c>
      <c r="Q470" s="397">
        <f t="shared" si="325"/>
        <v>779509.29600000009</v>
      </c>
      <c r="R470" s="397">
        <f t="shared" si="325"/>
        <v>749240</v>
      </c>
      <c r="S470" s="453">
        <f t="shared" si="309"/>
        <v>0</v>
      </c>
      <c r="T470" s="361"/>
    </row>
    <row r="471" spans="2:20" ht="15">
      <c r="B471" s="398"/>
      <c r="C471" s="398" t="s">
        <v>2036</v>
      </c>
      <c r="D471" s="398" t="s">
        <v>917</v>
      </c>
      <c r="E471" s="399" t="s">
        <v>918</v>
      </c>
      <c r="F471" s="398">
        <v>5</v>
      </c>
      <c r="G471" s="400">
        <v>3</v>
      </c>
      <c r="H471" s="400">
        <v>3</v>
      </c>
      <c r="I471" s="400">
        <v>1</v>
      </c>
      <c r="J471" s="400">
        <v>1</v>
      </c>
      <c r="K471" s="406" t="s">
        <v>2039</v>
      </c>
      <c r="L471" s="407">
        <v>1388830.09</v>
      </c>
      <c r="M471" s="578">
        <v>1120253</v>
      </c>
      <c r="N471" s="580">
        <v>849240</v>
      </c>
      <c r="O471" s="578">
        <f>ROUND(N471,0)-100000</f>
        <v>749240</v>
      </c>
      <c r="P471" s="402">
        <f>O471*0.02+O471</f>
        <v>764224.8</v>
      </c>
      <c r="Q471" s="402">
        <f>P471*0.02+P471</f>
        <v>779509.29600000009</v>
      </c>
      <c r="R471" s="402">
        <f>O471</f>
        <v>749240</v>
      </c>
      <c r="S471" s="453">
        <f t="shared" si="309"/>
        <v>0</v>
      </c>
      <c r="T471" s="361"/>
    </row>
    <row r="472" spans="2:20" ht="15">
      <c r="B472" s="389"/>
      <c r="C472" s="389" t="s">
        <v>2040</v>
      </c>
      <c r="D472" s="389" t="s">
        <v>919</v>
      </c>
      <c r="E472" s="388" t="s">
        <v>2041</v>
      </c>
      <c r="F472" s="389">
        <v>5</v>
      </c>
      <c r="G472" s="390">
        <v>3</v>
      </c>
      <c r="H472" s="390">
        <v>4</v>
      </c>
      <c r="I472" s="390">
        <v>0</v>
      </c>
      <c r="J472" s="390">
        <v>0</v>
      </c>
      <c r="K472" s="391" t="s">
        <v>2042</v>
      </c>
      <c r="L472" s="392">
        <v>0</v>
      </c>
      <c r="M472" s="592">
        <v>0</v>
      </c>
      <c r="N472" s="576">
        <f t="shared" ref="N472:R473" si="326">N473</f>
        <v>0</v>
      </c>
      <c r="O472" s="392">
        <f t="shared" si="326"/>
        <v>0</v>
      </c>
      <c r="P472" s="392">
        <f t="shared" si="326"/>
        <v>0</v>
      </c>
      <c r="Q472" s="392">
        <f t="shared" si="326"/>
        <v>0</v>
      </c>
      <c r="R472" s="392">
        <f t="shared" si="326"/>
        <v>0</v>
      </c>
      <c r="S472" s="453">
        <f t="shared" si="309"/>
        <v>0</v>
      </c>
      <c r="T472" s="361"/>
    </row>
    <row r="473" spans="2:20" ht="15">
      <c r="B473" s="393"/>
      <c r="C473" s="393" t="s">
        <v>2040</v>
      </c>
      <c r="D473" s="393" t="s">
        <v>919</v>
      </c>
      <c r="E473" s="394" t="s">
        <v>920</v>
      </c>
      <c r="F473" s="393">
        <v>5</v>
      </c>
      <c r="G473" s="395">
        <v>3</v>
      </c>
      <c r="H473" s="395">
        <v>4</v>
      </c>
      <c r="I473" s="395">
        <v>1</v>
      </c>
      <c r="J473" s="395">
        <v>0</v>
      </c>
      <c r="K473" s="396" t="s">
        <v>2043</v>
      </c>
      <c r="L473" s="397">
        <v>0</v>
      </c>
      <c r="M473" s="593">
        <v>0</v>
      </c>
      <c r="N473" s="577">
        <v>0</v>
      </c>
      <c r="O473" s="397">
        <f t="shared" si="326"/>
        <v>0</v>
      </c>
      <c r="P473" s="397">
        <f t="shared" si="326"/>
        <v>0</v>
      </c>
      <c r="Q473" s="397">
        <f t="shared" si="326"/>
        <v>0</v>
      </c>
      <c r="R473" s="397">
        <f t="shared" si="326"/>
        <v>0</v>
      </c>
      <c r="S473" s="453">
        <f t="shared" si="309"/>
        <v>0</v>
      </c>
      <c r="T473" s="361"/>
    </row>
    <row r="474" spans="2:20" ht="15">
      <c r="B474" s="398"/>
      <c r="C474" s="398" t="s">
        <v>2040</v>
      </c>
      <c r="D474" s="398" t="s">
        <v>919</v>
      </c>
      <c r="E474" s="399" t="s">
        <v>920</v>
      </c>
      <c r="F474" s="398">
        <v>5</v>
      </c>
      <c r="G474" s="400">
        <v>3</v>
      </c>
      <c r="H474" s="400">
        <v>4</v>
      </c>
      <c r="I474" s="400">
        <v>1</v>
      </c>
      <c r="J474" s="400">
        <v>1</v>
      </c>
      <c r="K474" s="406" t="s">
        <v>2043</v>
      </c>
      <c r="L474" s="407">
        <v>0</v>
      </c>
      <c r="M474" s="578">
        <v>0</v>
      </c>
      <c r="N474" s="580"/>
      <c r="O474" s="578">
        <f>ROUND(N474,0)</f>
        <v>0</v>
      </c>
      <c r="P474" s="402">
        <f>O474*0.02+O474</f>
        <v>0</v>
      </c>
      <c r="Q474" s="402">
        <f>P474*0.02+P474</f>
        <v>0</v>
      </c>
      <c r="R474" s="402">
        <f>O474</f>
        <v>0</v>
      </c>
      <c r="S474" s="453">
        <f t="shared" si="309"/>
        <v>0</v>
      </c>
      <c r="T474" s="361"/>
    </row>
    <row r="475" spans="2:20" ht="15">
      <c r="B475" s="389"/>
      <c r="C475" s="389" t="s">
        <v>2044</v>
      </c>
      <c r="D475" s="389" t="s">
        <v>921</v>
      </c>
      <c r="E475" s="388" t="s">
        <v>2045</v>
      </c>
      <c r="F475" s="389">
        <v>5</v>
      </c>
      <c r="G475" s="390">
        <v>3</v>
      </c>
      <c r="H475" s="390">
        <v>5</v>
      </c>
      <c r="I475" s="390">
        <v>0</v>
      </c>
      <c r="J475" s="390">
        <v>0</v>
      </c>
      <c r="K475" s="391" t="s">
        <v>2046</v>
      </c>
      <c r="L475" s="392">
        <v>181124.33</v>
      </c>
      <c r="M475" s="592">
        <v>188953</v>
      </c>
      <c r="N475" s="576">
        <f t="shared" ref="N475:R476" si="327">N476</f>
        <v>161347</v>
      </c>
      <c r="O475" s="568">
        <f t="shared" si="327"/>
        <v>161347</v>
      </c>
      <c r="P475" s="392">
        <f t="shared" si="327"/>
        <v>164573.94</v>
      </c>
      <c r="Q475" s="392">
        <f t="shared" si="327"/>
        <v>167865.41880000001</v>
      </c>
      <c r="R475" s="392">
        <f t="shared" si="327"/>
        <v>161347</v>
      </c>
      <c r="S475" s="453">
        <f t="shared" si="309"/>
        <v>0</v>
      </c>
      <c r="T475" s="361"/>
    </row>
    <row r="476" spans="2:20" ht="15">
      <c r="B476" s="393"/>
      <c r="C476" s="393" t="s">
        <v>2044</v>
      </c>
      <c r="D476" s="393" t="s">
        <v>921</v>
      </c>
      <c r="E476" s="394" t="s">
        <v>922</v>
      </c>
      <c r="F476" s="393">
        <v>5</v>
      </c>
      <c r="G476" s="395">
        <v>3</v>
      </c>
      <c r="H476" s="395">
        <v>5</v>
      </c>
      <c r="I476" s="395">
        <v>1</v>
      </c>
      <c r="J476" s="395">
        <v>0</v>
      </c>
      <c r="K476" s="396" t="s">
        <v>2047</v>
      </c>
      <c r="L476" s="397">
        <v>181124.33</v>
      </c>
      <c r="M476" s="593">
        <v>188953</v>
      </c>
      <c r="N476" s="577">
        <f t="shared" si="327"/>
        <v>161347</v>
      </c>
      <c r="O476" s="569">
        <f t="shared" si="327"/>
        <v>161347</v>
      </c>
      <c r="P476" s="397">
        <f t="shared" si="327"/>
        <v>164573.94</v>
      </c>
      <c r="Q476" s="397">
        <f t="shared" si="327"/>
        <v>167865.41880000001</v>
      </c>
      <c r="R476" s="397">
        <f t="shared" si="327"/>
        <v>161347</v>
      </c>
      <c r="S476" s="453">
        <f t="shared" si="309"/>
        <v>0</v>
      </c>
      <c r="T476" s="361"/>
    </row>
    <row r="477" spans="2:20" ht="15">
      <c r="B477" s="398"/>
      <c r="C477" s="398" t="s">
        <v>2044</v>
      </c>
      <c r="D477" s="398" t="s">
        <v>921</v>
      </c>
      <c r="E477" s="399" t="s">
        <v>922</v>
      </c>
      <c r="F477" s="398">
        <v>5</v>
      </c>
      <c r="G477" s="400">
        <v>3</v>
      </c>
      <c r="H477" s="400">
        <v>5</v>
      </c>
      <c r="I477" s="400">
        <v>1</v>
      </c>
      <c r="J477" s="400">
        <v>1</v>
      </c>
      <c r="K477" s="406" t="s">
        <v>2047</v>
      </c>
      <c r="L477" s="407">
        <v>181124.33</v>
      </c>
      <c r="M477" s="578">
        <v>188953</v>
      </c>
      <c r="N477" s="580">
        <v>161347</v>
      </c>
      <c r="O477" s="578">
        <f>ROUND(N477,0)</f>
        <v>161347</v>
      </c>
      <c r="P477" s="402">
        <f>O477*0.02+O477</f>
        <v>164573.94</v>
      </c>
      <c r="Q477" s="402">
        <f>P477*0.02+P477</f>
        <v>167865.41880000001</v>
      </c>
      <c r="R477" s="402">
        <f>O477</f>
        <v>161347</v>
      </c>
      <c r="S477" s="453">
        <f t="shared" si="309"/>
        <v>0</v>
      </c>
      <c r="T477" s="361"/>
    </row>
    <row r="478" spans="2:20" ht="15">
      <c r="B478" s="389"/>
      <c r="C478" s="389" t="s">
        <v>2048</v>
      </c>
      <c r="D478" s="389" t="s">
        <v>923</v>
      </c>
      <c r="E478" s="388" t="s">
        <v>2049</v>
      </c>
      <c r="F478" s="389">
        <v>5</v>
      </c>
      <c r="G478" s="390">
        <v>3</v>
      </c>
      <c r="H478" s="390">
        <v>6</v>
      </c>
      <c r="I478" s="390">
        <v>0</v>
      </c>
      <c r="J478" s="390">
        <v>0</v>
      </c>
      <c r="K478" s="391" t="s">
        <v>2050</v>
      </c>
      <c r="L478" s="392">
        <v>20681.759999999998</v>
      </c>
      <c r="M478" s="592">
        <v>17368</v>
      </c>
      <c r="N478" s="576">
        <f t="shared" ref="N478:R479" si="328">N479</f>
        <v>4156</v>
      </c>
      <c r="O478" s="568">
        <f t="shared" si="328"/>
        <v>4156</v>
      </c>
      <c r="P478" s="392">
        <f t="shared" si="328"/>
        <v>4239.12</v>
      </c>
      <c r="Q478" s="392">
        <f t="shared" si="328"/>
        <v>4323.9023999999999</v>
      </c>
      <c r="R478" s="392">
        <f t="shared" si="328"/>
        <v>4156</v>
      </c>
      <c r="S478" s="453">
        <f t="shared" si="309"/>
        <v>0</v>
      </c>
      <c r="T478" s="361"/>
    </row>
    <row r="479" spans="2:20" ht="15">
      <c r="B479" s="393"/>
      <c r="C479" s="393" t="s">
        <v>2048</v>
      </c>
      <c r="D479" s="393" t="s">
        <v>923</v>
      </c>
      <c r="E479" s="394" t="s">
        <v>924</v>
      </c>
      <c r="F479" s="393">
        <v>5</v>
      </c>
      <c r="G479" s="395">
        <v>3</v>
      </c>
      <c r="H479" s="395">
        <v>6</v>
      </c>
      <c r="I479" s="395">
        <v>1</v>
      </c>
      <c r="J479" s="395">
        <v>0</v>
      </c>
      <c r="K479" s="396" t="s">
        <v>2051</v>
      </c>
      <c r="L479" s="397">
        <v>20681.759999999998</v>
      </c>
      <c r="M479" s="593">
        <v>17368</v>
      </c>
      <c r="N479" s="577">
        <f t="shared" si="328"/>
        <v>4156</v>
      </c>
      <c r="O479" s="569">
        <f t="shared" si="328"/>
        <v>4156</v>
      </c>
      <c r="P479" s="397">
        <f t="shared" si="328"/>
        <v>4239.12</v>
      </c>
      <c r="Q479" s="397">
        <f t="shared" si="328"/>
        <v>4323.9023999999999</v>
      </c>
      <c r="R479" s="397">
        <f t="shared" si="328"/>
        <v>4156</v>
      </c>
      <c r="S479" s="453">
        <f t="shared" si="309"/>
        <v>0</v>
      </c>
      <c r="T479" s="361"/>
    </row>
    <row r="480" spans="2:20" ht="15">
      <c r="B480" s="398"/>
      <c r="C480" s="398" t="s">
        <v>2048</v>
      </c>
      <c r="D480" s="398" t="s">
        <v>923</v>
      </c>
      <c r="E480" s="399" t="s">
        <v>924</v>
      </c>
      <c r="F480" s="398">
        <v>5</v>
      </c>
      <c r="G480" s="400">
        <v>3</v>
      </c>
      <c r="H480" s="400">
        <v>6</v>
      </c>
      <c r="I480" s="400">
        <v>1</v>
      </c>
      <c r="J480" s="400">
        <v>1</v>
      </c>
      <c r="K480" s="406" t="s">
        <v>2051</v>
      </c>
      <c r="L480" s="407">
        <v>20681.759999999998</v>
      </c>
      <c r="M480" s="578">
        <v>17368</v>
      </c>
      <c r="N480" s="580">
        <v>4156</v>
      </c>
      <c r="O480" s="578">
        <f>ROUND(N480,0)</f>
        <v>4156</v>
      </c>
      <c r="P480" s="402">
        <f>O480*0.02+O480</f>
        <v>4239.12</v>
      </c>
      <c r="Q480" s="402">
        <f>P480*0.02+P480</f>
        <v>4323.9023999999999</v>
      </c>
      <c r="R480" s="402">
        <f>O480</f>
        <v>4156</v>
      </c>
      <c r="S480" s="453">
        <f t="shared" si="309"/>
        <v>0</v>
      </c>
      <c r="T480" s="361"/>
    </row>
    <row r="481" spans="2:20" ht="25.5">
      <c r="B481" s="389"/>
      <c r="C481" s="389" t="s">
        <v>2052</v>
      </c>
      <c r="D481" s="389" t="s">
        <v>925</v>
      </c>
      <c r="E481" s="388" t="s">
        <v>2053</v>
      </c>
      <c r="F481" s="389">
        <v>5</v>
      </c>
      <c r="G481" s="390">
        <v>3</v>
      </c>
      <c r="H481" s="390">
        <v>7</v>
      </c>
      <c r="I481" s="390">
        <v>0</v>
      </c>
      <c r="J481" s="390">
        <v>0</v>
      </c>
      <c r="K481" s="391" t="s">
        <v>2054</v>
      </c>
      <c r="L481" s="392">
        <v>0</v>
      </c>
      <c r="M481" s="592">
        <v>0</v>
      </c>
      <c r="N481" s="576">
        <v>0</v>
      </c>
      <c r="O481" s="392">
        <f t="shared" ref="O481:R482" si="329">O482</f>
        <v>0</v>
      </c>
      <c r="P481" s="392">
        <f t="shared" si="329"/>
        <v>0</v>
      </c>
      <c r="Q481" s="392">
        <f t="shared" si="329"/>
        <v>0</v>
      </c>
      <c r="R481" s="392">
        <f t="shared" si="329"/>
        <v>0</v>
      </c>
      <c r="S481" s="453">
        <f t="shared" si="309"/>
        <v>0</v>
      </c>
      <c r="T481" s="361"/>
    </row>
    <row r="482" spans="2:20" ht="15">
      <c r="B482" s="393"/>
      <c r="C482" s="393" t="s">
        <v>2052</v>
      </c>
      <c r="D482" s="393" t="s">
        <v>925</v>
      </c>
      <c r="E482" s="394" t="s">
        <v>926</v>
      </c>
      <c r="F482" s="393">
        <v>5</v>
      </c>
      <c r="G482" s="395">
        <v>3</v>
      </c>
      <c r="H482" s="395">
        <v>7</v>
      </c>
      <c r="I482" s="395">
        <v>1</v>
      </c>
      <c r="J482" s="395">
        <v>0</v>
      </c>
      <c r="K482" s="396" t="s">
        <v>2055</v>
      </c>
      <c r="L482" s="397">
        <v>0</v>
      </c>
      <c r="M482" s="593">
        <v>0</v>
      </c>
      <c r="N482" s="577">
        <v>0</v>
      </c>
      <c r="O482" s="397">
        <f t="shared" si="329"/>
        <v>0</v>
      </c>
      <c r="P482" s="397">
        <f t="shared" si="329"/>
        <v>0</v>
      </c>
      <c r="Q482" s="397">
        <f t="shared" si="329"/>
        <v>0</v>
      </c>
      <c r="R482" s="397">
        <f t="shared" si="329"/>
        <v>0</v>
      </c>
      <c r="S482" s="453">
        <f t="shared" si="309"/>
        <v>0</v>
      </c>
      <c r="T482" s="361"/>
    </row>
    <row r="483" spans="2:20" ht="15">
      <c r="B483" s="398" t="s">
        <v>350</v>
      </c>
      <c r="C483" s="398" t="s">
        <v>2052</v>
      </c>
      <c r="D483" s="398" t="s">
        <v>925</v>
      </c>
      <c r="E483" s="399" t="s">
        <v>926</v>
      </c>
      <c r="F483" s="398">
        <v>5</v>
      </c>
      <c r="G483" s="400">
        <v>3</v>
      </c>
      <c r="H483" s="400">
        <v>7</v>
      </c>
      <c r="I483" s="400">
        <v>1</v>
      </c>
      <c r="J483" s="400">
        <v>1</v>
      </c>
      <c r="K483" s="406" t="s">
        <v>2055</v>
      </c>
      <c r="L483" s="407">
        <v>0</v>
      </c>
      <c r="M483" s="578">
        <v>0</v>
      </c>
      <c r="N483" s="580"/>
      <c r="O483" s="578">
        <f>ROUND(N483,0)</f>
        <v>0</v>
      </c>
      <c r="P483" s="402">
        <f>O483*0.02+O483</f>
        <v>0</v>
      </c>
      <c r="Q483" s="402">
        <f>P483*0.02+P483</f>
        <v>0</v>
      </c>
      <c r="R483" s="402"/>
      <c r="S483" s="453">
        <f t="shared" si="309"/>
        <v>0</v>
      </c>
      <c r="T483" s="361"/>
    </row>
    <row r="484" spans="2:20" ht="15">
      <c r="B484" s="383"/>
      <c r="C484" s="383" t="s">
        <v>2056</v>
      </c>
      <c r="D484" s="383" t="s">
        <v>927</v>
      </c>
      <c r="E484" s="382" t="s">
        <v>2057</v>
      </c>
      <c r="F484" s="383">
        <v>5</v>
      </c>
      <c r="G484" s="384">
        <v>4</v>
      </c>
      <c r="H484" s="384">
        <v>0</v>
      </c>
      <c r="I484" s="384">
        <v>0</v>
      </c>
      <c r="J484" s="384">
        <v>0</v>
      </c>
      <c r="K484" s="385" t="s">
        <v>2058</v>
      </c>
      <c r="L484" s="386">
        <v>2517754.11</v>
      </c>
      <c r="M484" s="591">
        <v>2438872</v>
      </c>
      <c r="N484" s="575">
        <f t="shared" ref="N484" si="330">N485+N488+N493+N498</f>
        <v>2290167</v>
      </c>
      <c r="O484" s="567">
        <f t="shared" ref="O484" si="331">O485+O488+O493+O498</f>
        <v>1890167</v>
      </c>
      <c r="P484" s="386">
        <f t="shared" ref="P484:R484" si="332">P485+P488+P493+P498</f>
        <v>1927970.34</v>
      </c>
      <c r="Q484" s="386">
        <f t="shared" si="332"/>
        <v>1966529.7468000001</v>
      </c>
      <c r="R484" s="386">
        <f t="shared" si="332"/>
        <v>1890167</v>
      </c>
      <c r="S484" s="453">
        <f t="shared" si="309"/>
        <v>0</v>
      </c>
      <c r="T484" s="361"/>
    </row>
    <row r="485" spans="2:20" ht="15">
      <c r="B485" s="389"/>
      <c r="C485" s="389" t="s">
        <v>2059</v>
      </c>
      <c r="D485" s="389" t="s">
        <v>929</v>
      </c>
      <c r="E485" s="388" t="s">
        <v>2060</v>
      </c>
      <c r="F485" s="389">
        <v>5</v>
      </c>
      <c r="G485" s="390">
        <v>4</v>
      </c>
      <c r="H485" s="390">
        <v>1</v>
      </c>
      <c r="I485" s="390">
        <v>0</v>
      </c>
      <c r="J485" s="390">
        <v>0</v>
      </c>
      <c r="K485" s="391" t="s">
        <v>2061</v>
      </c>
      <c r="L485" s="392">
        <v>190086.1</v>
      </c>
      <c r="M485" s="592">
        <v>221524</v>
      </c>
      <c r="N485" s="576">
        <f t="shared" ref="N485:R486" si="333">N486</f>
        <v>215120</v>
      </c>
      <c r="O485" s="568">
        <f t="shared" si="333"/>
        <v>65120</v>
      </c>
      <c r="P485" s="392">
        <f t="shared" si="333"/>
        <v>66422.399999999994</v>
      </c>
      <c r="Q485" s="392">
        <f t="shared" si="333"/>
        <v>67750.847999999998</v>
      </c>
      <c r="R485" s="392">
        <f t="shared" si="333"/>
        <v>65120</v>
      </c>
      <c r="S485" s="453">
        <f t="shared" si="309"/>
        <v>0</v>
      </c>
      <c r="T485" s="361"/>
    </row>
    <row r="486" spans="2:20" ht="15">
      <c r="B486" s="393"/>
      <c r="C486" s="393" t="s">
        <v>2059</v>
      </c>
      <c r="D486" s="393" t="s">
        <v>929</v>
      </c>
      <c r="E486" s="394" t="s">
        <v>930</v>
      </c>
      <c r="F486" s="393">
        <v>5</v>
      </c>
      <c r="G486" s="395">
        <v>4</v>
      </c>
      <c r="H486" s="395">
        <v>1</v>
      </c>
      <c r="I486" s="395">
        <v>1</v>
      </c>
      <c r="J486" s="395">
        <v>0</v>
      </c>
      <c r="K486" s="396" t="s">
        <v>2062</v>
      </c>
      <c r="L486" s="397">
        <v>190086.1</v>
      </c>
      <c r="M486" s="593">
        <v>221524</v>
      </c>
      <c r="N486" s="577">
        <f t="shared" si="333"/>
        <v>215120</v>
      </c>
      <c r="O486" s="569">
        <f t="shared" si="333"/>
        <v>65120</v>
      </c>
      <c r="P486" s="397">
        <f t="shared" si="333"/>
        <v>66422.399999999994</v>
      </c>
      <c r="Q486" s="397">
        <f t="shared" si="333"/>
        <v>67750.847999999998</v>
      </c>
      <c r="R486" s="397">
        <f t="shared" si="333"/>
        <v>65120</v>
      </c>
      <c r="S486" s="453">
        <f t="shared" si="309"/>
        <v>0</v>
      </c>
      <c r="T486" s="361"/>
    </row>
    <row r="487" spans="2:20" ht="15">
      <c r="B487" s="398"/>
      <c r="C487" s="398" t="s">
        <v>2059</v>
      </c>
      <c r="D487" s="398" t="s">
        <v>929</v>
      </c>
      <c r="E487" s="399" t="s">
        <v>930</v>
      </c>
      <c r="F487" s="398">
        <v>5</v>
      </c>
      <c r="G487" s="400">
        <v>4</v>
      </c>
      <c r="H487" s="400">
        <v>1</v>
      </c>
      <c r="I487" s="400">
        <v>1</v>
      </c>
      <c r="J487" s="400">
        <v>1</v>
      </c>
      <c r="K487" s="406" t="s">
        <v>2062</v>
      </c>
      <c r="L487" s="407">
        <v>190086.1</v>
      </c>
      <c r="M487" s="578">
        <v>221524</v>
      </c>
      <c r="N487" s="580">
        <v>215120</v>
      </c>
      <c r="O487" s="578">
        <f>ROUND(N487,0)-150000</f>
        <v>65120</v>
      </c>
      <c r="P487" s="402">
        <f>O487*0.02+O487</f>
        <v>66422.399999999994</v>
      </c>
      <c r="Q487" s="402">
        <f>P487*0.02+P487</f>
        <v>67750.847999999998</v>
      </c>
      <c r="R487" s="402">
        <f>O487</f>
        <v>65120</v>
      </c>
      <c r="S487" s="453">
        <f t="shared" si="309"/>
        <v>0</v>
      </c>
      <c r="T487" s="361"/>
    </row>
    <row r="488" spans="2:20" ht="15">
      <c r="B488" s="389"/>
      <c r="C488" s="389" t="s">
        <v>2063</v>
      </c>
      <c r="D488" s="389" t="s">
        <v>931</v>
      </c>
      <c r="E488" s="388" t="s">
        <v>2064</v>
      </c>
      <c r="F488" s="389">
        <v>5</v>
      </c>
      <c r="G488" s="390">
        <v>4</v>
      </c>
      <c r="H488" s="390">
        <v>2</v>
      </c>
      <c r="I488" s="390">
        <v>0</v>
      </c>
      <c r="J488" s="390">
        <v>0</v>
      </c>
      <c r="K488" s="391" t="s">
        <v>2065</v>
      </c>
      <c r="L488" s="392">
        <v>2327668.0099999998</v>
      </c>
      <c r="M488" s="592">
        <v>2217348</v>
      </c>
      <c r="N488" s="576">
        <f t="shared" ref="N488" si="334">N489+N491</f>
        <v>2075047</v>
      </c>
      <c r="O488" s="568">
        <f t="shared" ref="O488" si="335">O489+O491</f>
        <v>1825047</v>
      </c>
      <c r="P488" s="392">
        <f t="shared" ref="P488:R488" si="336">P489+P491</f>
        <v>1861547.9400000002</v>
      </c>
      <c r="Q488" s="392">
        <f t="shared" si="336"/>
        <v>1898778.8988000001</v>
      </c>
      <c r="R488" s="392">
        <f t="shared" si="336"/>
        <v>1825047</v>
      </c>
      <c r="S488" s="453">
        <f t="shared" si="309"/>
        <v>0</v>
      </c>
      <c r="T488" s="361"/>
    </row>
    <row r="489" spans="2:20" ht="15">
      <c r="B489" s="393"/>
      <c r="C489" s="393" t="s">
        <v>2066</v>
      </c>
      <c r="D489" s="393" t="s">
        <v>933</v>
      </c>
      <c r="E489" s="394" t="s">
        <v>934</v>
      </c>
      <c r="F489" s="393">
        <v>5</v>
      </c>
      <c r="G489" s="395">
        <v>4</v>
      </c>
      <c r="H489" s="395">
        <v>2</v>
      </c>
      <c r="I489" s="395">
        <v>1</v>
      </c>
      <c r="J489" s="395">
        <v>0</v>
      </c>
      <c r="K489" s="396" t="s">
        <v>2067</v>
      </c>
      <c r="L489" s="397">
        <v>2290856.7599999998</v>
      </c>
      <c r="M489" s="593">
        <v>2177190</v>
      </c>
      <c r="N489" s="577">
        <f t="shared" ref="N489:O489" si="337">N490</f>
        <v>2010755</v>
      </c>
      <c r="O489" s="569">
        <f t="shared" si="337"/>
        <v>1760755</v>
      </c>
      <c r="P489" s="397">
        <f t="shared" ref="P489:R489" si="338">P490</f>
        <v>1795970.1</v>
      </c>
      <c r="Q489" s="397">
        <f t="shared" si="338"/>
        <v>1831889.5020000001</v>
      </c>
      <c r="R489" s="397">
        <f t="shared" si="338"/>
        <v>1760755</v>
      </c>
      <c r="S489" s="453">
        <f t="shared" si="309"/>
        <v>0</v>
      </c>
      <c r="T489" s="361"/>
    </row>
    <row r="490" spans="2:20" ht="15">
      <c r="B490" s="398"/>
      <c r="C490" s="398" t="s">
        <v>2066</v>
      </c>
      <c r="D490" s="398" t="s">
        <v>933</v>
      </c>
      <c r="E490" s="399" t="s">
        <v>934</v>
      </c>
      <c r="F490" s="398">
        <v>5</v>
      </c>
      <c r="G490" s="400">
        <v>4</v>
      </c>
      <c r="H490" s="400">
        <v>2</v>
      </c>
      <c r="I490" s="400">
        <v>1</v>
      </c>
      <c r="J490" s="400">
        <v>1</v>
      </c>
      <c r="K490" s="406" t="s">
        <v>2067</v>
      </c>
      <c r="L490" s="407">
        <v>2290856.7599999998</v>
      </c>
      <c r="M490" s="578">
        <v>2177190</v>
      </c>
      <c r="N490" s="580">
        <v>2010755</v>
      </c>
      <c r="O490" s="578">
        <f>ROUND(N490,0)-250000</f>
        <v>1760755</v>
      </c>
      <c r="P490" s="402">
        <f>O490*0.02+O490</f>
        <v>1795970.1</v>
      </c>
      <c r="Q490" s="402">
        <f>P490*0.02+P490</f>
        <v>1831889.5020000001</v>
      </c>
      <c r="R490" s="402">
        <f>O490</f>
        <v>1760755</v>
      </c>
      <c r="S490" s="453">
        <f t="shared" si="309"/>
        <v>0</v>
      </c>
      <c r="T490" s="361"/>
    </row>
    <row r="491" spans="2:20" ht="15">
      <c r="B491" s="393"/>
      <c r="C491" s="393" t="s">
        <v>2068</v>
      </c>
      <c r="D491" s="393" t="s">
        <v>935</v>
      </c>
      <c r="E491" s="394" t="s">
        <v>936</v>
      </c>
      <c r="F491" s="393">
        <v>5</v>
      </c>
      <c r="G491" s="395">
        <v>4</v>
      </c>
      <c r="H491" s="395">
        <v>2</v>
      </c>
      <c r="I491" s="395">
        <v>2</v>
      </c>
      <c r="J491" s="395">
        <v>0</v>
      </c>
      <c r="K491" s="396" t="s">
        <v>2069</v>
      </c>
      <c r="L491" s="397">
        <v>36811.25</v>
      </c>
      <c r="M491" s="593">
        <v>40158</v>
      </c>
      <c r="N491" s="577">
        <f t="shared" ref="N491:O491" si="339">N492</f>
        <v>64292</v>
      </c>
      <c r="O491" s="569">
        <f t="shared" si="339"/>
        <v>64292</v>
      </c>
      <c r="P491" s="397">
        <f t="shared" ref="P491:R491" si="340">P492</f>
        <v>65577.84</v>
      </c>
      <c r="Q491" s="397">
        <f t="shared" si="340"/>
        <v>66889.396800000002</v>
      </c>
      <c r="R491" s="397">
        <f t="shared" si="340"/>
        <v>64292</v>
      </c>
      <c r="S491" s="453">
        <f t="shared" si="309"/>
        <v>0</v>
      </c>
      <c r="T491" s="361"/>
    </row>
    <row r="492" spans="2:20" ht="15">
      <c r="B492" s="398"/>
      <c r="C492" s="398" t="s">
        <v>2068</v>
      </c>
      <c r="D492" s="398" t="s">
        <v>935</v>
      </c>
      <c r="E492" s="399" t="s">
        <v>936</v>
      </c>
      <c r="F492" s="398">
        <v>5</v>
      </c>
      <c r="G492" s="400">
        <v>4</v>
      </c>
      <c r="H492" s="400">
        <v>2</v>
      </c>
      <c r="I492" s="400">
        <v>2</v>
      </c>
      <c r="J492" s="400">
        <v>1</v>
      </c>
      <c r="K492" s="406" t="s">
        <v>2069</v>
      </c>
      <c r="L492" s="407">
        <v>36811.25</v>
      </c>
      <c r="M492" s="578">
        <v>40158</v>
      </c>
      <c r="N492" s="580">
        <v>64292</v>
      </c>
      <c r="O492" s="578">
        <f>ROUND(N492,0)</f>
        <v>64292</v>
      </c>
      <c r="P492" s="402">
        <f>O492*0.02+O492</f>
        <v>65577.84</v>
      </c>
      <c r="Q492" s="402">
        <f>P492*0.02+P492</f>
        <v>66889.396800000002</v>
      </c>
      <c r="R492" s="402">
        <f>O492</f>
        <v>64292</v>
      </c>
      <c r="S492" s="453">
        <f t="shared" si="309"/>
        <v>0</v>
      </c>
      <c r="T492" s="361"/>
    </row>
    <row r="493" spans="2:20" ht="15">
      <c r="B493" s="389"/>
      <c r="C493" s="389" t="s">
        <v>2070</v>
      </c>
      <c r="D493" s="389" t="s">
        <v>937</v>
      </c>
      <c r="E493" s="388" t="s">
        <v>2071</v>
      </c>
      <c r="F493" s="389">
        <v>5</v>
      </c>
      <c r="G493" s="390">
        <v>4</v>
      </c>
      <c r="H493" s="390">
        <v>3</v>
      </c>
      <c r="I493" s="390">
        <v>0</v>
      </c>
      <c r="J493" s="390">
        <v>0</v>
      </c>
      <c r="K493" s="391" t="s">
        <v>2072</v>
      </c>
      <c r="L493" s="392">
        <v>0</v>
      </c>
      <c r="M493" s="592">
        <v>0</v>
      </c>
      <c r="N493" s="576">
        <v>0</v>
      </c>
      <c r="O493" s="568">
        <f t="shared" ref="O493" si="341">O494+O496</f>
        <v>0</v>
      </c>
      <c r="P493" s="392">
        <f t="shared" ref="P493:R493" si="342">P494+P496</f>
        <v>0</v>
      </c>
      <c r="Q493" s="392">
        <f t="shared" si="342"/>
        <v>0</v>
      </c>
      <c r="R493" s="392">
        <f t="shared" si="342"/>
        <v>0</v>
      </c>
      <c r="S493" s="453">
        <f t="shared" si="309"/>
        <v>0</v>
      </c>
      <c r="T493" s="361"/>
    </row>
    <row r="494" spans="2:20" ht="15">
      <c r="B494" s="393"/>
      <c r="C494" s="393" t="s">
        <v>2073</v>
      </c>
      <c r="D494" s="393" t="s">
        <v>939</v>
      </c>
      <c r="E494" s="394" t="s">
        <v>940</v>
      </c>
      <c r="F494" s="393">
        <v>5</v>
      </c>
      <c r="G494" s="395">
        <v>4</v>
      </c>
      <c r="H494" s="395">
        <v>3</v>
      </c>
      <c r="I494" s="395">
        <v>1</v>
      </c>
      <c r="J494" s="395">
        <v>0</v>
      </c>
      <c r="K494" s="396" t="s">
        <v>2074</v>
      </c>
      <c r="L494" s="397">
        <v>0</v>
      </c>
      <c r="M494" s="593">
        <v>0</v>
      </c>
      <c r="N494" s="577">
        <v>0</v>
      </c>
      <c r="O494" s="397">
        <f>O495</f>
        <v>0</v>
      </c>
      <c r="P494" s="397">
        <f t="shared" ref="P494:R494" si="343">P495</f>
        <v>0</v>
      </c>
      <c r="Q494" s="397">
        <f t="shared" si="343"/>
        <v>0</v>
      </c>
      <c r="R494" s="397">
        <f t="shared" si="343"/>
        <v>0</v>
      </c>
      <c r="S494" s="453">
        <f t="shared" si="309"/>
        <v>0</v>
      </c>
      <c r="T494" s="361"/>
    </row>
    <row r="495" spans="2:20" ht="15">
      <c r="B495" s="398"/>
      <c r="C495" s="398" t="s">
        <v>2073</v>
      </c>
      <c r="D495" s="398" t="s">
        <v>939</v>
      </c>
      <c r="E495" s="399" t="s">
        <v>940</v>
      </c>
      <c r="F495" s="398">
        <v>5</v>
      </c>
      <c r="G495" s="400">
        <v>4</v>
      </c>
      <c r="H495" s="400">
        <v>3</v>
      </c>
      <c r="I495" s="400">
        <v>1</v>
      </c>
      <c r="J495" s="400">
        <v>1</v>
      </c>
      <c r="K495" s="406" t="s">
        <v>2074</v>
      </c>
      <c r="L495" s="407">
        <v>0</v>
      </c>
      <c r="M495" s="594"/>
      <c r="N495" s="580"/>
      <c r="O495" s="407"/>
      <c r="P495" s="402">
        <f>O495*0.02+O495</f>
        <v>0</v>
      </c>
      <c r="Q495" s="402">
        <f>P495*0.02+P495</f>
        <v>0</v>
      </c>
      <c r="R495" s="402"/>
      <c r="S495" s="453">
        <f t="shared" si="309"/>
        <v>0</v>
      </c>
      <c r="T495" s="361"/>
    </row>
    <row r="496" spans="2:20" ht="15">
      <c r="B496" s="393"/>
      <c r="C496" s="393" t="s">
        <v>2075</v>
      </c>
      <c r="D496" s="393" t="s">
        <v>941</v>
      </c>
      <c r="E496" s="394" t="s">
        <v>942</v>
      </c>
      <c r="F496" s="393">
        <v>5</v>
      </c>
      <c r="G496" s="395">
        <v>4</v>
      </c>
      <c r="H496" s="395">
        <v>3</v>
      </c>
      <c r="I496" s="395">
        <v>2</v>
      </c>
      <c r="J496" s="395">
        <v>0</v>
      </c>
      <c r="K496" s="396" t="s">
        <v>2076</v>
      </c>
      <c r="L496" s="397">
        <v>0</v>
      </c>
      <c r="M496" s="593">
        <v>0</v>
      </c>
      <c r="N496" s="577">
        <v>0</v>
      </c>
      <c r="O496" s="397">
        <f>O497</f>
        <v>0</v>
      </c>
      <c r="P496" s="397">
        <f t="shared" ref="P496:R496" si="344">P497</f>
        <v>0</v>
      </c>
      <c r="Q496" s="397">
        <f t="shared" si="344"/>
        <v>0</v>
      </c>
      <c r="R496" s="397">
        <f t="shared" si="344"/>
        <v>0</v>
      </c>
      <c r="S496" s="453">
        <f t="shared" si="309"/>
        <v>0</v>
      </c>
      <c r="T496" s="361"/>
    </row>
    <row r="497" spans="2:23" ht="15">
      <c r="B497" s="398"/>
      <c r="C497" s="398" t="s">
        <v>2075</v>
      </c>
      <c r="D497" s="398" t="s">
        <v>941</v>
      </c>
      <c r="E497" s="399" t="s">
        <v>942</v>
      </c>
      <c r="F497" s="398">
        <v>5</v>
      </c>
      <c r="G497" s="400">
        <v>4</v>
      </c>
      <c r="H497" s="400">
        <v>3</v>
      </c>
      <c r="I497" s="400">
        <v>2</v>
      </c>
      <c r="J497" s="400">
        <v>1</v>
      </c>
      <c r="K497" s="406" t="s">
        <v>2076</v>
      </c>
      <c r="L497" s="407">
        <v>0</v>
      </c>
      <c r="M497" s="594"/>
      <c r="N497" s="580"/>
      <c r="O497" s="407"/>
      <c r="P497" s="402">
        <f>O497*0.02+O497</f>
        <v>0</v>
      </c>
      <c r="Q497" s="402">
        <f>P497*0.02+P497</f>
        <v>0</v>
      </c>
      <c r="R497" s="402"/>
      <c r="S497" s="453">
        <f t="shared" si="309"/>
        <v>0</v>
      </c>
      <c r="T497" s="361"/>
    </row>
    <row r="498" spans="2:23" ht="25.5">
      <c r="B498" s="389"/>
      <c r="C498" s="389" t="s">
        <v>2077</v>
      </c>
      <c r="D498" s="389" t="s">
        <v>943</v>
      </c>
      <c r="E498" s="388" t="s">
        <v>2078</v>
      </c>
      <c r="F498" s="389">
        <v>5</v>
      </c>
      <c r="G498" s="390">
        <v>4</v>
      </c>
      <c r="H498" s="390">
        <v>4</v>
      </c>
      <c r="I498" s="390">
        <v>0</v>
      </c>
      <c r="J498" s="390">
        <v>0</v>
      </c>
      <c r="K498" s="391" t="s">
        <v>2079</v>
      </c>
      <c r="L498" s="392">
        <v>0</v>
      </c>
      <c r="M498" s="592">
        <v>0</v>
      </c>
      <c r="N498" s="576">
        <v>0</v>
      </c>
      <c r="O498" s="568">
        <f t="shared" ref="O498:R499" si="345">O499</f>
        <v>0</v>
      </c>
      <c r="P498" s="392">
        <f t="shared" si="345"/>
        <v>0</v>
      </c>
      <c r="Q498" s="392">
        <f t="shared" si="345"/>
        <v>0</v>
      </c>
      <c r="R498" s="392">
        <f t="shared" si="345"/>
        <v>0</v>
      </c>
      <c r="S498" s="453">
        <f t="shared" si="309"/>
        <v>0</v>
      </c>
      <c r="T498" s="361"/>
    </row>
    <row r="499" spans="2:23" ht="15">
      <c r="B499" s="393"/>
      <c r="C499" s="393" t="s">
        <v>2077</v>
      </c>
      <c r="D499" s="393" t="s">
        <v>943</v>
      </c>
      <c r="E499" s="394" t="s">
        <v>944</v>
      </c>
      <c r="F499" s="393">
        <v>5</v>
      </c>
      <c r="G499" s="395">
        <v>4</v>
      </c>
      <c r="H499" s="395">
        <v>4</v>
      </c>
      <c r="I499" s="395">
        <v>1</v>
      </c>
      <c r="J499" s="395">
        <v>0</v>
      </c>
      <c r="K499" s="396" t="s">
        <v>2080</v>
      </c>
      <c r="L499" s="397">
        <v>0</v>
      </c>
      <c r="M499" s="593">
        <v>0</v>
      </c>
      <c r="N499" s="577">
        <v>0</v>
      </c>
      <c r="O499" s="397">
        <f t="shared" si="345"/>
        <v>0</v>
      </c>
      <c r="P499" s="397">
        <f t="shared" si="345"/>
        <v>0</v>
      </c>
      <c r="Q499" s="397">
        <f t="shared" si="345"/>
        <v>0</v>
      </c>
      <c r="R499" s="397">
        <f t="shared" si="345"/>
        <v>0</v>
      </c>
      <c r="S499" s="453">
        <f t="shared" si="309"/>
        <v>0</v>
      </c>
      <c r="T499" s="361"/>
    </row>
    <row r="500" spans="2:23" ht="15">
      <c r="B500" s="398" t="s">
        <v>350</v>
      </c>
      <c r="C500" s="398" t="s">
        <v>2077</v>
      </c>
      <c r="D500" s="398" t="s">
        <v>943</v>
      </c>
      <c r="E500" s="399" t="s">
        <v>944</v>
      </c>
      <c r="F500" s="398">
        <v>5</v>
      </c>
      <c r="G500" s="400">
        <v>4</v>
      </c>
      <c r="H500" s="400">
        <v>4</v>
      </c>
      <c r="I500" s="400">
        <v>1</v>
      </c>
      <c r="J500" s="400">
        <v>1</v>
      </c>
      <c r="K500" s="406" t="s">
        <v>2080</v>
      </c>
      <c r="L500" s="407">
        <v>0</v>
      </c>
      <c r="M500" s="594"/>
      <c r="N500" s="580"/>
      <c r="O500" s="407"/>
      <c r="P500" s="402">
        <f>O500*0.02+O500</f>
        <v>0</v>
      </c>
      <c r="Q500" s="402">
        <f>P500*0.02+P500</f>
        <v>0</v>
      </c>
      <c r="R500" s="402"/>
      <c r="S500" s="453">
        <f t="shared" ref="S500:S563" si="346">O500+O500*0.02-P500</f>
        <v>0</v>
      </c>
      <c r="T500" s="361"/>
      <c r="U500" s="344" t="s">
        <v>2684</v>
      </c>
      <c r="V500" s="344" t="s">
        <v>2685</v>
      </c>
    </row>
    <row r="501" spans="2:23" ht="15">
      <c r="B501" s="383"/>
      <c r="C501" s="383" t="s">
        <v>2081</v>
      </c>
      <c r="D501" s="383" t="s">
        <v>947</v>
      </c>
      <c r="E501" s="382" t="s">
        <v>2082</v>
      </c>
      <c r="F501" s="383">
        <v>5</v>
      </c>
      <c r="G501" s="384">
        <v>5</v>
      </c>
      <c r="H501" s="384">
        <v>0</v>
      </c>
      <c r="I501" s="384">
        <v>0</v>
      </c>
      <c r="J501" s="384">
        <v>0</v>
      </c>
      <c r="K501" s="385" t="s">
        <v>2083</v>
      </c>
      <c r="L501" s="386">
        <v>60993522.400000006</v>
      </c>
      <c r="M501" s="591">
        <v>63137200</v>
      </c>
      <c r="N501" s="575">
        <f t="shared" ref="N501" si="347">N502+N547</f>
        <v>60078710</v>
      </c>
      <c r="O501" s="567">
        <f t="shared" ref="O501" si="348">O502+O547</f>
        <v>60586623</v>
      </c>
      <c r="P501" s="386">
        <f t="shared" ref="P501:R501" si="349">P502+P547</f>
        <v>61798355.460000001</v>
      </c>
      <c r="Q501" s="386">
        <f t="shared" si="349"/>
        <v>63034322.569199994</v>
      </c>
      <c r="R501" s="386">
        <f t="shared" si="349"/>
        <v>0</v>
      </c>
      <c r="S501" s="453">
        <f t="shared" si="346"/>
        <v>0</v>
      </c>
      <c r="T501" s="361">
        <f>N501+N570+N617+N664</f>
        <v>76221975</v>
      </c>
      <c r="U501" s="361">
        <f>N501+N570+N617+N664</f>
        <v>76221975</v>
      </c>
      <c r="V501" s="361">
        <f>O501+O570+O617+O664</f>
        <v>76898999</v>
      </c>
      <c r="W501" s="361">
        <f>V501-U501</f>
        <v>677024</v>
      </c>
    </row>
    <row r="502" spans="2:23" ht="15">
      <c r="B502" s="389"/>
      <c r="C502" s="389" t="s">
        <v>2084</v>
      </c>
      <c r="D502" s="389" t="s">
        <v>949</v>
      </c>
      <c r="E502" s="388" t="s">
        <v>2085</v>
      </c>
      <c r="F502" s="389">
        <v>5</v>
      </c>
      <c r="G502" s="390">
        <v>5</v>
      </c>
      <c r="H502" s="390">
        <v>1</v>
      </c>
      <c r="I502" s="390">
        <v>0</v>
      </c>
      <c r="J502" s="390">
        <v>0</v>
      </c>
      <c r="K502" s="391" t="s">
        <v>2086</v>
      </c>
      <c r="L502" s="392">
        <v>36079200.550000004</v>
      </c>
      <c r="M502" s="592">
        <v>37646514</v>
      </c>
      <c r="N502" s="576">
        <f t="shared" ref="N502" si="350">N503+N525</f>
        <v>34688234</v>
      </c>
      <c r="O502" s="568">
        <f t="shared" ref="O502" si="351">O503+O525</f>
        <v>34887339</v>
      </c>
      <c r="P502" s="392">
        <f t="shared" ref="P502:R502" si="352">P503+P525</f>
        <v>35585085.780000001</v>
      </c>
      <c r="Q502" s="392">
        <f t="shared" si="352"/>
        <v>36296787.4956</v>
      </c>
      <c r="R502" s="392">
        <f t="shared" si="352"/>
        <v>0</v>
      </c>
      <c r="S502" s="453">
        <f t="shared" si="346"/>
        <v>0</v>
      </c>
      <c r="T502" s="361"/>
    </row>
    <row r="503" spans="2:23" ht="15">
      <c r="B503" s="393"/>
      <c r="C503" s="393" t="s">
        <v>2087</v>
      </c>
      <c r="D503" s="393" t="s">
        <v>951</v>
      </c>
      <c r="E503" s="394" t="s">
        <v>952</v>
      </c>
      <c r="F503" s="393">
        <v>5</v>
      </c>
      <c r="G503" s="395">
        <v>5</v>
      </c>
      <c r="H503" s="395">
        <v>1</v>
      </c>
      <c r="I503" s="395">
        <v>1</v>
      </c>
      <c r="J503" s="395">
        <v>0</v>
      </c>
      <c r="K503" s="396" t="s">
        <v>2088</v>
      </c>
      <c r="L503" s="397">
        <v>33098811.800000004</v>
      </c>
      <c r="M503" s="593">
        <v>34463104</v>
      </c>
      <c r="N503" s="577">
        <f t="shared" ref="N503" si="353">SUBTOTAL(9,N504:N524)</f>
        <v>31713712</v>
      </c>
      <c r="O503" s="569">
        <f t="shared" ref="O503" si="354">SUBTOTAL(9,O504:O524)</f>
        <v>31862389</v>
      </c>
      <c r="P503" s="397">
        <f t="shared" ref="P503:R503" si="355">SUBTOTAL(9,P504:P524)</f>
        <v>32499636.780000001</v>
      </c>
      <c r="Q503" s="397">
        <f t="shared" si="355"/>
        <v>33149629.5156</v>
      </c>
      <c r="R503" s="397">
        <f t="shared" si="355"/>
        <v>0</v>
      </c>
      <c r="S503" s="453">
        <f t="shared" si="346"/>
        <v>0</v>
      </c>
      <c r="T503" s="361"/>
    </row>
    <row r="504" spans="2:23" ht="15">
      <c r="B504" s="398"/>
      <c r="C504" s="398" t="s">
        <v>2089</v>
      </c>
      <c r="D504" s="398" t="s">
        <v>953</v>
      </c>
      <c r="E504" s="399" t="s">
        <v>954</v>
      </c>
      <c r="F504" s="398">
        <v>5</v>
      </c>
      <c r="G504" s="400">
        <v>5</v>
      </c>
      <c r="H504" s="400">
        <v>1</v>
      </c>
      <c r="I504" s="400">
        <v>1</v>
      </c>
      <c r="J504" s="400">
        <v>1</v>
      </c>
      <c r="K504" s="406" t="s">
        <v>2090</v>
      </c>
      <c r="L504" s="407">
        <v>17194043.050000001</v>
      </c>
      <c r="M504" s="578">
        <v>32544907</v>
      </c>
      <c r="N504" s="580">
        <v>30273007</v>
      </c>
      <c r="O504" s="578">
        <f>ROUND(N504,0)+ROUND(T504,0)</f>
        <v>30294710</v>
      </c>
      <c r="P504" s="402">
        <f t="shared" ref="P504:Q519" si="356">O504*0.02+O504</f>
        <v>30900604.199999999</v>
      </c>
      <c r="Q504" s="402">
        <f t="shared" si="356"/>
        <v>31518616.283999998</v>
      </c>
      <c r="R504" s="402"/>
      <c r="S504" s="453">
        <f t="shared" si="346"/>
        <v>0</v>
      </c>
      <c r="T504" s="361">
        <f>806811.638947017/4-180000</f>
        <v>21702.909736754256</v>
      </c>
    </row>
    <row r="505" spans="2:23" ht="15">
      <c r="B505" s="398"/>
      <c r="C505" s="398" t="s">
        <v>2091</v>
      </c>
      <c r="D505" s="398" t="s">
        <v>955</v>
      </c>
      <c r="E505" s="399" t="s">
        <v>956</v>
      </c>
      <c r="F505" s="398">
        <v>5</v>
      </c>
      <c r="G505" s="400">
        <v>5</v>
      </c>
      <c r="H505" s="400">
        <v>1</v>
      </c>
      <c r="I505" s="400">
        <v>1</v>
      </c>
      <c r="J505" s="400">
        <v>2</v>
      </c>
      <c r="K505" s="406" t="s">
        <v>2092</v>
      </c>
      <c r="L505" s="407">
        <v>676818.41</v>
      </c>
      <c r="M505" s="578">
        <v>1918197</v>
      </c>
      <c r="N505" s="580">
        <v>1440705</v>
      </c>
      <c r="O505" s="578">
        <f>ROUND(N505,0)+ROUND(T505,0)</f>
        <v>1567679</v>
      </c>
      <c r="P505" s="402">
        <f t="shared" si="356"/>
        <v>1599032.58</v>
      </c>
      <c r="Q505" s="402">
        <f t="shared" si="356"/>
        <v>1631013.2316000001</v>
      </c>
      <c r="R505" s="402"/>
      <c r="S505" s="453">
        <f t="shared" si="346"/>
        <v>0</v>
      </c>
      <c r="T505" s="361">
        <f>507894.051954895/4</f>
        <v>126973.51298872376</v>
      </c>
    </row>
    <row r="506" spans="2:23" ht="15">
      <c r="B506" s="398"/>
      <c r="C506" s="398" t="s">
        <v>2093</v>
      </c>
      <c r="D506" s="398" t="s">
        <v>957</v>
      </c>
      <c r="E506" s="399" t="s">
        <v>958</v>
      </c>
      <c r="F506" s="398">
        <v>5</v>
      </c>
      <c r="G506" s="400">
        <v>5</v>
      </c>
      <c r="H506" s="400">
        <v>1</v>
      </c>
      <c r="I506" s="400">
        <v>1</v>
      </c>
      <c r="J506" s="400">
        <v>3</v>
      </c>
      <c r="K506" s="406" t="s">
        <v>2094</v>
      </c>
      <c r="L506" s="407">
        <v>0</v>
      </c>
      <c r="M506" s="594"/>
      <c r="N506" s="580"/>
      <c r="O506" s="594"/>
      <c r="P506" s="402">
        <f t="shared" si="356"/>
        <v>0</v>
      </c>
      <c r="Q506" s="402">
        <f t="shared" si="356"/>
        <v>0</v>
      </c>
      <c r="R506" s="402"/>
      <c r="S506" s="453">
        <f t="shared" si="346"/>
        <v>0</v>
      </c>
      <c r="T506" s="361"/>
    </row>
    <row r="507" spans="2:23" ht="15">
      <c r="B507" s="398"/>
      <c r="C507" s="398" t="s">
        <v>2089</v>
      </c>
      <c r="D507" s="398" t="s">
        <v>953</v>
      </c>
      <c r="E507" s="399" t="s">
        <v>954</v>
      </c>
      <c r="F507" s="398">
        <v>5</v>
      </c>
      <c r="G507" s="400">
        <v>5</v>
      </c>
      <c r="H507" s="400">
        <v>1</v>
      </c>
      <c r="I507" s="400">
        <v>1</v>
      </c>
      <c r="J507" s="400">
        <v>4</v>
      </c>
      <c r="K507" s="406" t="s">
        <v>2095</v>
      </c>
      <c r="L507" s="407">
        <v>5877070.0600000005</v>
      </c>
      <c r="M507" s="594"/>
      <c r="N507" s="580"/>
      <c r="O507" s="594"/>
      <c r="P507" s="402">
        <f t="shared" si="356"/>
        <v>0</v>
      </c>
      <c r="Q507" s="402">
        <f t="shared" si="356"/>
        <v>0</v>
      </c>
      <c r="R507" s="402"/>
      <c r="S507" s="453">
        <f t="shared" si="346"/>
        <v>0</v>
      </c>
      <c r="T507" s="361"/>
    </row>
    <row r="508" spans="2:23" ht="15">
      <c r="B508" s="398"/>
      <c r="C508" s="398" t="s">
        <v>2091</v>
      </c>
      <c r="D508" s="398" t="s">
        <v>955</v>
      </c>
      <c r="E508" s="399" t="s">
        <v>956</v>
      </c>
      <c r="F508" s="398">
        <v>5</v>
      </c>
      <c r="G508" s="400">
        <v>5</v>
      </c>
      <c r="H508" s="400">
        <v>1</v>
      </c>
      <c r="I508" s="400">
        <v>1</v>
      </c>
      <c r="J508" s="400">
        <v>5</v>
      </c>
      <c r="K508" s="406" t="s">
        <v>2096</v>
      </c>
      <c r="L508" s="407">
        <v>169148.62</v>
      </c>
      <c r="M508" s="594"/>
      <c r="N508" s="580"/>
      <c r="O508" s="594"/>
      <c r="P508" s="402">
        <f t="shared" si="356"/>
        <v>0</v>
      </c>
      <c r="Q508" s="402">
        <f t="shared" si="356"/>
        <v>0</v>
      </c>
      <c r="R508" s="402"/>
      <c r="S508" s="453">
        <f t="shared" si="346"/>
        <v>0</v>
      </c>
      <c r="T508" s="361"/>
    </row>
    <row r="509" spans="2:23" ht="15">
      <c r="B509" s="398"/>
      <c r="C509" s="398" t="s">
        <v>2093</v>
      </c>
      <c r="D509" s="398" t="s">
        <v>957</v>
      </c>
      <c r="E509" s="399" t="s">
        <v>958</v>
      </c>
      <c r="F509" s="398">
        <v>5</v>
      </c>
      <c r="G509" s="400">
        <v>5</v>
      </c>
      <c r="H509" s="400">
        <v>1</v>
      </c>
      <c r="I509" s="400">
        <v>1</v>
      </c>
      <c r="J509" s="400">
        <v>6</v>
      </c>
      <c r="K509" s="406" t="s">
        <v>2097</v>
      </c>
      <c r="L509" s="407">
        <v>0</v>
      </c>
      <c r="M509" s="594"/>
      <c r="N509" s="580"/>
      <c r="O509" s="594"/>
      <c r="P509" s="402">
        <f t="shared" si="356"/>
        <v>0</v>
      </c>
      <c r="Q509" s="402">
        <f t="shared" si="356"/>
        <v>0</v>
      </c>
      <c r="R509" s="402"/>
      <c r="S509" s="453">
        <f t="shared" si="346"/>
        <v>0</v>
      </c>
      <c r="T509" s="361"/>
    </row>
    <row r="510" spans="2:23" ht="15">
      <c r="B510" s="398"/>
      <c r="C510" s="398" t="s">
        <v>2089</v>
      </c>
      <c r="D510" s="398" t="s">
        <v>953</v>
      </c>
      <c r="E510" s="399" t="s">
        <v>954</v>
      </c>
      <c r="F510" s="398">
        <v>5</v>
      </c>
      <c r="G510" s="400">
        <v>5</v>
      </c>
      <c r="H510" s="400">
        <v>1</v>
      </c>
      <c r="I510" s="400">
        <v>1</v>
      </c>
      <c r="J510" s="400">
        <v>7</v>
      </c>
      <c r="K510" s="406" t="s">
        <v>2098</v>
      </c>
      <c r="L510" s="407">
        <v>1023636.2599999999</v>
      </c>
      <c r="M510" s="594"/>
      <c r="N510" s="580"/>
      <c r="O510" s="594"/>
      <c r="P510" s="402">
        <f t="shared" si="356"/>
        <v>0</v>
      </c>
      <c r="Q510" s="402">
        <f t="shared" si="356"/>
        <v>0</v>
      </c>
      <c r="R510" s="402"/>
      <c r="S510" s="453">
        <f t="shared" si="346"/>
        <v>0</v>
      </c>
      <c r="T510" s="361"/>
    </row>
    <row r="511" spans="2:23" ht="15">
      <c r="B511" s="398"/>
      <c r="C511" s="398" t="s">
        <v>2091</v>
      </c>
      <c r="D511" s="398" t="s">
        <v>955</v>
      </c>
      <c r="E511" s="399" t="s">
        <v>956</v>
      </c>
      <c r="F511" s="398">
        <v>5</v>
      </c>
      <c r="G511" s="400">
        <v>5</v>
      </c>
      <c r="H511" s="400">
        <v>1</v>
      </c>
      <c r="I511" s="400">
        <v>1</v>
      </c>
      <c r="J511" s="400">
        <v>8</v>
      </c>
      <c r="K511" s="406" t="s">
        <v>2099</v>
      </c>
      <c r="L511" s="407">
        <v>75543.849999999991</v>
      </c>
      <c r="M511" s="594"/>
      <c r="N511" s="580"/>
      <c r="O511" s="594"/>
      <c r="P511" s="402">
        <f t="shared" si="356"/>
        <v>0</v>
      </c>
      <c r="Q511" s="402">
        <f t="shared" si="356"/>
        <v>0</v>
      </c>
      <c r="R511" s="402"/>
      <c r="S511" s="453">
        <f t="shared" si="346"/>
        <v>0</v>
      </c>
      <c r="T511" s="361"/>
    </row>
    <row r="512" spans="2:23" ht="15">
      <c r="B512" s="398"/>
      <c r="C512" s="398" t="s">
        <v>2093</v>
      </c>
      <c r="D512" s="398" t="s">
        <v>957</v>
      </c>
      <c r="E512" s="399" t="s">
        <v>958</v>
      </c>
      <c r="F512" s="398">
        <v>5</v>
      </c>
      <c r="G512" s="400">
        <v>5</v>
      </c>
      <c r="H512" s="400">
        <v>1</v>
      </c>
      <c r="I512" s="400">
        <v>1</v>
      </c>
      <c r="J512" s="400">
        <v>9</v>
      </c>
      <c r="K512" s="406" t="s">
        <v>2100</v>
      </c>
      <c r="L512" s="407">
        <v>0</v>
      </c>
      <c r="M512" s="594"/>
      <c r="N512" s="580"/>
      <c r="O512" s="594"/>
      <c r="P512" s="402">
        <f t="shared" si="356"/>
        <v>0</v>
      </c>
      <c r="Q512" s="402">
        <f t="shared" si="356"/>
        <v>0</v>
      </c>
      <c r="R512" s="402"/>
      <c r="S512" s="453">
        <f t="shared" si="346"/>
        <v>0</v>
      </c>
      <c r="T512" s="361"/>
    </row>
    <row r="513" spans="2:20" ht="15">
      <c r="B513" s="398"/>
      <c r="C513" s="398" t="s">
        <v>2089</v>
      </c>
      <c r="D513" s="398" t="s">
        <v>953</v>
      </c>
      <c r="E513" s="399" t="s">
        <v>954</v>
      </c>
      <c r="F513" s="398">
        <v>5</v>
      </c>
      <c r="G513" s="400">
        <v>5</v>
      </c>
      <c r="H513" s="400">
        <v>1</v>
      </c>
      <c r="I513" s="400">
        <v>1</v>
      </c>
      <c r="J513" s="400">
        <v>10</v>
      </c>
      <c r="K513" s="406" t="s">
        <v>2101</v>
      </c>
      <c r="L513" s="407">
        <v>147262.54</v>
      </c>
      <c r="M513" s="594"/>
      <c r="N513" s="580"/>
      <c r="O513" s="594"/>
      <c r="P513" s="402">
        <f t="shared" si="356"/>
        <v>0</v>
      </c>
      <c r="Q513" s="402">
        <f t="shared" si="356"/>
        <v>0</v>
      </c>
      <c r="R513" s="402"/>
      <c r="S513" s="453">
        <f t="shared" si="346"/>
        <v>0</v>
      </c>
      <c r="T513" s="361"/>
    </row>
    <row r="514" spans="2:20" ht="15">
      <c r="B514" s="398"/>
      <c r="C514" s="398" t="s">
        <v>2091</v>
      </c>
      <c r="D514" s="398" t="s">
        <v>955</v>
      </c>
      <c r="E514" s="399" t="s">
        <v>956</v>
      </c>
      <c r="F514" s="398">
        <v>5</v>
      </c>
      <c r="G514" s="400">
        <v>5</v>
      </c>
      <c r="H514" s="400">
        <v>1</v>
      </c>
      <c r="I514" s="400">
        <v>1</v>
      </c>
      <c r="J514" s="400">
        <v>11</v>
      </c>
      <c r="K514" s="406" t="s">
        <v>2102</v>
      </c>
      <c r="L514" s="407">
        <v>9000</v>
      </c>
      <c r="M514" s="594"/>
      <c r="N514" s="580"/>
      <c r="O514" s="594"/>
      <c r="P514" s="402">
        <f t="shared" si="356"/>
        <v>0</v>
      </c>
      <c r="Q514" s="402">
        <f t="shared" si="356"/>
        <v>0</v>
      </c>
      <c r="R514" s="402"/>
      <c r="S514" s="453">
        <f t="shared" si="346"/>
        <v>0</v>
      </c>
      <c r="T514" s="361"/>
    </row>
    <row r="515" spans="2:20" ht="15">
      <c r="B515" s="398"/>
      <c r="C515" s="398" t="s">
        <v>2093</v>
      </c>
      <c r="D515" s="398" t="s">
        <v>957</v>
      </c>
      <c r="E515" s="399" t="s">
        <v>958</v>
      </c>
      <c r="F515" s="398">
        <v>5</v>
      </c>
      <c r="G515" s="400">
        <v>5</v>
      </c>
      <c r="H515" s="400">
        <v>1</v>
      </c>
      <c r="I515" s="400">
        <v>1</v>
      </c>
      <c r="J515" s="400">
        <v>12</v>
      </c>
      <c r="K515" s="406" t="s">
        <v>2103</v>
      </c>
      <c r="L515" s="407">
        <v>0</v>
      </c>
      <c r="M515" s="594"/>
      <c r="N515" s="580"/>
      <c r="O515" s="594"/>
      <c r="P515" s="402">
        <f t="shared" si="356"/>
        <v>0</v>
      </c>
      <c r="Q515" s="402">
        <f t="shared" si="356"/>
        <v>0</v>
      </c>
      <c r="R515" s="402"/>
      <c r="S515" s="453">
        <f t="shared" si="346"/>
        <v>0</v>
      </c>
      <c r="T515" s="361"/>
    </row>
    <row r="516" spans="2:20" ht="15">
      <c r="B516" s="398"/>
      <c r="C516" s="398" t="s">
        <v>2089</v>
      </c>
      <c r="D516" s="398" t="s">
        <v>953</v>
      </c>
      <c r="E516" s="399" t="s">
        <v>954</v>
      </c>
      <c r="F516" s="398">
        <v>5</v>
      </c>
      <c r="G516" s="400">
        <v>5</v>
      </c>
      <c r="H516" s="400">
        <v>1</v>
      </c>
      <c r="I516" s="400">
        <v>1</v>
      </c>
      <c r="J516" s="400">
        <v>13</v>
      </c>
      <c r="K516" s="406" t="s">
        <v>2104</v>
      </c>
      <c r="L516" s="522">
        <v>7116909.7300000004</v>
      </c>
      <c r="M516" s="594"/>
      <c r="N516" s="580"/>
      <c r="O516" s="594"/>
      <c r="P516" s="402">
        <f t="shared" si="356"/>
        <v>0</v>
      </c>
      <c r="Q516" s="402">
        <f t="shared" si="356"/>
        <v>0</v>
      </c>
      <c r="R516" s="402"/>
      <c r="S516" s="453">
        <f t="shared" si="346"/>
        <v>0</v>
      </c>
      <c r="T516" s="361"/>
    </row>
    <row r="517" spans="2:20" ht="15">
      <c r="B517" s="398"/>
      <c r="C517" s="398" t="s">
        <v>2091</v>
      </c>
      <c r="D517" s="398" t="s">
        <v>955</v>
      </c>
      <c r="E517" s="399" t="s">
        <v>956</v>
      </c>
      <c r="F517" s="398">
        <v>5</v>
      </c>
      <c r="G517" s="400">
        <v>5</v>
      </c>
      <c r="H517" s="400">
        <v>1</v>
      </c>
      <c r="I517" s="400">
        <v>1</v>
      </c>
      <c r="J517" s="400">
        <v>14</v>
      </c>
      <c r="K517" s="406" t="s">
        <v>2105</v>
      </c>
      <c r="L517" s="407">
        <v>271203.20000000001</v>
      </c>
      <c r="M517" s="594"/>
      <c r="N517" s="580"/>
      <c r="O517" s="594"/>
      <c r="P517" s="402">
        <f t="shared" si="356"/>
        <v>0</v>
      </c>
      <c r="Q517" s="402">
        <f t="shared" si="356"/>
        <v>0</v>
      </c>
      <c r="R517" s="402"/>
      <c r="S517" s="453">
        <f t="shared" si="346"/>
        <v>0</v>
      </c>
      <c r="T517" s="361"/>
    </row>
    <row r="518" spans="2:20" ht="15">
      <c r="B518" s="398"/>
      <c r="C518" s="398" t="s">
        <v>2093</v>
      </c>
      <c r="D518" s="398" t="s">
        <v>957</v>
      </c>
      <c r="E518" s="399" t="s">
        <v>958</v>
      </c>
      <c r="F518" s="398">
        <v>5</v>
      </c>
      <c r="G518" s="400">
        <v>5</v>
      </c>
      <c r="H518" s="400">
        <v>1</v>
      </c>
      <c r="I518" s="400">
        <v>1</v>
      </c>
      <c r="J518" s="400">
        <v>15</v>
      </c>
      <c r="K518" s="406" t="s">
        <v>2106</v>
      </c>
      <c r="L518" s="407">
        <v>0</v>
      </c>
      <c r="M518" s="594"/>
      <c r="N518" s="580"/>
      <c r="O518" s="594"/>
      <c r="P518" s="402">
        <f t="shared" si="356"/>
        <v>0</v>
      </c>
      <c r="Q518" s="402">
        <f t="shared" si="356"/>
        <v>0</v>
      </c>
      <c r="R518" s="402"/>
      <c r="S518" s="453">
        <f t="shared" si="346"/>
        <v>0</v>
      </c>
      <c r="T518" s="361"/>
    </row>
    <row r="519" spans="2:20" ht="15">
      <c r="B519" s="398"/>
      <c r="C519" s="398" t="s">
        <v>2089</v>
      </c>
      <c r="D519" s="398" t="s">
        <v>953</v>
      </c>
      <c r="E519" s="399" t="s">
        <v>954</v>
      </c>
      <c r="F519" s="398">
        <v>5</v>
      </c>
      <c r="G519" s="400">
        <v>5</v>
      </c>
      <c r="H519" s="400">
        <v>1</v>
      </c>
      <c r="I519" s="400">
        <v>1</v>
      </c>
      <c r="J519" s="400">
        <v>16</v>
      </c>
      <c r="K519" s="406" t="s">
        <v>2107</v>
      </c>
      <c r="L519" s="407">
        <v>0</v>
      </c>
      <c r="M519" s="594"/>
      <c r="N519" s="580"/>
      <c r="O519" s="594"/>
      <c r="P519" s="402">
        <f t="shared" si="356"/>
        <v>0</v>
      </c>
      <c r="Q519" s="402">
        <f t="shared" si="356"/>
        <v>0</v>
      </c>
      <c r="R519" s="402"/>
      <c r="S519" s="453">
        <f t="shared" si="346"/>
        <v>0</v>
      </c>
      <c r="T519" s="361"/>
    </row>
    <row r="520" spans="2:20" ht="15">
      <c r="B520" s="398"/>
      <c r="C520" s="398" t="s">
        <v>2091</v>
      </c>
      <c r="D520" s="398" t="s">
        <v>955</v>
      </c>
      <c r="E520" s="399" t="s">
        <v>956</v>
      </c>
      <c r="F520" s="398">
        <v>5</v>
      </c>
      <c r="G520" s="400">
        <v>5</v>
      </c>
      <c r="H520" s="400">
        <v>1</v>
      </c>
      <c r="I520" s="400">
        <v>1</v>
      </c>
      <c r="J520" s="400">
        <v>17</v>
      </c>
      <c r="K520" s="406" t="s">
        <v>2108</v>
      </c>
      <c r="L520" s="407">
        <v>0</v>
      </c>
      <c r="M520" s="594"/>
      <c r="N520" s="580"/>
      <c r="O520" s="594"/>
      <c r="P520" s="402">
        <f t="shared" ref="P520:Q524" si="357">O520*0.02+O520</f>
        <v>0</v>
      </c>
      <c r="Q520" s="402">
        <f t="shared" si="357"/>
        <v>0</v>
      </c>
      <c r="R520" s="402"/>
      <c r="S520" s="453">
        <f t="shared" si="346"/>
        <v>0</v>
      </c>
      <c r="T520" s="361"/>
    </row>
    <row r="521" spans="2:20" ht="15">
      <c r="B521" s="398"/>
      <c r="C521" s="398" t="s">
        <v>2093</v>
      </c>
      <c r="D521" s="398" t="s">
        <v>957</v>
      </c>
      <c r="E521" s="399" t="s">
        <v>958</v>
      </c>
      <c r="F521" s="398">
        <v>5</v>
      </c>
      <c r="G521" s="400">
        <v>5</v>
      </c>
      <c r="H521" s="400">
        <v>1</v>
      </c>
      <c r="I521" s="400">
        <v>1</v>
      </c>
      <c r="J521" s="400">
        <v>18</v>
      </c>
      <c r="K521" s="406" t="s">
        <v>2109</v>
      </c>
      <c r="L521" s="407">
        <v>0</v>
      </c>
      <c r="M521" s="594"/>
      <c r="N521" s="580"/>
      <c r="O521" s="594"/>
      <c r="P521" s="402">
        <f t="shared" si="357"/>
        <v>0</v>
      </c>
      <c r="Q521" s="402">
        <f t="shared" si="357"/>
        <v>0</v>
      </c>
      <c r="R521" s="402"/>
      <c r="S521" s="453">
        <f t="shared" si="346"/>
        <v>0</v>
      </c>
      <c r="T521" s="361"/>
    </row>
    <row r="522" spans="2:20" ht="15">
      <c r="B522" s="398"/>
      <c r="C522" s="398" t="s">
        <v>2089</v>
      </c>
      <c r="D522" s="398" t="s">
        <v>953</v>
      </c>
      <c r="E522" s="399" t="s">
        <v>954</v>
      </c>
      <c r="F522" s="398">
        <v>5</v>
      </c>
      <c r="G522" s="400">
        <v>5</v>
      </c>
      <c r="H522" s="400">
        <v>1</v>
      </c>
      <c r="I522" s="400">
        <v>1</v>
      </c>
      <c r="J522" s="400">
        <v>19</v>
      </c>
      <c r="K522" s="406" t="s">
        <v>2110</v>
      </c>
      <c r="L522" s="440">
        <v>481539.88</v>
      </c>
      <c r="M522" s="594"/>
      <c r="N522" s="580"/>
      <c r="O522" s="594"/>
      <c r="P522" s="402">
        <f t="shared" si="357"/>
        <v>0</v>
      </c>
      <c r="Q522" s="402">
        <f t="shared" si="357"/>
        <v>0</v>
      </c>
      <c r="R522" s="402"/>
      <c r="S522" s="453">
        <f t="shared" si="346"/>
        <v>0</v>
      </c>
      <c r="T522" s="361"/>
    </row>
    <row r="523" spans="2:20" ht="15">
      <c r="B523" s="398"/>
      <c r="C523" s="398" t="s">
        <v>2091</v>
      </c>
      <c r="D523" s="398" t="s">
        <v>955</v>
      </c>
      <c r="E523" s="399" t="s">
        <v>956</v>
      </c>
      <c r="F523" s="398">
        <v>5</v>
      </c>
      <c r="G523" s="400">
        <v>5</v>
      </c>
      <c r="H523" s="400">
        <v>1</v>
      </c>
      <c r="I523" s="400">
        <v>1</v>
      </c>
      <c r="J523" s="400">
        <v>20</v>
      </c>
      <c r="K523" s="406" t="s">
        <v>2111</v>
      </c>
      <c r="L523" s="407">
        <v>56636.2</v>
      </c>
      <c r="M523" s="594"/>
      <c r="N523" s="580"/>
      <c r="O523" s="594"/>
      <c r="P523" s="402">
        <f t="shared" si="357"/>
        <v>0</v>
      </c>
      <c r="Q523" s="402">
        <f t="shared" si="357"/>
        <v>0</v>
      </c>
      <c r="R523" s="402"/>
      <c r="S523" s="453">
        <f t="shared" si="346"/>
        <v>0</v>
      </c>
      <c r="T523" s="361"/>
    </row>
    <row r="524" spans="2:20" ht="15">
      <c r="B524" s="398"/>
      <c r="C524" s="398" t="s">
        <v>2093</v>
      </c>
      <c r="D524" s="398" t="s">
        <v>957</v>
      </c>
      <c r="E524" s="399" t="s">
        <v>958</v>
      </c>
      <c r="F524" s="398">
        <v>5</v>
      </c>
      <c r="G524" s="400">
        <v>5</v>
      </c>
      <c r="H524" s="400">
        <v>1</v>
      </c>
      <c r="I524" s="400">
        <v>1</v>
      </c>
      <c r="J524" s="400">
        <v>21</v>
      </c>
      <c r="K524" s="406" t="s">
        <v>2112</v>
      </c>
      <c r="L524" s="407">
        <v>0</v>
      </c>
      <c r="M524" s="594"/>
      <c r="N524" s="580"/>
      <c r="O524" s="594"/>
      <c r="P524" s="402">
        <f t="shared" si="357"/>
        <v>0</v>
      </c>
      <c r="Q524" s="402">
        <f t="shared" si="357"/>
        <v>0</v>
      </c>
      <c r="R524" s="402"/>
      <c r="S524" s="453">
        <f t="shared" si="346"/>
        <v>0</v>
      </c>
      <c r="T524" s="361"/>
    </row>
    <row r="525" spans="2:20" ht="15">
      <c r="B525" s="393"/>
      <c r="C525" s="393" t="s">
        <v>2113</v>
      </c>
      <c r="D525" s="393" t="s">
        <v>959</v>
      </c>
      <c r="E525" s="394" t="s">
        <v>960</v>
      </c>
      <c r="F525" s="393">
        <v>5</v>
      </c>
      <c r="G525" s="395">
        <v>5</v>
      </c>
      <c r="H525" s="395">
        <v>1</v>
      </c>
      <c r="I525" s="395">
        <v>2</v>
      </c>
      <c r="J525" s="395">
        <v>0</v>
      </c>
      <c r="K525" s="396" t="s">
        <v>2114</v>
      </c>
      <c r="L525" s="397">
        <v>2980388.7499999995</v>
      </c>
      <c r="M525" s="593">
        <v>3183410</v>
      </c>
      <c r="N525" s="577">
        <f t="shared" ref="N525" si="358">SUBTOTAL(9,N526:N546)</f>
        <v>2974522</v>
      </c>
      <c r="O525" s="569">
        <f>SUBTOTAL(9,O526:O546)</f>
        <v>3024950</v>
      </c>
      <c r="P525" s="397">
        <f t="shared" ref="P525:R525" si="359">SUBTOTAL(9,P526:P546)</f>
        <v>3085449</v>
      </c>
      <c r="Q525" s="397">
        <f t="shared" si="359"/>
        <v>3147157.98</v>
      </c>
      <c r="R525" s="397">
        <f t="shared" si="359"/>
        <v>0</v>
      </c>
      <c r="S525" s="453">
        <f t="shared" si="346"/>
        <v>0</v>
      </c>
      <c r="T525" s="361"/>
    </row>
    <row r="526" spans="2:20" ht="15">
      <c r="B526" s="398"/>
      <c r="C526" s="398" t="s">
        <v>2115</v>
      </c>
      <c r="D526" s="398" t="s">
        <v>961</v>
      </c>
      <c r="E526" s="399" t="s">
        <v>962</v>
      </c>
      <c r="F526" s="398">
        <v>5</v>
      </c>
      <c r="G526" s="400">
        <v>5</v>
      </c>
      <c r="H526" s="400">
        <v>1</v>
      </c>
      <c r="I526" s="400">
        <v>2</v>
      </c>
      <c r="J526" s="400">
        <v>1</v>
      </c>
      <c r="K526" s="406" t="s">
        <v>2090</v>
      </c>
      <c r="L526" s="524">
        <v>1717542.53</v>
      </c>
      <c r="M526" s="578">
        <v>3183410</v>
      </c>
      <c r="N526" s="580">
        <v>2974522</v>
      </c>
      <c r="O526" s="578">
        <f>ROUND(N526,0)+ROUND(T526,0)</f>
        <v>3024950</v>
      </c>
      <c r="P526" s="402">
        <f>O526*0.02+O526</f>
        <v>3085449</v>
      </c>
      <c r="Q526" s="402">
        <f t="shared" ref="P526:Q541" si="360">P526*0.02+P526</f>
        <v>3147157.98</v>
      </c>
      <c r="R526" s="402"/>
      <c r="S526" s="453">
        <f t="shared" si="346"/>
        <v>0</v>
      </c>
      <c r="T526" s="361">
        <f>201713.250560481/4</f>
        <v>50428.312640120253</v>
      </c>
    </row>
    <row r="527" spans="2:20" ht="15">
      <c r="B527" s="398"/>
      <c r="C527" s="398" t="s">
        <v>2116</v>
      </c>
      <c r="D527" s="398" t="s">
        <v>963</v>
      </c>
      <c r="E527" s="399" t="s">
        <v>964</v>
      </c>
      <c r="F527" s="398">
        <v>5</v>
      </c>
      <c r="G527" s="400">
        <v>5</v>
      </c>
      <c r="H527" s="400">
        <v>1</v>
      </c>
      <c r="I527" s="400">
        <v>2</v>
      </c>
      <c r="J527" s="400">
        <v>2</v>
      </c>
      <c r="K527" s="406" t="s">
        <v>2092</v>
      </c>
      <c r="L527" s="407">
        <v>0</v>
      </c>
      <c r="M527" s="594">
        <v>0</v>
      </c>
      <c r="N527" s="580">
        <v>0</v>
      </c>
      <c r="O527" s="594">
        <f t="shared" ref="O527:O528" si="361">ROUND(N527,0)</f>
        <v>0</v>
      </c>
      <c r="P527" s="402">
        <f>O527*0.02+O527</f>
        <v>0</v>
      </c>
      <c r="Q527" s="402">
        <f t="shared" si="360"/>
        <v>0</v>
      </c>
      <c r="R527" s="402"/>
      <c r="S527" s="453">
        <f t="shared" si="346"/>
        <v>0</v>
      </c>
      <c r="T527" s="361"/>
    </row>
    <row r="528" spans="2:20" ht="15">
      <c r="B528" s="398"/>
      <c r="C528" s="398" t="s">
        <v>2117</v>
      </c>
      <c r="D528" s="398" t="s">
        <v>965</v>
      </c>
      <c r="E528" s="399" t="s">
        <v>966</v>
      </c>
      <c r="F528" s="398">
        <v>5</v>
      </c>
      <c r="G528" s="400">
        <v>5</v>
      </c>
      <c r="H528" s="400">
        <v>1</v>
      </c>
      <c r="I528" s="400">
        <v>2</v>
      </c>
      <c r="J528" s="400">
        <v>3</v>
      </c>
      <c r="K528" s="406" t="s">
        <v>2094</v>
      </c>
      <c r="L528" s="407">
        <v>0</v>
      </c>
      <c r="M528" s="594">
        <v>0</v>
      </c>
      <c r="N528" s="580"/>
      <c r="O528" s="594">
        <f t="shared" si="361"/>
        <v>0</v>
      </c>
      <c r="P528" s="402">
        <f t="shared" si="360"/>
        <v>0</v>
      </c>
      <c r="Q528" s="402">
        <f t="shared" si="360"/>
        <v>0</v>
      </c>
      <c r="R528" s="402"/>
      <c r="S528" s="453">
        <f t="shared" si="346"/>
        <v>0</v>
      </c>
      <c r="T528" s="361"/>
    </row>
    <row r="529" spans="2:20" ht="15">
      <c r="B529" s="398"/>
      <c r="C529" s="398" t="s">
        <v>2115</v>
      </c>
      <c r="D529" s="398" t="s">
        <v>961</v>
      </c>
      <c r="E529" s="399" t="s">
        <v>962</v>
      </c>
      <c r="F529" s="398">
        <v>5</v>
      </c>
      <c r="G529" s="400">
        <v>5</v>
      </c>
      <c r="H529" s="400">
        <v>1</v>
      </c>
      <c r="I529" s="400">
        <v>2</v>
      </c>
      <c r="J529" s="400">
        <v>4</v>
      </c>
      <c r="K529" s="406" t="s">
        <v>2095</v>
      </c>
      <c r="L529" s="525">
        <v>466026.77</v>
      </c>
      <c r="M529" s="594"/>
      <c r="N529" s="580"/>
      <c r="O529" s="594"/>
      <c r="P529" s="402">
        <f t="shared" si="360"/>
        <v>0</v>
      </c>
      <c r="Q529" s="402">
        <f t="shared" si="360"/>
        <v>0</v>
      </c>
      <c r="R529" s="402"/>
      <c r="S529" s="453">
        <f t="shared" si="346"/>
        <v>0</v>
      </c>
      <c r="T529" s="361"/>
    </row>
    <row r="530" spans="2:20" ht="15">
      <c r="B530" s="398"/>
      <c r="C530" s="398" t="s">
        <v>2116</v>
      </c>
      <c r="D530" s="398" t="s">
        <v>963</v>
      </c>
      <c r="E530" s="399" t="s">
        <v>964</v>
      </c>
      <c r="F530" s="398">
        <v>5</v>
      </c>
      <c r="G530" s="400">
        <v>5</v>
      </c>
      <c r="H530" s="400">
        <v>1</v>
      </c>
      <c r="I530" s="400">
        <v>2</v>
      </c>
      <c r="J530" s="400">
        <v>5</v>
      </c>
      <c r="K530" s="406" t="s">
        <v>2096</v>
      </c>
      <c r="L530" s="407">
        <v>0</v>
      </c>
      <c r="M530" s="594"/>
      <c r="N530" s="580"/>
      <c r="O530" s="594"/>
      <c r="P530" s="402">
        <f t="shared" si="360"/>
        <v>0</v>
      </c>
      <c r="Q530" s="402">
        <f t="shared" si="360"/>
        <v>0</v>
      </c>
      <c r="R530" s="402"/>
      <c r="S530" s="453">
        <f t="shared" si="346"/>
        <v>0</v>
      </c>
      <c r="T530" s="361"/>
    </row>
    <row r="531" spans="2:20" ht="15">
      <c r="B531" s="398"/>
      <c r="C531" s="398" t="s">
        <v>2117</v>
      </c>
      <c r="D531" s="398" t="s">
        <v>965</v>
      </c>
      <c r="E531" s="399" t="s">
        <v>966</v>
      </c>
      <c r="F531" s="398">
        <v>5</v>
      </c>
      <c r="G531" s="400">
        <v>5</v>
      </c>
      <c r="H531" s="400">
        <v>1</v>
      </c>
      <c r="I531" s="400">
        <v>2</v>
      </c>
      <c r="J531" s="400">
        <v>6</v>
      </c>
      <c r="K531" s="406" t="s">
        <v>2097</v>
      </c>
      <c r="L531" s="407">
        <v>0</v>
      </c>
      <c r="M531" s="594"/>
      <c r="N531" s="580"/>
      <c r="O531" s="594"/>
      <c r="P531" s="402">
        <f t="shared" si="360"/>
        <v>0</v>
      </c>
      <c r="Q531" s="402">
        <f t="shared" si="360"/>
        <v>0</v>
      </c>
      <c r="R531" s="402"/>
      <c r="S531" s="453">
        <f t="shared" si="346"/>
        <v>0</v>
      </c>
      <c r="T531" s="361"/>
    </row>
    <row r="532" spans="2:20" ht="15">
      <c r="B532" s="398"/>
      <c r="C532" s="398" t="s">
        <v>2115</v>
      </c>
      <c r="D532" s="398" t="s">
        <v>961</v>
      </c>
      <c r="E532" s="399" t="s">
        <v>962</v>
      </c>
      <c r="F532" s="398">
        <v>5</v>
      </c>
      <c r="G532" s="400">
        <v>5</v>
      </c>
      <c r="H532" s="400">
        <v>1</v>
      </c>
      <c r="I532" s="400">
        <v>2</v>
      </c>
      <c r="J532" s="400">
        <v>7</v>
      </c>
      <c r="K532" s="406" t="s">
        <v>2098</v>
      </c>
      <c r="L532" s="526">
        <v>67474.850000000006</v>
      </c>
      <c r="M532" s="594"/>
      <c r="N532" s="580"/>
      <c r="O532" s="594"/>
      <c r="P532" s="402">
        <f t="shared" si="360"/>
        <v>0</v>
      </c>
      <c r="Q532" s="402">
        <f t="shared" si="360"/>
        <v>0</v>
      </c>
      <c r="R532" s="402"/>
      <c r="S532" s="453">
        <f t="shared" si="346"/>
        <v>0</v>
      </c>
      <c r="T532" s="361"/>
    </row>
    <row r="533" spans="2:20" ht="15">
      <c r="B533" s="398"/>
      <c r="C533" s="398" t="s">
        <v>2116</v>
      </c>
      <c r="D533" s="398" t="s">
        <v>963</v>
      </c>
      <c r="E533" s="399" t="s">
        <v>964</v>
      </c>
      <c r="F533" s="398">
        <v>5</v>
      </c>
      <c r="G533" s="400">
        <v>5</v>
      </c>
      <c r="H533" s="400">
        <v>1</v>
      </c>
      <c r="I533" s="400">
        <v>2</v>
      </c>
      <c r="J533" s="400">
        <v>8</v>
      </c>
      <c r="K533" s="406" t="s">
        <v>2099</v>
      </c>
      <c r="L533" s="407">
        <v>0</v>
      </c>
      <c r="M533" s="594"/>
      <c r="N533" s="580"/>
      <c r="O533" s="594"/>
      <c r="P533" s="402">
        <f t="shared" si="360"/>
        <v>0</v>
      </c>
      <c r="Q533" s="402">
        <f t="shared" si="360"/>
        <v>0</v>
      </c>
      <c r="R533" s="402"/>
      <c r="S533" s="453">
        <f t="shared" si="346"/>
        <v>0</v>
      </c>
      <c r="T533" s="361"/>
    </row>
    <row r="534" spans="2:20" ht="15">
      <c r="B534" s="398"/>
      <c r="C534" s="398" t="s">
        <v>2117</v>
      </c>
      <c r="D534" s="398" t="s">
        <v>965</v>
      </c>
      <c r="E534" s="399" t="s">
        <v>966</v>
      </c>
      <c r="F534" s="398">
        <v>5</v>
      </c>
      <c r="G534" s="400">
        <v>5</v>
      </c>
      <c r="H534" s="400">
        <v>1</v>
      </c>
      <c r="I534" s="400">
        <v>2</v>
      </c>
      <c r="J534" s="400">
        <v>9</v>
      </c>
      <c r="K534" s="406" t="s">
        <v>2100</v>
      </c>
      <c r="L534" s="407">
        <v>0</v>
      </c>
      <c r="M534" s="594"/>
      <c r="N534" s="580"/>
      <c r="O534" s="594"/>
      <c r="P534" s="402">
        <f t="shared" si="360"/>
        <v>0</v>
      </c>
      <c r="Q534" s="402">
        <f t="shared" si="360"/>
        <v>0</v>
      </c>
      <c r="R534" s="402"/>
      <c r="S534" s="453">
        <f t="shared" si="346"/>
        <v>0</v>
      </c>
      <c r="T534" s="361"/>
    </row>
    <row r="535" spans="2:20" ht="15">
      <c r="B535" s="398"/>
      <c r="C535" s="398" t="s">
        <v>2115</v>
      </c>
      <c r="D535" s="398" t="s">
        <v>961</v>
      </c>
      <c r="E535" s="399" t="s">
        <v>962</v>
      </c>
      <c r="F535" s="398">
        <v>5</v>
      </c>
      <c r="G535" s="400">
        <v>5</v>
      </c>
      <c r="H535" s="400">
        <v>1</v>
      </c>
      <c r="I535" s="400">
        <v>2</v>
      </c>
      <c r="J535" s="400">
        <v>10</v>
      </c>
      <c r="K535" s="406" t="s">
        <v>2101</v>
      </c>
      <c r="L535" s="527">
        <v>29562.880000000001</v>
      </c>
      <c r="M535" s="594"/>
      <c r="N535" s="580"/>
      <c r="O535" s="594"/>
      <c r="P535" s="402">
        <f t="shared" si="360"/>
        <v>0</v>
      </c>
      <c r="Q535" s="402">
        <f t="shared" si="360"/>
        <v>0</v>
      </c>
      <c r="R535" s="402"/>
      <c r="S535" s="453">
        <f t="shared" si="346"/>
        <v>0</v>
      </c>
      <c r="T535" s="361"/>
    </row>
    <row r="536" spans="2:20" ht="15">
      <c r="B536" s="398"/>
      <c r="C536" s="398" t="s">
        <v>2116</v>
      </c>
      <c r="D536" s="398" t="s">
        <v>963</v>
      </c>
      <c r="E536" s="399" t="s">
        <v>964</v>
      </c>
      <c r="F536" s="398">
        <v>5</v>
      </c>
      <c r="G536" s="400">
        <v>5</v>
      </c>
      <c r="H536" s="400">
        <v>1</v>
      </c>
      <c r="I536" s="400">
        <v>2</v>
      </c>
      <c r="J536" s="400">
        <v>11</v>
      </c>
      <c r="K536" s="406" t="s">
        <v>2102</v>
      </c>
      <c r="L536" s="407">
        <v>0</v>
      </c>
      <c r="M536" s="594"/>
      <c r="N536" s="580"/>
      <c r="O536" s="594"/>
      <c r="P536" s="402">
        <f t="shared" si="360"/>
        <v>0</v>
      </c>
      <c r="Q536" s="402">
        <f t="shared" si="360"/>
        <v>0</v>
      </c>
      <c r="R536" s="402"/>
      <c r="S536" s="453">
        <f t="shared" si="346"/>
        <v>0</v>
      </c>
      <c r="T536" s="361"/>
    </row>
    <row r="537" spans="2:20" ht="15">
      <c r="B537" s="398"/>
      <c r="C537" s="398" t="s">
        <v>2117</v>
      </c>
      <c r="D537" s="398" t="s">
        <v>965</v>
      </c>
      <c r="E537" s="399" t="s">
        <v>966</v>
      </c>
      <c r="F537" s="398">
        <v>5</v>
      </c>
      <c r="G537" s="400">
        <v>5</v>
      </c>
      <c r="H537" s="400">
        <v>1</v>
      </c>
      <c r="I537" s="400">
        <v>2</v>
      </c>
      <c r="J537" s="400">
        <v>12</v>
      </c>
      <c r="K537" s="406" t="s">
        <v>2103</v>
      </c>
      <c r="L537" s="407">
        <v>0</v>
      </c>
      <c r="M537" s="594"/>
      <c r="N537" s="580"/>
      <c r="O537" s="594"/>
      <c r="P537" s="402">
        <f t="shared" si="360"/>
        <v>0</v>
      </c>
      <c r="Q537" s="402">
        <f t="shared" si="360"/>
        <v>0</v>
      </c>
      <c r="R537" s="402"/>
      <c r="S537" s="453">
        <f t="shared" si="346"/>
        <v>0</v>
      </c>
      <c r="T537" s="361"/>
    </row>
    <row r="538" spans="2:20" ht="15">
      <c r="B538" s="398"/>
      <c r="C538" s="398" t="s">
        <v>2115</v>
      </c>
      <c r="D538" s="398" t="s">
        <v>961</v>
      </c>
      <c r="E538" s="399" t="s">
        <v>962</v>
      </c>
      <c r="F538" s="398">
        <v>5</v>
      </c>
      <c r="G538" s="400">
        <v>5</v>
      </c>
      <c r="H538" s="400">
        <v>1</v>
      </c>
      <c r="I538" s="400">
        <v>2</v>
      </c>
      <c r="J538" s="400">
        <v>13</v>
      </c>
      <c r="K538" s="406" t="s">
        <v>2104</v>
      </c>
      <c r="L538" s="528">
        <v>640343.86</v>
      </c>
      <c r="M538" s="594"/>
      <c r="N538" s="580"/>
      <c r="O538" s="594"/>
      <c r="P538" s="402">
        <f t="shared" si="360"/>
        <v>0</v>
      </c>
      <c r="Q538" s="402">
        <f t="shared" si="360"/>
        <v>0</v>
      </c>
      <c r="R538" s="402"/>
      <c r="S538" s="453">
        <f t="shared" si="346"/>
        <v>0</v>
      </c>
      <c r="T538" s="361"/>
    </row>
    <row r="539" spans="2:20" ht="15">
      <c r="B539" s="398"/>
      <c r="C539" s="398" t="s">
        <v>2116</v>
      </c>
      <c r="D539" s="398" t="s">
        <v>963</v>
      </c>
      <c r="E539" s="399" t="s">
        <v>964</v>
      </c>
      <c r="F539" s="398">
        <v>5</v>
      </c>
      <c r="G539" s="400">
        <v>5</v>
      </c>
      <c r="H539" s="400">
        <v>1</v>
      </c>
      <c r="I539" s="400">
        <v>2</v>
      </c>
      <c r="J539" s="400">
        <v>14</v>
      </c>
      <c r="K539" s="406" t="s">
        <v>2105</v>
      </c>
      <c r="L539" s="407">
        <v>377.98</v>
      </c>
      <c r="M539" s="594"/>
      <c r="N539" s="580"/>
      <c r="O539" s="594"/>
      <c r="P539" s="402">
        <f t="shared" si="360"/>
        <v>0</v>
      </c>
      <c r="Q539" s="402">
        <f t="shared" si="360"/>
        <v>0</v>
      </c>
      <c r="R539" s="402"/>
      <c r="S539" s="453">
        <f t="shared" si="346"/>
        <v>0</v>
      </c>
      <c r="T539" s="361"/>
    </row>
    <row r="540" spans="2:20" ht="15">
      <c r="B540" s="398"/>
      <c r="C540" s="398" t="s">
        <v>2117</v>
      </c>
      <c r="D540" s="398" t="s">
        <v>965</v>
      </c>
      <c r="E540" s="399" t="s">
        <v>966</v>
      </c>
      <c r="F540" s="398">
        <v>5</v>
      </c>
      <c r="G540" s="400">
        <v>5</v>
      </c>
      <c r="H540" s="400">
        <v>1</v>
      </c>
      <c r="I540" s="400">
        <v>2</v>
      </c>
      <c r="J540" s="400">
        <v>15</v>
      </c>
      <c r="K540" s="406" t="s">
        <v>2106</v>
      </c>
      <c r="L540" s="407">
        <v>0</v>
      </c>
      <c r="M540" s="594"/>
      <c r="N540" s="580"/>
      <c r="O540" s="594"/>
      <c r="P540" s="402">
        <f t="shared" si="360"/>
        <v>0</v>
      </c>
      <c r="Q540" s="402">
        <f t="shared" si="360"/>
        <v>0</v>
      </c>
      <c r="R540" s="402"/>
      <c r="S540" s="453">
        <f t="shared" si="346"/>
        <v>0</v>
      </c>
      <c r="T540" s="361"/>
    </row>
    <row r="541" spans="2:20" ht="15">
      <c r="B541" s="398"/>
      <c r="C541" s="398" t="s">
        <v>2115</v>
      </c>
      <c r="D541" s="398" t="s">
        <v>961</v>
      </c>
      <c r="E541" s="399" t="s">
        <v>962</v>
      </c>
      <c r="F541" s="398">
        <v>5</v>
      </c>
      <c r="G541" s="400">
        <v>5</v>
      </c>
      <c r="H541" s="400">
        <v>1</v>
      </c>
      <c r="I541" s="400">
        <v>2</v>
      </c>
      <c r="J541" s="400">
        <v>16</v>
      </c>
      <c r="K541" s="406" t="s">
        <v>2107</v>
      </c>
      <c r="L541" s="407">
        <v>0</v>
      </c>
      <c r="M541" s="594"/>
      <c r="N541" s="580"/>
      <c r="O541" s="594"/>
      <c r="P541" s="402">
        <f t="shared" si="360"/>
        <v>0</v>
      </c>
      <c r="Q541" s="402">
        <f t="shared" si="360"/>
        <v>0</v>
      </c>
      <c r="R541" s="402"/>
      <c r="S541" s="453">
        <f t="shared" si="346"/>
        <v>0</v>
      </c>
      <c r="T541" s="361"/>
    </row>
    <row r="542" spans="2:20" ht="15">
      <c r="B542" s="398"/>
      <c r="C542" s="398" t="s">
        <v>2116</v>
      </c>
      <c r="D542" s="398" t="s">
        <v>963</v>
      </c>
      <c r="E542" s="399" t="s">
        <v>964</v>
      </c>
      <c r="F542" s="398">
        <v>5</v>
      </c>
      <c r="G542" s="400">
        <v>5</v>
      </c>
      <c r="H542" s="400">
        <v>1</v>
      </c>
      <c r="I542" s="400">
        <v>2</v>
      </c>
      <c r="J542" s="400">
        <v>17</v>
      </c>
      <c r="K542" s="406" t="s">
        <v>2108</v>
      </c>
      <c r="L542" s="407">
        <v>0</v>
      </c>
      <c r="M542" s="594"/>
      <c r="N542" s="580"/>
      <c r="O542" s="594"/>
      <c r="P542" s="402">
        <f t="shared" ref="P542:Q546" si="362">O542*0.02+O542</f>
        <v>0</v>
      </c>
      <c r="Q542" s="402">
        <f t="shared" si="362"/>
        <v>0</v>
      </c>
      <c r="R542" s="402"/>
      <c r="S542" s="453">
        <f t="shared" si="346"/>
        <v>0</v>
      </c>
      <c r="T542" s="361"/>
    </row>
    <row r="543" spans="2:20" ht="15">
      <c r="B543" s="398"/>
      <c r="C543" s="398" t="s">
        <v>2117</v>
      </c>
      <c r="D543" s="398" t="s">
        <v>965</v>
      </c>
      <c r="E543" s="399" t="s">
        <v>966</v>
      </c>
      <c r="F543" s="398">
        <v>5</v>
      </c>
      <c r="G543" s="400">
        <v>5</v>
      </c>
      <c r="H543" s="400">
        <v>1</v>
      </c>
      <c r="I543" s="400">
        <v>2</v>
      </c>
      <c r="J543" s="400">
        <v>18</v>
      </c>
      <c r="K543" s="406" t="s">
        <v>2109</v>
      </c>
      <c r="L543" s="407">
        <v>0</v>
      </c>
      <c r="M543" s="594"/>
      <c r="N543" s="580"/>
      <c r="O543" s="594"/>
      <c r="P543" s="402">
        <f t="shared" si="362"/>
        <v>0</v>
      </c>
      <c r="Q543" s="402">
        <f t="shared" si="362"/>
        <v>0</v>
      </c>
      <c r="R543" s="402"/>
      <c r="S543" s="453">
        <f t="shared" si="346"/>
        <v>0</v>
      </c>
      <c r="T543" s="361"/>
    </row>
    <row r="544" spans="2:20" ht="15">
      <c r="B544" s="398"/>
      <c r="C544" s="398" t="s">
        <v>2115</v>
      </c>
      <c r="D544" s="398" t="s">
        <v>961</v>
      </c>
      <c r="E544" s="399" t="s">
        <v>962</v>
      </c>
      <c r="F544" s="398">
        <v>5</v>
      </c>
      <c r="G544" s="400">
        <v>5</v>
      </c>
      <c r="H544" s="400">
        <v>1</v>
      </c>
      <c r="I544" s="400">
        <v>2</v>
      </c>
      <c r="J544" s="400">
        <v>19</v>
      </c>
      <c r="K544" s="406" t="s">
        <v>2110</v>
      </c>
      <c r="L544" s="523">
        <v>59059.88</v>
      </c>
      <c r="M544" s="594"/>
      <c r="N544" s="580"/>
      <c r="O544" s="594"/>
      <c r="P544" s="402">
        <f t="shared" si="362"/>
        <v>0</v>
      </c>
      <c r="Q544" s="402">
        <f t="shared" si="362"/>
        <v>0</v>
      </c>
      <c r="R544" s="402"/>
      <c r="S544" s="453">
        <f t="shared" si="346"/>
        <v>0</v>
      </c>
      <c r="T544" s="361"/>
    </row>
    <row r="545" spans="2:20" ht="15">
      <c r="B545" s="398"/>
      <c r="C545" s="398" t="s">
        <v>2116</v>
      </c>
      <c r="D545" s="398" t="s">
        <v>963</v>
      </c>
      <c r="E545" s="399" t="s">
        <v>964</v>
      </c>
      <c r="F545" s="398">
        <v>5</v>
      </c>
      <c r="G545" s="400">
        <v>5</v>
      </c>
      <c r="H545" s="400">
        <v>1</v>
      </c>
      <c r="I545" s="400">
        <v>2</v>
      </c>
      <c r="J545" s="400">
        <v>20</v>
      </c>
      <c r="K545" s="406" t="s">
        <v>2111</v>
      </c>
      <c r="L545" s="407">
        <v>0</v>
      </c>
      <c r="M545" s="594"/>
      <c r="N545" s="580"/>
      <c r="O545" s="594"/>
      <c r="P545" s="402">
        <f t="shared" si="362"/>
        <v>0</v>
      </c>
      <c r="Q545" s="402">
        <f t="shared" si="362"/>
        <v>0</v>
      </c>
      <c r="R545" s="402"/>
      <c r="S545" s="453">
        <f t="shared" si="346"/>
        <v>0</v>
      </c>
      <c r="T545" s="361"/>
    </row>
    <row r="546" spans="2:20" ht="15">
      <c r="B546" s="398"/>
      <c r="C546" s="398" t="s">
        <v>2117</v>
      </c>
      <c r="D546" s="398" t="s">
        <v>965</v>
      </c>
      <c r="E546" s="399" t="s">
        <v>966</v>
      </c>
      <c r="F546" s="398">
        <v>5</v>
      </c>
      <c r="G546" s="400">
        <v>5</v>
      </c>
      <c r="H546" s="400">
        <v>1</v>
      </c>
      <c r="I546" s="400">
        <v>2</v>
      </c>
      <c r="J546" s="400">
        <v>21</v>
      </c>
      <c r="K546" s="406" t="s">
        <v>2112</v>
      </c>
      <c r="L546" s="529">
        <v>0</v>
      </c>
      <c r="M546" s="594"/>
      <c r="N546" s="580"/>
      <c r="O546" s="594"/>
      <c r="P546" s="402">
        <f t="shared" si="362"/>
        <v>0</v>
      </c>
      <c r="Q546" s="402">
        <f t="shared" si="362"/>
        <v>0</v>
      </c>
      <c r="R546" s="402"/>
      <c r="S546" s="453">
        <f t="shared" si="346"/>
        <v>0</v>
      </c>
      <c r="T546" s="361"/>
    </row>
    <row r="547" spans="2:20" ht="15">
      <c r="B547" s="389"/>
      <c r="C547" s="389" t="s">
        <v>2118</v>
      </c>
      <c r="D547" s="389" t="s">
        <v>967</v>
      </c>
      <c r="E547" s="388" t="s">
        <v>2119</v>
      </c>
      <c r="F547" s="389">
        <v>5</v>
      </c>
      <c r="G547" s="390">
        <v>5</v>
      </c>
      <c r="H547" s="390">
        <v>2</v>
      </c>
      <c r="I547" s="390">
        <v>0</v>
      </c>
      <c r="J547" s="390">
        <v>0</v>
      </c>
      <c r="K547" s="391" t="s">
        <v>2120</v>
      </c>
      <c r="L547" s="392">
        <v>24914321.850000001</v>
      </c>
      <c r="M547" s="592">
        <v>25490686</v>
      </c>
      <c r="N547" s="576">
        <f t="shared" ref="N547:O547" si="363">N548</f>
        <v>25390476</v>
      </c>
      <c r="O547" s="568">
        <f t="shared" si="363"/>
        <v>25699284</v>
      </c>
      <c r="P547" s="392">
        <f t="shared" ref="P547:R547" si="364">P548</f>
        <v>26213269.68</v>
      </c>
      <c r="Q547" s="392">
        <f t="shared" si="364"/>
        <v>26737535.073599998</v>
      </c>
      <c r="R547" s="392">
        <f t="shared" si="364"/>
        <v>0</v>
      </c>
      <c r="S547" s="453">
        <f t="shared" si="346"/>
        <v>0</v>
      </c>
      <c r="T547" s="361"/>
    </row>
    <row r="548" spans="2:20" ht="15">
      <c r="B548" s="393"/>
      <c r="C548" s="393" t="s">
        <v>2118</v>
      </c>
      <c r="D548" s="393" t="s">
        <v>967</v>
      </c>
      <c r="E548" s="394" t="s">
        <v>2121</v>
      </c>
      <c r="F548" s="393">
        <v>5</v>
      </c>
      <c r="G548" s="395">
        <v>5</v>
      </c>
      <c r="H548" s="395">
        <v>2</v>
      </c>
      <c r="I548" s="395">
        <v>1</v>
      </c>
      <c r="J548" s="395">
        <v>0</v>
      </c>
      <c r="K548" s="396" t="s">
        <v>2122</v>
      </c>
      <c r="L548" s="397">
        <v>24914321.850000001</v>
      </c>
      <c r="M548" s="593">
        <v>25490686</v>
      </c>
      <c r="N548" s="577">
        <f t="shared" ref="N548" si="365">SUBTOTAL(9,N549:N569)</f>
        <v>25390476</v>
      </c>
      <c r="O548" s="569">
        <f t="shared" ref="O548" si="366">SUBTOTAL(9,O549:O569)</f>
        <v>25699284</v>
      </c>
      <c r="P548" s="397">
        <f t="shared" ref="P548:R548" si="367">SUBTOTAL(9,P549:P569)</f>
        <v>26213269.68</v>
      </c>
      <c r="Q548" s="397">
        <f t="shared" si="367"/>
        <v>26737535.073599998</v>
      </c>
      <c r="R548" s="397">
        <f t="shared" si="367"/>
        <v>0</v>
      </c>
      <c r="S548" s="453">
        <f t="shared" si="346"/>
        <v>0</v>
      </c>
      <c r="T548" s="361"/>
    </row>
    <row r="549" spans="2:20" ht="15">
      <c r="B549" s="398"/>
      <c r="C549" s="398" t="s">
        <v>2123</v>
      </c>
      <c r="D549" s="398" t="s">
        <v>969</v>
      </c>
      <c r="E549" s="399" t="s">
        <v>970</v>
      </c>
      <c r="F549" s="398">
        <v>5</v>
      </c>
      <c r="G549" s="400">
        <v>5</v>
      </c>
      <c r="H549" s="400">
        <v>2</v>
      </c>
      <c r="I549" s="400">
        <v>1</v>
      </c>
      <c r="J549" s="400">
        <v>1</v>
      </c>
      <c r="K549" s="406" t="s">
        <v>2124</v>
      </c>
      <c r="L549" s="530">
        <v>13947581.890000001</v>
      </c>
      <c r="M549" s="578">
        <v>24938501</v>
      </c>
      <c r="N549" s="580">
        <v>24908752</v>
      </c>
      <c r="O549" s="578">
        <f>ROUND(N549,0)+ROUND(T549,0)+200000</f>
        <v>25185420</v>
      </c>
      <c r="P549" s="402">
        <f t="shared" ref="P549:Q564" si="368">O549*0.02+O549</f>
        <v>25689128.399999999</v>
      </c>
      <c r="Q549" s="402">
        <f t="shared" si="368"/>
        <v>26202910.967999998</v>
      </c>
      <c r="R549" s="402"/>
      <c r="S549" s="453">
        <f t="shared" si="346"/>
        <v>0</v>
      </c>
      <c r="T549" s="361">
        <f>306672.076731074/4</f>
        <v>76668.019182768505</v>
      </c>
    </row>
    <row r="550" spans="2:20" ht="15">
      <c r="B550" s="398"/>
      <c r="C550" s="398" t="s">
        <v>2125</v>
      </c>
      <c r="D550" s="398" t="s">
        <v>971</v>
      </c>
      <c r="E550" s="399" t="s">
        <v>972</v>
      </c>
      <c r="F550" s="398">
        <v>5</v>
      </c>
      <c r="G550" s="400">
        <v>5</v>
      </c>
      <c r="H550" s="400">
        <v>2</v>
      </c>
      <c r="I550" s="400">
        <v>1</v>
      </c>
      <c r="J550" s="400">
        <v>2</v>
      </c>
      <c r="K550" s="406" t="s">
        <v>2126</v>
      </c>
      <c r="L550" s="407">
        <v>266570.40000000002</v>
      </c>
      <c r="M550" s="578">
        <v>552185</v>
      </c>
      <c r="N550" s="580">
        <v>481724</v>
      </c>
      <c r="O550" s="578">
        <f>ROUND(N550,0)+ROUND(T550,0)</f>
        <v>513864</v>
      </c>
      <c r="P550" s="402">
        <f t="shared" si="368"/>
        <v>524141.28</v>
      </c>
      <c r="Q550" s="402">
        <f t="shared" si="368"/>
        <v>534624.10560000001</v>
      </c>
      <c r="R550" s="402"/>
      <c r="S550" s="453">
        <f t="shared" si="346"/>
        <v>0</v>
      </c>
      <c r="T550" s="361">
        <f>128561.14714464/4</f>
        <v>32140.286786159999</v>
      </c>
    </row>
    <row r="551" spans="2:20" ht="15">
      <c r="B551" s="398"/>
      <c r="C551" s="398" t="s">
        <v>2127</v>
      </c>
      <c r="D551" s="398" t="s">
        <v>973</v>
      </c>
      <c r="E551" s="399" t="s">
        <v>974</v>
      </c>
      <c r="F551" s="398">
        <v>5</v>
      </c>
      <c r="G551" s="400">
        <v>5</v>
      </c>
      <c r="H551" s="400">
        <v>2</v>
      </c>
      <c r="I551" s="400">
        <v>1</v>
      </c>
      <c r="J551" s="400">
        <v>3</v>
      </c>
      <c r="K551" s="406" t="s">
        <v>2128</v>
      </c>
      <c r="L551" s="407">
        <v>0</v>
      </c>
      <c r="M551" s="594"/>
      <c r="N551" s="580"/>
      <c r="O551" s="594"/>
      <c r="P551" s="402">
        <f t="shared" si="368"/>
        <v>0</v>
      </c>
      <c r="Q551" s="402">
        <f t="shared" si="368"/>
        <v>0</v>
      </c>
      <c r="R551" s="402"/>
      <c r="S551" s="453">
        <f t="shared" si="346"/>
        <v>0</v>
      </c>
      <c r="T551" s="361"/>
    </row>
    <row r="552" spans="2:20" ht="38.25">
      <c r="B552" s="398"/>
      <c r="C552" s="398" t="s">
        <v>2123</v>
      </c>
      <c r="D552" s="398" t="s">
        <v>969</v>
      </c>
      <c r="E552" s="399" t="s">
        <v>970</v>
      </c>
      <c r="F552" s="398">
        <v>5</v>
      </c>
      <c r="G552" s="400">
        <v>5</v>
      </c>
      <c r="H552" s="400">
        <v>2</v>
      </c>
      <c r="I552" s="400">
        <v>1</v>
      </c>
      <c r="J552" s="400">
        <v>4</v>
      </c>
      <c r="K552" s="406" t="s">
        <v>2129</v>
      </c>
      <c r="L552" s="533">
        <v>2494959.9700000002</v>
      </c>
      <c r="M552" s="594"/>
      <c r="N552" s="580"/>
      <c r="O552" s="594"/>
      <c r="P552" s="402">
        <f t="shared" si="368"/>
        <v>0</v>
      </c>
      <c r="Q552" s="402">
        <f t="shared" si="368"/>
        <v>0</v>
      </c>
      <c r="R552" s="402"/>
      <c r="S552" s="453">
        <f t="shared" si="346"/>
        <v>0</v>
      </c>
      <c r="T552" s="361"/>
    </row>
    <row r="553" spans="2:20" ht="38.25">
      <c r="B553" s="398"/>
      <c r="C553" s="398" t="s">
        <v>2125</v>
      </c>
      <c r="D553" s="398" t="s">
        <v>971</v>
      </c>
      <c r="E553" s="399" t="s">
        <v>972</v>
      </c>
      <c r="F553" s="398">
        <v>5</v>
      </c>
      <c r="G553" s="400">
        <v>5</v>
      </c>
      <c r="H553" s="400">
        <v>2</v>
      </c>
      <c r="I553" s="400">
        <v>1</v>
      </c>
      <c r="J553" s="400">
        <v>5</v>
      </c>
      <c r="K553" s="406" t="s">
        <v>2130</v>
      </c>
      <c r="L553" s="407">
        <v>22500</v>
      </c>
      <c r="M553" s="594"/>
      <c r="N553" s="580"/>
      <c r="O553" s="594"/>
      <c r="P553" s="402">
        <f t="shared" si="368"/>
        <v>0</v>
      </c>
      <c r="Q553" s="402">
        <f t="shared" si="368"/>
        <v>0</v>
      </c>
      <c r="R553" s="402"/>
      <c r="S553" s="453">
        <f t="shared" si="346"/>
        <v>0</v>
      </c>
      <c r="T553" s="361"/>
    </row>
    <row r="554" spans="2:20" ht="38.25">
      <c r="B554" s="398"/>
      <c r="C554" s="398" t="s">
        <v>2127</v>
      </c>
      <c r="D554" s="398" t="s">
        <v>973</v>
      </c>
      <c r="E554" s="399" t="s">
        <v>974</v>
      </c>
      <c r="F554" s="398">
        <v>5</v>
      </c>
      <c r="G554" s="400">
        <v>5</v>
      </c>
      <c r="H554" s="400">
        <v>2</v>
      </c>
      <c r="I554" s="400">
        <v>1</v>
      </c>
      <c r="J554" s="400">
        <v>6</v>
      </c>
      <c r="K554" s="406" t="s">
        <v>2131</v>
      </c>
      <c r="L554" s="407">
        <v>0</v>
      </c>
      <c r="M554" s="594"/>
      <c r="N554" s="580"/>
      <c r="O554" s="594"/>
      <c r="P554" s="402">
        <f t="shared" si="368"/>
        <v>0</v>
      </c>
      <c r="Q554" s="402">
        <f t="shared" si="368"/>
        <v>0</v>
      </c>
      <c r="R554" s="402"/>
      <c r="S554" s="453">
        <f t="shared" si="346"/>
        <v>0</v>
      </c>
      <c r="T554" s="361"/>
    </row>
    <row r="555" spans="2:20" ht="25.5">
      <c r="B555" s="398"/>
      <c r="C555" s="398" t="s">
        <v>2123</v>
      </c>
      <c r="D555" s="398" t="s">
        <v>969</v>
      </c>
      <c r="E555" s="399" t="s">
        <v>970</v>
      </c>
      <c r="F555" s="398">
        <v>5</v>
      </c>
      <c r="G555" s="400">
        <v>5</v>
      </c>
      <c r="H555" s="400">
        <v>2</v>
      </c>
      <c r="I555" s="400">
        <v>1</v>
      </c>
      <c r="J555" s="400">
        <v>7</v>
      </c>
      <c r="K555" s="406" t="s">
        <v>2132</v>
      </c>
      <c r="L555" s="531">
        <v>1600000</v>
      </c>
      <c r="M555" s="594"/>
      <c r="N555" s="580"/>
      <c r="O555" s="594"/>
      <c r="P555" s="402">
        <f t="shared" si="368"/>
        <v>0</v>
      </c>
      <c r="Q555" s="402">
        <f t="shared" si="368"/>
        <v>0</v>
      </c>
      <c r="R555" s="402"/>
      <c r="S555" s="453">
        <f t="shared" si="346"/>
        <v>0</v>
      </c>
      <c r="T555" s="361"/>
    </row>
    <row r="556" spans="2:20" ht="25.5">
      <c r="B556" s="398"/>
      <c r="C556" s="398" t="s">
        <v>2125</v>
      </c>
      <c r="D556" s="398" t="s">
        <v>971</v>
      </c>
      <c r="E556" s="399" t="s">
        <v>972</v>
      </c>
      <c r="F556" s="398">
        <v>5</v>
      </c>
      <c r="G556" s="400">
        <v>5</v>
      </c>
      <c r="H556" s="400">
        <v>2</v>
      </c>
      <c r="I556" s="400">
        <v>1</v>
      </c>
      <c r="J556" s="400">
        <v>8</v>
      </c>
      <c r="K556" s="406" t="s">
        <v>2133</v>
      </c>
      <c r="L556" s="407">
        <v>30000</v>
      </c>
      <c r="M556" s="594"/>
      <c r="N556" s="580"/>
      <c r="O556" s="594"/>
      <c r="P556" s="402">
        <f t="shared" si="368"/>
        <v>0</v>
      </c>
      <c r="Q556" s="402">
        <f t="shared" si="368"/>
        <v>0</v>
      </c>
      <c r="R556" s="402"/>
      <c r="S556" s="453">
        <f t="shared" si="346"/>
        <v>0</v>
      </c>
      <c r="T556" s="361"/>
    </row>
    <row r="557" spans="2:20" ht="25.5">
      <c r="B557" s="398"/>
      <c r="C557" s="398" t="s">
        <v>2127</v>
      </c>
      <c r="D557" s="398" t="s">
        <v>973</v>
      </c>
      <c r="E557" s="399" t="s">
        <v>974</v>
      </c>
      <c r="F557" s="398">
        <v>5</v>
      </c>
      <c r="G557" s="400">
        <v>5</v>
      </c>
      <c r="H557" s="400">
        <v>2</v>
      </c>
      <c r="I557" s="400">
        <v>1</v>
      </c>
      <c r="J557" s="400">
        <v>9</v>
      </c>
      <c r="K557" s="406" t="s">
        <v>2134</v>
      </c>
      <c r="L557" s="407">
        <v>0</v>
      </c>
      <c r="M557" s="594"/>
      <c r="N557" s="580"/>
      <c r="O557" s="594"/>
      <c r="P557" s="402">
        <f t="shared" si="368"/>
        <v>0</v>
      </c>
      <c r="Q557" s="402">
        <f t="shared" si="368"/>
        <v>0</v>
      </c>
      <c r="R557" s="402"/>
      <c r="S557" s="453">
        <f t="shared" si="346"/>
        <v>0</v>
      </c>
      <c r="T557" s="361"/>
    </row>
    <row r="558" spans="2:20" ht="25.5">
      <c r="B558" s="398"/>
      <c r="C558" s="398" t="s">
        <v>2123</v>
      </c>
      <c r="D558" s="398" t="s">
        <v>969</v>
      </c>
      <c r="E558" s="399" t="s">
        <v>970</v>
      </c>
      <c r="F558" s="398">
        <v>5</v>
      </c>
      <c r="G558" s="400">
        <v>5</v>
      </c>
      <c r="H558" s="400">
        <v>2</v>
      </c>
      <c r="I558" s="400">
        <v>1</v>
      </c>
      <c r="J558" s="400">
        <v>10</v>
      </c>
      <c r="K558" s="406" t="s">
        <v>2135</v>
      </c>
      <c r="L558" s="532">
        <v>444155.77</v>
      </c>
      <c r="M558" s="594"/>
      <c r="N558" s="580"/>
      <c r="O558" s="594"/>
      <c r="P558" s="402">
        <f t="shared" si="368"/>
        <v>0</v>
      </c>
      <c r="Q558" s="402">
        <f t="shared" si="368"/>
        <v>0</v>
      </c>
      <c r="R558" s="402"/>
      <c r="S558" s="453">
        <f t="shared" si="346"/>
        <v>0</v>
      </c>
      <c r="T558" s="361"/>
    </row>
    <row r="559" spans="2:20" ht="25.5">
      <c r="B559" s="398"/>
      <c r="C559" s="398" t="s">
        <v>2125</v>
      </c>
      <c r="D559" s="398" t="s">
        <v>971</v>
      </c>
      <c r="E559" s="399" t="s">
        <v>972</v>
      </c>
      <c r="F559" s="398">
        <v>5</v>
      </c>
      <c r="G559" s="400">
        <v>5</v>
      </c>
      <c r="H559" s="400">
        <v>2</v>
      </c>
      <c r="I559" s="400">
        <v>1</v>
      </c>
      <c r="J559" s="400">
        <v>11</v>
      </c>
      <c r="K559" s="406" t="s">
        <v>2136</v>
      </c>
      <c r="L559" s="407">
        <v>15000</v>
      </c>
      <c r="M559" s="594"/>
      <c r="N559" s="580"/>
      <c r="O559" s="594"/>
      <c r="P559" s="402">
        <f t="shared" si="368"/>
        <v>0</v>
      </c>
      <c r="Q559" s="402">
        <f t="shared" si="368"/>
        <v>0</v>
      </c>
      <c r="R559" s="402"/>
      <c r="S559" s="453">
        <f t="shared" si="346"/>
        <v>0</v>
      </c>
      <c r="T559" s="361"/>
    </row>
    <row r="560" spans="2:20" ht="25.5">
      <c r="B560" s="398"/>
      <c r="C560" s="398" t="s">
        <v>2127</v>
      </c>
      <c r="D560" s="398" t="s">
        <v>973</v>
      </c>
      <c r="E560" s="399" t="s">
        <v>974</v>
      </c>
      <c r="F560" s="398">
        <v>5</v>
      </c>
      <c r="G560" s="400">
        <v>5</v>
      </c>
      <c r="H560" s="400">
        <v>2</v>
      </c>
      <c r="I560" s="400">
        <v>1</v>
      </c>
      <c r="J560" s="400">
        <v>12</v>
      </c>
      <c r="K560" s="406" t="s">
        <v>2137</v>
      </c>
      <c r="L560" s="407">
        <v>0</v>
      </c>
      <c r="M560" s="594"/>
      <c r="N560" s="580"/>
      <c r="O560" s="594"/>
      <c r="P560" s="402">
        <f t="shared" si="368"/>
        <v>0</v>
      </c>
      <c r="Q560" s="402">
        <f t="shared" si="368"/>
        <v>0</v>
      </c>
      <c r="R560" s="402"/>
      <c r="S560" s="453">
        <f t="shared" si="346"/>
        <v>0</v>
      </c>
      <c r="T560" s="361"/>
    </row>
    <row r="561" spans="2:20" ht="15">
      <c r="B561" s="398"/>
      <c r="C561" s="398" t="s">
        <v>2123</v>
      </c>
      <c r="D561" s="398" t="s">
        <v>969</v>
      </c>
      <c r="E561" s="399" t="s">
        <v>970</v>
      </c>
      <c r="F561" s="398">
        <v>5</v>
      </c>
      <c r="G561" s="400">
        <v>5</v>
      </c>
      <c r="H561" s="400">
        <v>2</v>
      </c>
      <c r="I561" s="400">
        <v>1</v>
      </c>
      <c r="J561" s="400">
        <v>13</v>
      </c>
      <c r="K561" s="406" t="s">
        <v>2104</v>
      </c>
      <c r="L561" s="407">
        <v>5075251.29</v>
      </c>
      <c r="M561" s="594"/>
      <c r="N561" s="580"/>
      <c r="O561" s="594"/>
      <c r="P561" s="402">
        <f t="shared" si="368"/>
        <v>0</v>
      </c>
      <c r="Q561" s="402">
        <f t="shared" si="368"/>
        <v>0</v>
      </c>
      <c r="R561" s="402"/>
      <c r="S561" s="453">
        <f t="shared" si="346"/>
        <v>0</v>
      </c>
      <c r="T561" s="361"/>
    </row>
    <row r="562" spans="2:20" ht="15">
      <c r="B562" s="398"/>
      <c r="C562" s="398" t="s">
        <v>2125</v>
      </c>
      <c r="D562" s="398" t="s">
        <v>971</v>
      </c>
      <c r="E562" s="399" t="s">
        <v>972</v>
      </c>
      <c r="F562" s="398">
        <v>5</v>
      </c>
      <c r="G562" s="400">
        <v>5</v>
      </c>
      <c r="H562" s="400">
        <v>2</v>
      </c>
      <c r="I562" s="400">
        <v>1</v>
      </c>
      <c r="J562" s="400">
        <v>14</v>
      </c>
      <c r="K562" s="406" t="s">
        <v>2105</v>
      </c>
      <c r="L562" s="534">
        <v>93705.94</v>
      </c>
      <c r="M562" s="594"/>
      <c r="N562" s="580"/>
      <c r="O562" s="594"/>
      <c r="P562" s="402">
        <f t="shared" si="368"/>
        <v>0</v>
      </c>
      <c r="Q562" s="402">
        <f t="shared" si="368"/>
        <v>0</v>
      </c>
      <c r="R562" s="402"/>
      <c r="S562" s="453">
        <f t="shared" si="346"/>
        <v>0</v>
      </c>
      <c r="T562" s="361"/>
    </row>
    <row r="563" spans="2:20" ht="15">
      <c r="B563" s="398"/>
      <c r="C563" s="398" t="s">
        <v>2127</v>
      </c>
      <c r="D563" s="398" t="s">
        <v>973</v>
      </c>
      <c r="E563" s="399" t="s">
        <v>974</v>
      </c>
      <c r="F563" s="398">
        <v>5</v>
      </c>
      <c r="G563" s="400">
        <v>5</v>
      </c>
      <c r="H563" s="400">
        <v>2</v>
      </c>
      <c r="I563" s="400">
        <v>1</v>
      </c>
      <c r="J563" s="400">
        <v>15</v>
      </c>
      <c r="K563" s="406" t="s">
        <v>2106</v>
      </c>
      <c r="L563" s="407">
        <v>0</v>
      </c>
      <c r="M563" s="594"/>
      <c r="N563" s="580"/>
      <c r="O563" s="594"/>
      <c r="P563" s="402">
        <f t="shared" si="368"/>
        <v>0</v>
      </c>
      <c r="Q563" s="402">
        <f t="shared" si="368"/>
        <v>0</v>
      </c>
      <c r="R563" s="402"/>
      <c r="S563" s="453">
        <f t="shared" si="346"/>
        <v>0</v>
      </c>
      <c r="T563" s="361"/>
    </row>
    <row r="564" spans="2:20" ht="15">
      <c r="B564" s="398"/>
      <c r="C564" s="398" t="s">
        <v>2123</v>
      </c>
      <c r="D564" s="398" t="s">
        <v>969</v>
      </c>
      <c r="E564" s="399" t="s">
        <v>970</v>
      </c>
      <c r="F564" s="398">
        <v>5</v>
      </c>
      <c r="G564" s="400">
        <v>5</v>
      </c>
      <c r="H564" s="400">
        <v>2</v>
      </c>
      <c r="I564" s="400">
        <v>1</v>
      </c>
      <c r="J564" s="400">
        <v>16</v>
      </c>
      <c r="K564" s="406" t="s">
        <v>2107</v>
      </c>
      <c r="L564" s="407">
        <v>0</v>
      </c>
      <c r="M564" s="594"/>
      <c r="N564" s="580"/>
      <c r="O564" s="594"/>
      <c r="P564" s="402">
        <f t="shared" si="368"/>
        <v>0</v>
      </c>
      <c r="Q564" s="402">
        <f t="shared" si="368"/>
        <v>0</v>
      </c>
      <c r="R564" s="402"/>
      <c r="S564" s="453">
        <f t="shared" ref="S564:S627" si="369">O564+O564*0.02-P564</f>
        <v>0</v>
      </c>
      <c r="T564" s="361"/>
    </row>
    <row r="565" spans="2:20" ht="15">
      <c r="B565" s="398"/>
      <c r="C565" s="398" t="s">
        <v>2125</v>
      </c>
      <c r="D565" s="398" t="s">
        <v>971</v>
      </c>
      <c r="E565" s="399" t="s">
        <v>972</v>
      </c>
      <c r="F565" s="398">
        <v>5</v>
      </c>
      <c r="G565" s="400">
        <v>5</v>
      </c>
      <c r="H565" s="400">
        <v>2</v>
      </c>
      <c r="I565" s="400">
        <v>1</v>
      </c>
      <c r="J565" s="400">
        <v>17</v>
      </c>
      <c r="K565" s="406" t="s">
        <v>2108</v>
      </c>
      <c r="L565" s="407">
        <v>0</v>
      </c>
      <c r="M565" s="594"/>
      <c r="N565" s="580"/>
      <c r="O565" s="594"/>
      <c r="P565" s="402">
        <f t="shared" ref="P565:Q569" si="370">O565*0.02+O565</f>
        <v>0</v>
      </c>
      <c r="Q565" s="402">
        <f t="shared" si="370"/>
        <v>0</v>
      </c>
      <c r="R565" s="402"/>
      <c r="S565" s="453">
        <f t="shared" si="369"/>
        <v>0</v>
      </c>
      <c r="T565" s="361"/>
    </row>
    <row r="566" spans="2:20" ht="15">
      <c r="B566" s="398"/>
      <c r="C566" s="398" t="s">
        <v>2127</v>
      </c>
      <c r="D566" s="398" t="s">
        <v>973</v>
      </c>
      <c r="E566" s="399" t="s">
        <v>974</v>
      </c>
      <c r="F566" s="398">
        <v>5</v>
      </c>
      <c r="G566" s="400">
        <v>5</v>
      </c>
      <c r="H566" s="400">
        <v>2</v>
      </c>
      <c r="I566" s="400">
        <v>1</v>
      </c>
      <c r="J566" s="400">
        <v>18</v>
      </c>
      <c r="K566" s="406" t="s">
        <v>2109</v>
      </c>
      <c r="L566" s="407">
        <v>0</v>
      </c>
      <c r="M566" s="594"/>
      <c r="N566" s="580"/>
      <c r="O566" s="594"/>
      <c r="P566" s="402">
        <f t="shared" si="370"/>
        <v>0</v>
      </c>
      <c r="Q566" s="402">
        <f t="shared" si="370"/>
        <v>0</v>
      </c>
      <c r="R566" s="402"/>
      <c r="S566" s="453">
        <f t="shared" si="369"/>
        <v>0</v>
      </c>
      <c r="T566" s="361"/>
    </row>
    <row r="567" spans="2:20" ht="15">
      <c r="B567" s="398"/>
      <c r="C567" s="398" t="s">
        <v>2123</v>
      </c>
      <c r="D567" s="398" t="s">
        <v>969</v>
      </c>
      <c r="E567" s="399" t="s">
        <v>970</v>
      </c>
      <c r="F567" s="398">
        <v>5</v>
      </c>
      <c r="G567" s="400">
        <v>5</v>
      </c>
      <c r="H567" s="400">
        <v>2</v>
      </c>
      <c r="I567" s="400">
        <v>1</v>
      </c>
      <c r="J567" s="400">
        <v>19</v>
      </c>
      <c r="K567" s="406" t="s">
        <v>2110</v>
      </c>
      <c r="L567" s="407">
        <v>917184.1399999999</v>
      </c>
      <c r="M567" s="594"/>
      <c r="N567" s="580"/>
      <c r="O567" s="594"/>
      <c r="P567" s="402">
        <f t="shared" si="370"/>
        <v>0</v>
      </c>
      <c r="Q567" s="402">
        <f t="shared" si="370"/>
        <v>0</v>
      </c>
      <c r="R567" s="402"/>
      <c r="S567" s="453">
        <f t="shared" si="369"/>
        <v>0</v>
      </c>
      <c r="T567" s="361"/>
    </row>
    <row r="568" spans="2:20" ht="15">
      <c r="B568" s="398"/>
      <c r="C568" s="398" t="s">
        <v>2125</v>
      </c>
      <c r="D568" s="398" t="s">
        <v>971</v>
      </c>
      <c r="E568" s="399" t="s">
        <v>972</v>
      </c>
      <c r="F568" s="398">
        <v>5</v>
      </c>
      <c r="G568" s="400">
        <v>5</v>
      </c>
      <c r="H568" s="400">
        <v>2</v>
      </c>
      <c r="I568" s="400">
        <v>1</v>
      </c>
      <c r="J568" s="400">
        <v>20</v>
      </c>
      <c r="K568" s="406" t="s">
        <v>2111</v>
      </c>
      <c r="L568" s="407">
        <v>7412.45</v>
      </c>
      <c r="M568" s="594"/>
      <c r="N568" s="580"/>
      <c r="O568" s="594"/>
      <c r="P568" s="402">
        <f t="shared" si="370"/>
        <v>0</v>
      </c>
      <c r="Q568" s="402">
        <f t="shared" si="370"/>
        <v>0</v>
      </c>
      <c r="R568" s="402"/>
      <c r="S568" s="453">
        <f t="shared" si="369"/>
        <v>0</v>
      </c>
      <c r="T568" s="361"/>
    </row>
    <row r="569" spans="2:20" ht="15">
      <c r="B569" s="398"/>
      <c r="C569" s="398" t="s">
        <v>2127</v>
      </c>
      <c r="D569" s="398" t="s">
        <v>973</v>
      </c>
      <c r="E569" s="399" t="s">
        <v>974</v>
      </c>
      <c r="F569" s="398">
        <v>5</v>
      </c>
      <c r="G569" s="400">
        <v>5</v>
      </c>
      <c r="H569" s="400">
        <v>2</v>
      </c>
      <c r="I569" s="400">
        <v>1</v>
      </c>
      <c r="J569" s="400">
        <v>21</v>
      </c>
      <c r="K569" s="406" t="s">
        <v>2112</v>
      </c>
      <c r="L569" s="535">
        <v>0</v>
      </c>
      <c r="M569" s="594"/>
      <c r="N569" s="580"/>
      <c r="O569" s="594"/>
      <c r="P569" s="402">
        <f t="shared" si="370"/>
        <v>0</v>
      </c>
      <c r="Q569" s="402">
        <f t="shared" si="370"/>
        <v>0</v>
      </c>
      <c r="R569" s="402"/>
      <c r="S569" s="453">
        <f t="shared" si="369"/>
        <v>0</v>
      </c>
      <c r="T569" s="361"/>
    </row>
    <row r="570" spans="2:20" ht="15">
      <c r="B570" s="383"/>
      <c r="C570" s="383" t="s">
        <v>2138</v>
      </c>
      <c r="D570" s="383" t="s">
        <v>975</v>
      </c>
      <c r="E570" s="382" t="s">
        <v>2139</v>
      </c>
      <c r="F570" s="383">
        <v>5</v>
      </c>
      <c r="G570" s="384">
        <v>6</v>
      </c>
      <c r="H570" s="384">
        <v>0</v>
      </c>
      <c r="I570" s="384">
        <v>0</v>
      </c>
      <c r="J570" s="384">
        <v>0</v>
      </c>
      <c r="K570" s="385" t="s">
        <v>2140</v>
      </c>
      <c r="L570" s="386">
        <v>283163.91000000003</v>
      </c>
      <c r="M570" s="591">
        <v>336079</v>
      </c>
      <c r="N570" s="575">
        <f t="shared" ref="N570" si="371">N571+N594</f>
        <v>268164</v>
      </c>
      <c r="O570" s="567">
        <f t="shared" ref="O570" si="372">O571+O594</f>
        <v>278564</v>
      </c>
      <c r="P570" s="386">
        <f t="shared" ref="P570:R570" si="373">P571+P594</f>
        <v>284135.28000000003</v>
      </c>
      <c r="Q570" s="386">
        <f t="shared" si="373"/>
        <v>289817.98560000001</v>
      </c>
      <c r="R570" s="386">
        <f t="shared" si="373"/>
        <v>0</v>
      </c>
      <c r="S570" s="453">
        <f t="shared" si="369"/>
        <v>0</v>
      </c>
      <c r="T570" s="361"/>
    </row>
    <row r="571" spans="2:20" ht="15">
      <c r="B571" s="389"/>
      <c r="C571" s="389" t="s">
        <v>2141</v>
      </c>
      <c r="D571" s="389" t="s">
        <v>977</v>
      </c>
      <c r="E571" s="388" t="s">
        <v>2142</v>
      </c>
      <c r="F571" s="389">
        <v>5</v>
      </c>
      <c r="G571" s="390">
        <v>6</v>
      </c>
      <c r="H571" s="390">
        <v>1</v>
      </c>
      <c r="I571" s="390">
        <v>0</v>
      </c>
      <c r="J571" s="390">
        <v>0</v>
      </c>
      <c r="K571" s="391" t="s">
        <v>2143</v>
      </c>
      <c r="L571" s="392">
        <v>250025.78</v>
      </c>
      <c r="M571" s="592">
        <v>298376</v>
      </c>
      <c r="N571" s="576">
        <f t="shared" ref="N571:O571" si="374">N572</f>
        <v>234489</v>
      </c>
      <c r="O571" s="568">
        <f t="shared" si="374"/>
        <v>244889</v>
      </c>
      <c r="P571" s="392">
        <f t="shared" ref="P571:R571" si="375">P572</f>
        <v>249786.78</v>
      </c>
      <c r="Q571" s="392">
        <f t="shared" si="375"/>
        <v>254782.51559999998</v>
      </c>
      <c r="R571" s="392">
        <f t="shared" si="375"/>
        <v>0</v>
      </c>
      <c r="S571" s="453">
        <f t="shared" si="369"/>
        <v>0</v>
      </c>
      <c r="T571" s="361"/>
    </row>
    <row r="572" spans="2:20" ht="15">
      <c r="B572" s="393"/>
      <c r="C572" s="393" t="s">
        <v>2141</v>
      </c>
      <c r="D572" s="393" t="s">
        <v>977</v>
      </c>
      <c r="E572" s="394" t="s">
        <v>2144</v>
      </c>
      <c r="F572" s="393">
        <v>5</v>
      </c>
      <c r="G572" s="395">
        <v>6</v>
      </c>
      <c r="H572" s="395">
        <v>1</v>
      </c>
      <c r="I572" s="395">
        <v>1</v>
      </c>
      <c r="J572" s="395">
        <v>0</v>
      </c>
      <c r="K572" s="396" t="s">
        <v>2145</v>
      </c>
      <c r="L572" s="397">
        <v>250025.78</v>
      </c>
      <c r="M572" s="593">
        <v>298376</v>
      </c>
      <c r="N572" s="577">
        <f t="shared" ref="N572" si="376">SUBTOTAL(9,N573:N593)</f>
        <v>234489</v>
      </c>
      <c r="O572" s="569">
        <f t="shared" ref="O572" si="377">SUBTOTAL(9,O573:O593)</f>
        <v>244889</v>
      </c>
      <c r="P572" s="397">
        <f t="shared" ref="P572:R572" si="378">SUBTOTAL(9,P573:P593)</f>
        <v>249786.78</v>
      </c>
      <c r="Q572" s="397">
        <f t="shared" si="378"/>
        <v>254782.51559999998</v>
      </c>
      <c r="R572" s="397">
        <f t="shared" si="378"/>
        <v>0</v>
      </c>
      <c r="S572" s="453">
        <f t="shared" si="369"/>
        <v>0</v>
      </c>
      <c r="T572" s="361"/>
    </row>
    <row r="573" spans="2:20" ht="15">
      <c r="B573" s="398"/>
      <c r="C573" s="398" t="s">
        <v>2146</v>
      </c>
      <c r="D573" s="398" t="s">
        <v>979</v>
      </c>
      <c r="E573" s="399" t="s">
        <v>980</v>
      </c>
      <c r="F573" s="398">
        <v>5</v>
      </c>
      <c r="G573" s="400">
        <v>6</v>
      </c>
      <c r="H573" s="400">
        <v>1</v>
      </c>
      <c r="I573" s="400">
        <v>1</v>
      </c>
      <c r="J573" s="400">
        <v>1</v>
      </c>
      <c r="K573" s="406" t="s">
        <v>2090</v>
      </c>
      <c r="L573" s="536">
        <v>111963.31999999999</v>
      </c>
      <c r="M573" s="578">
        <v>298376</v>
      </c>
      <c r="N573" s="580">
        <v>234489</v>
      </c>
      <c r="O573" s="578">
        <f>ROUND(N573,0)+ROUND(T573,0)</f>
        <v>244889</v>
      </c>
      <c r="P573" s="402">
        <f t="shared" ref="P573:Q588" si="379">O573*0.02+O573</f>
        <v>249786.78</v>
      </c>
      <c r="Q573" s="402">
        <f t="shared" si="379"/>
        <v>254782.51559999998</v>
      </c>
      <c r="R573" s="402"/>
      <c r="S573" s="453">
        <f t="shared" si="369"/>
        <v>0</v>
      </c>
      <c r="T573" s="361">
        <f>41601.3/4</f>
        <v>10400.325000000001</v>
      </c>
    </row>
    <row r="574" spans="2:20" ht="15">
      <c r="B574" s="398"/>
      <c r="C574" s="398" t="s">
        <v>2147</v>
      </c>
      <c r="D574" s="398" t="s">
        <v>981</v>
      </c>
      <c r="E574" s="399" t="s">
        <v>982</v>
      </c>
      <c r="F574" s="398">
        <v>5</v>
      </c>
      <c r="G574" s="400">
        <v>6</v>
      </c>
      <c r="H574" s="400">
        <v>1</v>
      </c>
      <c r="I574" s="400">
        <v>1</v>
      </c>
      <c r="J574" s="400">
        <v>2</v>
      </c>
      <c r="K574" s="406" t="s">
        <v>2092</v>
      </c>
      <c r="L574" s="407">
        <v>0</v>
      </c>
      <c r="M574" s="594"/>
      <c r="N574" s="580"/>
      <c r="O574" s="594"/>
      <c r="P574" s="402">
        <f t="shared" si="379"/>
        <v>0</v>
      </c>
      <c r="Q574" s="402">
        <f t="shared" si="379"/>
        <v>0</v>
      </c>
      <c r="R574" s="402"/>
      <c r="S574" s="453">
        <f t="shared" si="369"/>
        <v>0</v>
      </c>
      <c r="T574" s="361"/>
    </row>
    <row r="575" spans="2:20" ht="15">
      <c r="B575" s="398"/>
      <c r="C575" s="398" t="s">
        <v>2148</v>
      </c>
      <c r="D575" s="398" t="s">
        <v>983</v>
      </c>
      <c r="E575" s="399" t="s">
        <v>984</v>
      </c>
      <c r="F575" s="398">
        <v>5</v>
      </c>
      <c r="G575" s="400">
        <v>6</v>
      </c>
      <c r="H575" s="400">
        <v>1</v>
      </c>
      <c r="I575" s="400">
        <v>1</v>
      </c>
      <c r="J575" s="400">
        <v>3</v>
      </c>
      <c r="K575" s="406" t="s">
        <v>2094</v>
      </c>
      <c r="L575" s="407">
        <v>0</v>
      </c>
      <c r="M575" s="594"/>
      <c r="N575" s="580"/>
      <c r="O575" s="594"/>
      <c r="P575" s="402">
        <f t="shared" si="379"/>
        <v>0</v>
      </c>
      <c r="Q575" s="402">
        <f t="shared" si="379"/>
        <v>0</v>
      </c>
      <c r="R575" s="402"/>
      <c r="S575" s="453">
        <f t="shared" si="369"/>
        <v>0</v>
      </c>
      <c r="T575" s="361"/>
    </row>
    <row r="576" spans="2:20" ht="15">
      <c r="B576" s="398"/>
      <c r="C576" s="398" t="s">
        <v>2146</v>
      </c>
      <c r="D576" s="398" t="s">
        <v>979</v>
      </c>
      <c r="E576" s="399" t="s">
        <v>980</v>
      </c>
      <c r="F576" s="398">
        <v>5</v>
      </c>
      <c r="G576" s="400">
        <v>6</v>
      </c>
      <c r="H576" s="400">
        <v>1</v>
      </c>
      <c r="I576" s="400">
        <v>1</v>
      </c>
      <c r="J576" s="400">
        <v>4</v>
      </c>
      <c r="K576" s="406" t="s">
        <v>2095</v>
      </c>
      <c r="L576" s="537">
        <v>70000</v>
      </c>
      <c r="M576" s="594"/>
      <c r="N576" s="580"/>
      <c r="O576" s="594"/>
      <c r="P576" s="402">
        <f t="shared" si="379"/>
        <v>0</v>
      </c>
      <c r="Q576" s="402">
        <f t="shared" si="379"/>
        <v>0</v>
      </c>
      <c r="R576" s="402"/>
      <c r="S576" s="453">
        <f t="shared" si="369"/>
        <v>0</v>
      </c>
      <c r="T576" s="361"/>
    </row>
    <row r="577" spans="2:20" ht="15">
      <c r="B577" s="398"/>
      <c r="C577" s="398" t="s">
        <v>2147</v>
      </c>
      <c r="D577" s="398" t="s">
        <v>981</v>
      </c>
      <c r="E577" s="399" t="s">
        <v>982</v>
      </c>
      <c r="F577" s="398">
        <v>5</v>
      </c>
      <c r="G577" s="400">
        <v>6</v>
      </c>
      <c r="H577" s="400">
        <v>1</v>
      </c>
      <c r="I577" s="400">
        <v>1</v>
      </c>
      <c r="J577" s="400">
        <v>5</v>
      </c>
      <c r="K577" s="406" t="s">
        <v>2096</v>
      </c>
      <c r="L577" s="407">
        <v>0</v>
      </c>
      <c r="M577" s="594"/>
      <c r="N577" s="580"/>
      <c r="O577" s="594"/>
      <c r="P577" s="402">
        <f t="shared" si="379"/>
        <v>0</v>
      </c>
      <c r="Q577" s="402">
        <f t="shared" si="379"/>
        <v>0</v>
      </c>
      <c r="R577" s="402"/>
      <c r="S577" s="453">
        <f t="shared" si="369"/>
        <v>0</v>
      </c>
      <c r="T577" s="361"/>
    </row>
    <row r="578" spans="2:20" ht="15">
      <c r="B578" s="398"/>
      <c r="C578" s="398" t="s">
        <v>2148</v>
      </c>
      <c r="D578" s="398" t="s">
        <v>983</v>
      </c>
      <c r="E578" s="399" t="s">
        <v>984</v>
      </c>
      <c r="F578" s="398">
        <v>5</v>
      </c>
      <c r="G578" s="400">
        <v>6</v>
      </c>
      <c r="H578" s="400">
        <v>1</v>
      </c>
      <c r="I578" s="400">
        <v>1</v>
      </c>
      <c r="J578" s="400">
        <v>6</v>
      </c>
      <c r="K578" s="406" t="s">
        <v>2097</v>
      </c>
      <c r="L578" s="407">
        <v>0</v>
      </c>
      <c r="M578" s="594"/>
      <c r="N578" s="580"/>
      <c r="O578" s="594"/>
      <c r="P578" s="402">
        <f t="shared" si="379"/>
        <v>0</v>
      </c>
      <c r="Q578" s="402">
        <f t="shared" si="379"/>
        <v>0</v>
      </c>
      <c r="R578" s="402"/>
      <c r="S578" s="453">
        <f t="shared" si="369"/>
        <v>0</v>
      </c>
      <c r="T578" s="361"/>
    </row>
    <row r="579" spans="2:20" ht="15">
      <c r="B579" s="398"/>
      <c r="C579" s="398" t="s">
        <v>2146</v>
      </c>
      <c r="D579" s="398" t="s">
        <v>979</v>
      </c>
      <c r="E579" s="399" t="s">
        <v>980</v>
      </c>
      <c r="F579" s="398">
        <v>5</v>
      </c>
      <c r="G579" s="400">
        <v>6</v>
      </c>
      <c r="H579" s="400">
        <v>1</v>
      </c>
      <c r="I579" s="400">
        <v>1</v>
      </c>
      <c r="J579" s="400">
        <v>7</v>
      </c>
      <c r="K579" s="406" t="s">
        <v>2098</v>
      </c>
      <c r="L579" s="407">
        <v>0</v>
      </c>
      <c r="M579" s="594"/>
      <c r="N579" s="580"/>
      <c r="O579" s="594"/>
      <c r="P579" s="402">
        <f t="shared" si="379"/>
        <v>0</v>
      </c>
      <c r="Q579" s="402">
        <f t="shared" si="379"/>
        <v>0</v>
      </c>
      <c r="R579" s="402"/>
      <c r="S579" s="453">
        <f t="shared" si="369"/>
        <v>0</v>
      </c>
      <c r="T579" s="361"/>
    </row>
    <row r="580" spans="2:20" ht="15">
      <c r="B580" s="398"/>
      <c r="C580" s="398" t="s">
        <v>2147</v>
      </c>
      <c r="D580" s="398" t="s">
        <v>981</v>
      </c>
      <c r="E580" s="399" t="s">
        <v>982</v>
      </c>
      <c r="F580" s="398">
        <v>5</v>
      </c>
      <c r="G580" s="400">
        <v>6</v>
      </c>
      <c r="H580" s="400">
        <v>1</v>
      </c>
      <c r="I580" s="400">
        <v>1</v>
      </c>
      <c r="J580" s="400">
        <v>8</v>
      </c>
      <c r="K580" s="406" t="s">
        <v>2099</v>
      </c>
      <c r="L580" s="407">
        <v>0</v>
      </c>
      <c r="M580" s="594"/>
      <c r="N580" s="580"/>
      <c r="O580" s="594"/>
      <c r="P580" s="402">
        <f t="shared" si="379"/>
        <v>0</v>
      </c>
      <c r="Q580" s="402">
        <f t="shared" si="379"/>
        <v>0</v>
      </c>
      <c r="R580" s="402"/>
      <c r="S580" s="453">
        <f t="shared" si="369"/>
        <v>0</v>
      </c>
      <c r="T580" s="361"/>
    </row>
    <row r="581" spans="2:20" ht="15">
      <c r="B581" s="398"/>
      <c r="C581" s="398" t="s">
        <v>2148</v>
      </c>
      <c r="D581" s="398" t="s">
        <v>983</v>
      </c>
      <c r="E581" s="399" t="s">
        <v>984</v>
      </c>
      <c r="F581" s="398">
        <v>5</v>
      </c>
      <c r="G581" s="400">
        <v>6</v>
      </c>
      <c r="H581" s="400">
        <v>1</v>
      </c>
      <c r="I581" s="400">
        <v>1</v>
      </c>
      <c r="J581" s="400">
        <v>9</v>
      </c>
      <c r="K581" s="406" t="s">
        <v>2100</v>
      </c>
      <c r="L581" s="407">
        <v>0</v>
      </c>
      <c r="M581" s="594"/>
      <c r="N581" s="580"/>
      <c r="O581" s="594"/>
      <c r="P581" s="402">
        <f t="shared" si="379"/>
        <v>0</v>
      </c>
      <c r="Q581" s="402">
        <f t="shared" si="379"/>
        <v>0</v>
      </c>
      <c r="R581" s="402"/>
      <c r="S581" s="453">
        <f t="shared" si="369"/>
        <v>0</v>
      </c>
      <c r="T581" s="361"/>
    </row>
    <row r="582" spans="2:20" ht="15">
      <c r="B582" s="398"/>
      <c r="C582" s="398" t="s">
        <v>2146</v>
      </c>
      <c r="D582" s="398" t="s">
        <v>979</v>
      </c>
      <c r="E582" s="399" t="s">
        <v>980</v>
      </c>
      <c r="F582" s="398">
        <v>5</v>
      </c>
      <c r="G582" s="400">
        <v>6</v>
      </c>
      <c r="H582" s="400">
        <v>1</v>
      </c>
      <c r="I582" s="400">
        <v>1</v>
      </c>
      <c r="J582" s="400">
        <v>10</v>
      </c>
      <c r="K582" s="406" t="s">
        <v>2101</v>
      </c>
      <c r="L582" s="538">
        <v>7829.5899999999992</v>
      </c>
      <c r="M582" s="594"/>
      <c r="N582" s="580"/>
      <c r="O582" s="594"/>
      <c r="P582" s="402">
        <f t="shared" si="379"/>
        <v>0</v>
      </c>
      <c r="Q582" s="402">
        <f t="shared" si="379"/>
        <v>0</v>
      </c>
      <c r="R582" s="402"/>
      <c r="S582" s="453">
        <f t="shared" si="369"/>
        <v>0</v>
      </c>
      <c r="T582" s="361"/>
    </row>
    <row r="583" spans="2:20" ht="15">
      <c r="B583" s="398"/>
      <c r="C583" s="398" t="s">
        <v>2147</v>
      </c>
      <c r="D583" s="398" t="s">
        <v>981</v>
      </c>
      <c r="E583" s="399" t="s">
        <v>982</v>
      </c>
      <c r="F583" s="398">
        <v>5</v>
      </c>
      <c r="G583" s="400">
        <v>6</v>
      </c>
      <c r="H583" s="400">
        <v>1</v>
      </c>
      <c r="I583" s="400">
        <v>1</v>
      </c>
      <c r="J583" s="400">
        <v>11</v>
      </c>
      <c r="K583" s="406" t="s">
        <v>2102</v>
      </c>
      <c r="L583" s="407">
        <v>0</v>
      </c>
      <c r="M583" s="594"/>
      <c r="N583" s="580"/>
      <c r="O583" s="594"/>
      <c r="P583" s="402">
        <f t="shared" si="379"/>
        <v>0</v>
      </c>
      <c r="Q583" s="402">
        <f t="shared" si="379"/>
        <v>0</v>
      </c>
      <c r="R583" s="402"/>
      <c r="S583" s="453">
        <f t="shared" si="369"/>
        <v>0</v>
      </c>
      <c r="T583" s="361"/>
    </row>
    <row r="584" spans="2:20" ht="15">
      <c r="B584" s="398"/>
      <c r="C584" s="398" t="s">
        <v>2148</v>
      </c>
      <c r="D584" s="398" t="s">
        <v>983</v>
      </c>
      <c r="E584" s="399" t="s">
        <v>984</v>
      </c>
      <c r="F584" s="398">
        <v>5</v>
      </c>
      <c r="G584" s="400">
        <v>6</v>
      </c>
      <c r="H584" s="400">
        <v>1</v>
      </c>
      <c r="I584" s="400">
        <v>1</v>
      </c>
      <c r="J584" s="400">
        <v>12</v>
      </c>
      <c r="K584" s="406" t="s">
        <v>2103</v>
      </c>
      <c r="L584" s="407">
        <v>0</v>
      </c>
      <c r="M584" s="594"/>
      <c r="N584" s="580"/>
      <c r="O584" s="594"/>
      <c r="P584" s="402">
        <f t="shared" si="379"/>
        <v>0</v>
      </c>
      <c r="Q584" s="402">
        <f t="shared" si="379"/>
        <v>0</v>
      </c>
      <c r="R584" s="402"/>
      <c r="S584" s="453">
        <f t="shared" si="369"/>
        <v>0</v>
      </c>
      <c r="T584" s="361"/>
    </row>
    <row r="585" spans="2:20" ht="15">
      <c r="B585" s="398"/>
      <c r="C585" s="398" t="s">
        <v>2146</v>
      </c>
      <c r="D585" s="398" t="s">
        <v>979</v>
      </c>
      <c r="E585" s="399" t="s">
        <v>980</v>
      </c>
      <c r="F585" s="398">
        <v>5</v>
      </c>
      <c r="G585" s="400">
        <v>6</v>
      </c>
      <c r="H585" s="400">
        <v>1</v>
      </c>
      <c r="I585" s="400">
        <v>1</v>
      </c>
      <c r="J585" s="400">
        <v>13</v>
      </c>
      <c r="K585" s="406" t="s">
        <v>2104</v>
      </c>
      <c r="L585" s="539">
        <v>52848.31</v>
      </c>
      <c r="M585" s="594"/>
      <c r="N585" s="580"/>
      <c r="O585" s="594"/>
      <c r="P585" s="402">
        <f t="shared" si="379"/>
        <v>0</v>
      </c>
      <c r="Q585" s="402">
        <f t="shared" si="379"/>
        <v>0</v>
      </c>
      <c r="R585" s="402"/>
      <c r="S585" s="453">
        <f t="shared" si="369"/>
        <v>0</v>
      </c>
      <c r="T585" s="361"/>
    </row>
    <row r="586" spans="2:20" ht="15">
      <c r="B586" s="398"/>
      <c r="C586" s="398" t="s">
        <v>2147</v>
      </c>
      <c r="D586" s="398" t="s">
        <v>981</v>
      </c>
      <c r="E586" s="399" t="s">
        <v>982</v>
      </c>
      <c r="F586" s="398">
        <v>5</v>
      </c>
      <c r="G586" s="400">
        <v>6</v>
      </c>
      <c r="H586" s="400">
        <v>1</v>
      </c>
      <c r="I586" s="400">
        <v>1</v>
      </c>
      <c r="J586" s="400">
        <v>14</v>
      </c>
      <c r="K586" s="406" t="s">
        <v>2105</v>
      </c>
      <c r="L586" s="407">
        <v>0</v>
      </c>
      <c r="M586" s="594"/>
      <c r="N586" s="580"/>
      <c r="O586" s="594"/>
      <c r="P586" s="402">
        <f t="shared" si="379"/>
        <v>0</v>
      </c>
      <c r="Q586" s="402">
        <f t="shared" si="379"/>
        <v>0</v>
      </c>
      <c r="R586" s="402"/>
      <c r="S586" s="453">
        <f t="shared" si="369"/>
        <v>0</v>
      </c>
      <c r="T586" s="361"/>
    </row>
    <row r="587" spans="2:20" ht="15">
      <c r="B587" s="398"/>
      <c r="C587" s="398" t="s">
        <v>2148</v>
      </c>
      <c r="D587" s="398" t="s">
        <v>983</v>
      </c>
      <c r="E587" s="399" t="s">
        <v>984</v>
      </c>
      <c r="F587" s="398">
        <v>5</v>
      </c>
      <c r="G587" s="400">
        <v>6</v>
      </c>
      <c r="H587" s="400">
        <v>1</v>
      </c>
      <c r="I587" s="400">
        <v>1</v>
      </c>
      <c r="J587" s="400">
        <v>15</v>
      </c>
      <c r="K587" s="406" t="s">
        <v>2106</v>
      </c>
      <c r="L587" s="407">
        <v>0</v>
      </c>
      <c r="M587" s="594"/>
      <c r="N587" s="580"/>
      <c r="O587" s="594"/>
      <c r="P587" s="402">
        <f t="shared" si="379"/>
        <v>0</v>
      </c>
      <c r="Q587" s="402">
        <f t="shared" si="379"/>
        <v>0</v>
      </c>
      <c r="R587" s="402"/>
      <c r="S587" s="453">
        <f t="shared" si="369"/>
        <v>0</v>
      </c>
      <c r="T587" s="361"/>
    </row>
    <row r="588" spans="2:20" ht="15">
      <c r="B588" s="398"/>
      <c r="C588" s="398" t="s">
        <v>2146</v>
      </c>
      <c r="D588" s="398" t="s">
        <v>979</v>
      </c>
      <c r="E588" s="399" t="s">
        <v>980</v>
      </c>
      <c r="F588" s="398">
        <v>5</v>
      </c>
      <c r="G588" s="400">
        <v>6</v>
      </c>
      <c r="H588" s="400">
        <v>1</v>
      </c>
      <c r="I588" s="400">
        <v>1</v>
      </c>
      <c r="J588" s="400">
        <v>16</v>
      </c>
      <c r="K588" s="406" t="s">
        <v>2107</v>
      </c>
      <c r="L588" s="407">
        <v>0</v>
      </c>
      <c r="M588" s="594"/>
      <c r="N588" s="580"/>
      <c r="O588" s="594"/>
      <c r="P588" s="402">
        <f t="shared" si="379"/>
        <v>0</v>
      </c>
      <c r="Q588" s="402">
        <f t="shared" si="379"/>
        <v>0</v>
      </c>
      <c r="R588" s="402"/>
      <c r="S588" s="453">
        <f t="shared" si="369"/>
        <v>0</v>
      </c>
      <c r="T588" s="361"/>
    </row>
    <row r="589" spans="2:20" ht="15">
      <c r="B589" s="398"/>
      <c r="C589" s="398" t="s">
        <v>2147</v>
      </c>
      <c r="D589" s="398" t="s">
        <v>981</v>
      </c>
      <c r="E589" s="399" t="s">
        <v>982</v>
      </c>
      <c r="F589" s="398">
        <v>5</v>
      </c>
      <c r="G589" s="400">
        <v>6</v>
      </c>
      <c r="H589" s="400">
        <v>1</v>
      </c>
      <c r="I589" s="400">
        <v>1</v>
      </c>
      <c r="J589" s="400">
        <v>17</v>
      </c>
      <c r="K589" s="406" t="s">
        <v>2108</v>
      </c>
      <c r="L589" s="407">
        <v>0</v>
      </c>
      <c r="M589" s="594"/>
      <c r="N589" s="580"/>
      <c r="O589" s="594"/>
      <c r="P589" s="402">
        <f t="shared" ref="P589:Q593" si="380">O589*0.02+O589</f>
        <v>0</v>
      </c>
      <c r="Q589" s="402">
        <f t="shared" si="380"/>
        <v>0</v>
      </c>
      <c r="R589" s="402"/>
      <c r="S589" s="453">
        <f t="shared" si="369"/>
        <v>0</v>
      </c>
      <c r="T589" s="361"/>
    </row>
    <row r="590" spans="2:20" ht="15">
      <c r="B590" s="398"/>
      <c r="C590" s="398" t="s">
        <v>2148</v>
      </c>
      <c r="D590" s="398" t="s">
        <v>983</v>
      </c>
      <c r="E590" s="399" t="s">
        <v>984</v>
      </c>
      <c r="F590" s="398">
        <v>5</v>
      </c>
      <c r="G590" s="400">
        <v>6</v>
      </c>
      <c r="H590" s="400">
        <v>1</v>
      </c>
      <c r="I590" s="400">
        <v>1</v>
      </c>
      <c r="J590" s="400">
        <v>18</v>
      </c>
      <c r="K590" s="406" t="s">
        <v>2109</v>
      </c>
      <c r="L590" s="407">
        <v>0</v>
      </c>
      <c r="M590" s="594"/>
      <c r="N590" s="580"/>
      <c r="O590" s="594"/>
      <c r="P590" s="402">
        <f t="shared" si="380"/>
        <v>0</v>
      </c>
      <c r="Q590" s="402">
        <f t="shared" si="380"/>
        <v>0</v>
      </c>
      <c r="R590" s="402"/>
      <c r="S590" s="453">
        <f t="shared" si="369"/>
        <v>0</v>
      </c>
      <c r="T590" s="361"/>
    </row>
    <row r="591" spans="2:20" ht="15">
      <c r="B591" s="398"/>
      <c r="C591" s="398" t="s">
        <v>2146</v>
      </c>
      <c r="D591" s="398" t="s">
        <v>979</v>
      </c>
      <c r="E591" s="399" t="s">
        <v>980</v>
      </c>
      <c r="F591" s="398">
        <v>5</v>
      </c>
      <c r="G591" s="400">
        <v>6</v>
      </c>
      <c r="H591" s="400">
        <v>1</v>
      </c>
      <c r="I591" s="400">
        <v>1</v>
      </c>
      <c r="J591" s="400">
        <v>19</v>
      </c>
      <c r="K591" s="406" t="s">
        <v>2110</v>
      </c>
      <c r="L591" s="407">
        <v>7384.56</v>
      </c>
      <c r="M591" s="594"/>
      <c r="N591" s="580"/>
      <c r="O591" s="594"/>
      <c r="P591" s="402">
        <f t="shared" si="380"/>
        <v>0</v>
      </c>
      <c r="Q591" s="402">
        <f t="shared" si="380"/>
        <v>0</v>
      </c>
      <c r="R591" s="402"/>
      <c r="S591" s="453">
        <f t="shared" si="369"/>
        <v>0</v>
      </c>
      <c r="T591" s="361"/>
    </row>
    <row r="592" spans="2:20" ht="15">
      <c r="B592" s="398"/>
      <c r="C592" s="398" t="s">
        <v>2147</v>
      </c>
      <c r="D592" s="398" t="s">
        <v>981</v>
      </c>
      <c r="E592" s="399" t="s">
        <v>982</v>
      </c>
      <c r="F592" s="398">
        <v>5</v>
      </c>
      <c r="G592" s="400">
        <v>6</v>
      </c>
      <c r="H592" s="400">
        <v>1</v>
      </c>
      <c r="I592" s="400">
        <v>1</v>
      </c>
      <c r="J592" s="400">
        <v>20</v>
      </c>
      <c r="K592" s="406" t="s">
        <v>2111</v>
      </c>
      <c r="L592" s="407">
        <v>0</v>
      </c>
      <c r="M592" s="594"/>
      <c r="N592" s="580"/>
      <c r="O592" s="594"/>
      <c r="P592" s="402">
        <f t="shared" si="380"/>
        <v>0</v>
      </c>
      <c r="Q592" s="402">
        <f t="shared" si="380"/>
        <v>0</v>
      </c>
      <c r="R592" s="402"/>
      <c r="S592" s="453">
        <f t="shared" si="369"/>
        <v>0</v>
      </c>
      <c r="T592" s="361"/>
    </row>
    <row r="593" spans="2:20" ht="15">
      <c r="B593" s="398"/>
      <c r="C593" s="398" t="s">
        <v>2148</v>
      </c>
      <c r="D593" s="398" t="s">
        <v>983</v>
      </c>
      <c r="E593" s="399" t="s">
        <v>984</v>
      </c>
      <c r="F593" s="398">
        <v>5</v>
      </c>
      <c r="G593" s="400">
        <v>6</v>
      </c>
      <c r="H593" s="400">
        <v>1</v>
      </c>
      <c r="I593" s="400">
        <v>1</v>
      </c>
      <c r="J593" s="400">
        <v>21</v>
      </c>
      <c r="K593" s="406" t="s">
        <v>2112</v>
      </c>
      <c r="L593" s="407">
        <v>0</v>
      </c>
      <c r="M593" s="594"/>
      <c r="N593" s="580"/>
      <c r="O593" s="594"/>
      <c r="P593" s="402">
        <f t="shared" si="380"/>
        <v>0</v>
      </c>
      <c r="Q593" s="402">
        <f t="shared" si="380"/>
        <v>0</v>
      </c>
      <c r="R593" s="402"/>
      <c r="S593" s="453">
        <f t="shared" si="369"/>
        <v>0</v>
      </c>
      <c r="T593" s="361"/>
    </row>
    <row r="594" spans="2:20" ht="15">
      <c r="B594" s="389"/>
      <c r="C594" s="389" t="s">
        <v>2149</v>
      </c>
      <c r="D594" s="389" t="s">
        <v>985</v>
      </c>
      <c r="E594" s="388" t="s">
        <v>2150</v>
      </c>
      <c r="F594" s="389">
        <v>5</v>
      </c>
      <c r="G594" s="390">
        <v>6</v>
      </c>
      <c r="H594" s="390">
        <v>2</v>
      </c>
      <c r="I594" s="390">
        <v>0</v>
      </c>
      <c r="J594" s="390">
        <v>0</v>
      </c>
      <c r="K594" s="391" t="s">
        <v>2151</v>
      </c>
      <c r="L594" s="392">
        <v>33138.130000000005</v>
      </c>
      <c r="M594" s="592">
        <v>37703</v>
      </c>
      <c r="N594" s="576">
        <f t="shared" ref="N594:O594" si="381">N595</f>
        <v>33675</v>
      </c>
      <c r="O594" s="568">
        <f t="shared" si="381"/>
        <v>33675</v>
      </c>
      <c r="P594" s="392">
        <f t="shared" ref="P594:R594" si="382">P595</f>
        <v>34348.5</v>
      </c>
      <c r="Q594" s="392">
        <f t="shared" si="382"/>
        <v>35035.47</v>
      </c>
      <c r="R594" s="392">
        <f t="shared" si="382"/>
        <v>0</v>
      </c>
      <c r="S594" s="453">
        <f t="shared" si="369"/>
        <v>0</v>
      </c>
      <c r="T594" s="361"/>
    </row>
    <row r="595" spans="2:20" ht="15">
      <c r="B595" s="393"/>
      <c r="C595" s="393" t="s">
        <v>2149</v>
      </c>
      <c r="D595" s="393" t="s">
        <v>985</v>
      </c>
      <c r="E595" s="394" t="s">
        <v>2152</v>
      </c>
      <c r="F595" s="393">
        <v>5</v>
      </c>
      <c r="G595" s="395">
        <v>6</v>
      </c>
      <c r="H595" s="395">
        <v>2</v>
      </c>
      <c r="I595" s="395">
        <v>1</v>
      </c>
      <c r="J595" s="395">
        <v>0</v>
      </c>
      <c r="K595" s="396" t="s">
        <v>2153</v>
      </c>
      <c r="L595" s="397">
        <v>33138.130000000005</v>
      </c>
      <c r="M595" s="593">
        <v>37703</v>
      </c>
      <c r="N595" s="577">
        <f t="shared" ref="N595" si="383">SUBTOTAL(9,N596:N616)</f>
        <v>33675</v>
      </c>
      <c r="O595" s="569">
        <f t="shared" ref="O595" si="384">SUBTOTAL(9,O596:O616)</f>
        <v>33675</v>
      </c>
      <c r="P595" s="397">
        <f t="shared" ref="P595:R595" si="385">SUBTOTAL(9,P596:P616)</f>
        <v>34348.5</v>
      </c>
      <c r="Q595" s="397">
        <f t="shared" si="385"/>
        <v>35035.47</v>
      </c>
      <c r="R595" s="397">
        <f t="shared" si="385"/>
        <v>0</v>
      </c>
      <c r="S595" s="453">
        <f t="shared" si="369"/>
        <v>0</v>
      </c>
      <c r="T595" s="361"/>
    </row>
    <row r="596" spans="2:20" ht="15">
      <c r="B596" s="398"/>
      <c r="C596" s="398" t="s">
        <v>2154</v>
      </c>
      <c r="D596" s="398" t="s">
        <v>987</v>
      </c>
      <c r="E596" s="399" t="s">
        <v>988</v>
      </c>
      <c r="F596" s="398">
        <v>5</v>
      </c>
      <c r="G596" s="400">
        <v>6</v>
      </c>
      <c r="H596" s="400">
        <v>2</v>
      </c>
      <c r="I596" s="400">
        <v>1</v>
      </c>
      <c r="J596" s="400">
        <v>1</v>
      </c>
      <c r="K596" s="406" t="s">
        <v>2124</v>
      </c>
      <c r="L596" s="540">
        <v>23185.24</v>
      </c>
      <c r="M596" s="578">
        <v>37703</v>
      </c>
      <c r="N596" s="580">
        <v>33675</v>
      </c>
      <c r="O596" s="578">
        <f>ROUND(N596,0)</f>
        <v>33675</v>
      </c>
      <c r="P596" s="402">
        <f t="shared" ref="P596:Q611" si="386">O596*0.02+O596</f>
        <v>34348.5</v>
      </c>
      <c r="Q596" s="402">
        <f t="shared" si="386"/>
        <v>35035.47</v>
      </c>
      <c r="R596" s="402"/>
      <c r="S596" s="453">
        <f t="shared" si="369"/>
        <v>0</v>
      </c>
      <c r="T596" s="361"/>
    </row>
    <row r="597" spans="2:20" ht="15">
      <c r="B597" s="398"/>
      <c r="C597" s="398" t="s">
        <v>2155</v>
      </c>
      <c r="D597" s="398" t="s">
        <v>989</v>
      </c>
      <c r="E597" s="399" t="s">
        <v>990</v>
      </c>
      <c r="F597" s="398">
        <v>5</v>
      </c>
      <c r="G597" s="400">
        <v>6</v>
      </c>
      <c r="H597" s="400">
        <v>2</v>
      </c>
      <c r="I597" s="400">
        <v>1</v>
      </c>
      <c r="J597" s="400">
        <v>2</v>
      </c>
      <c r="K597" s="406" t="s">
        <v>2126</v>
      </c>
      <c r="L597" s="407">
        <v>0</v>
      </c>
      <c r="M597" s="594"/>
      <c r="N597" s="580"/>
      <c r="O597" s="594"/>
      <c r="P597" s="402">
        <f t="shared" si="386"/>
        <v>0</v>
      </c>
      <c r="Q597" s="402">
        <f t="shared" si="386"/>
        <v>0</v>
      </c>
      <c r="R597" s="402"/>
      <c r="S597" s="453">
        <f t="shared" si="369"/>
        <v>0</v>
      </c>
      <c r="T597" s="361"/>
    </row>
    <row r="598" spans="2:20" ht="15">
      <c r="B598" s="398"/>
      <c r="C598" s="398" t="s">
        <v>2156</v>
      </c>
      <c r="D598" s="398" t="s">
        <v>991</v>
      </c>
      <c r="E598" s="399" t="s">
        <v>992</v>
      </c>
      <c r="F598" s="398">
        <v>5</v>
      </c>
      <c r="G598" s="400">
        <v>6</v>
      </c>
      <c r="H598" s="400">
        <v>2</v>
      </c>
      <c r="I598" s="400">
        <v>1</v>
      </c>
      <c r="J598" s="400">
        <v>3</v>
      </c>
      <c r="K598" s="406" t="s">
        <v>2128</v>
      </c>
      <c r="L598" s="407">
        <v>0</v>
      </c>
      <c r="M598" s="594"/>
      <c r="N598" s="580"/>
      <c r="O598" s="594"/>
      <c r="P598" s="402">
        <f t="shared" si="386"/>
        <v>0</v>
      </c>
      <c r="Q598" s="402">
        <f t="shared" si="386"/>
        <v>0</v>
      </c>
      <c r="R598" s="402"/>
      <c r="S598" s="453">
        <f t="shared" si="369"/>
        <v>0</v>
      </c>
      <c r="T598" s="361"/>
    </row>
    <row r="599" spans="2:20" ht="38.25">
      <c r="B599" s="398"/>
      <c r="C599" s="398" t="s">
        <v>2154</v>
      </c>
      <c r="D599" s="398" t="s">
        <v>987</v>
      </c>
      <c r="E599" s="399" t="s">
        <v>988</v>
      </c>
      <c r="F599" s="398">
        <v>5</v>
      </c>
      <c r="G599" s="400">
        <v>6</v>
      </c>
      <c r="H599" s="400">
        <v>2</v>
      </c>
      <c r="I599" s="400">
        <v>1</v>
      </c>
      <c r="J599" s="400">
        <v>4</v>
      </c>
      <c r="K599" s="406" t="s">
        <v>2129</v>
      </c>
      <c r="L599" s="543">
        <v>1000</v>
      </c>
      <c r="M599" s="594"/>
      <c r="N599" s="580"/>
      <c r="O599" s="594"/>
      <c r="P599" s="402">
        <f t="shared" si="386"/>
        <v>0</v>
      </c>
      <c r="Q599" s="402">
        <f t="shared" si="386"/>
        <v>0</v>
      </c>
      <c r="R599" s="402"/>
      <c r="S599" s="453">
        <f t="shared" si="369"/>
        <v>0</v>
      </c>
      <c r="T599" s="361"/>
    </row>
    <row r="600" spans="2:20" ht="38.25">
      <c r="B600" s="398"/>
      <c r="C600" s="398" t="s">
        <v>2155</v>
      </c>
      <c r="D600" s="398" t="s">
        <v>989</v>
      </c>
      <c r="E600" s="399" t="s">
        <v>990</v>
      </c>
      <c r="F600" s="398">
        <v>5</v>
      </c>
      <c r="G600" s="400">
        <v>6</v>
      </c>
      <c r="H600" s="400">
        <v>2</v>
      </c>
      <c r="I600" s="400">
        <v>1</v>
      </c>
      <c r="J600" s="400">
        <v>5</v>
      </c>
      <c r="K600" s="406" t="s">
        <v>2130</v>
      </c>
      <c r="L600" s="407">
        <v>0</v>
      </c>
      <c r="M600" s="594"/>
      <c r="N600" s="580"/>
      <c r="O600" s="594"/>
      <c r="P600" s="402">
        <f t="shared" si="386"/>
        <v>0</v>
      </c>
      <c r="Q600" s="402">
        <f t="shared" si="386"/>
        <v>0</v>
      </c>
      <c r="R600" s="402"/>
      <c r="S600" s="453">
        <f t="shared" si="369"/>
        <v>0</v>
      </c>
      <c r="T600" s="361"/>
    </row>
    <row r="601" spans="2:20" ht="38.25">
      <c r="B601" s="398"/>
      <c r="C601" s="398" t="s">
        <v>2156</v>
      </c>
      <c r="D601" s="398" t="s">
        <v>991</v>
      </c>
      <c r="E601" s="399" t="s">
        <v>992</v>
      </c>
      <c r="F601" s="398">
        <v>5</v>
      </c>
      <c r="G601" s="400">
        <v>6</v>
      </c>
      <c r="H601" s="400">
        <v>2</v>
      </c>
      <c r="I601" s="400">
        <v>1</v>
      </c>
      <c r="J601" s="400">
        <v>6</v>
      </c>
      <c r="K601" s="406" t="s">
        <v>2131</v>
      </c>
      <c r="L601" s="407">
        <v>0</v>
      </c>
      <c r="M601" s="594"/>
      <c r="N601" s="580"/>
      <c r="O601" s="594"/>
      <c r="P601" s="402">
        <f t="shared" si="386"/>
        <v>0</v>
      </c>
      <c r="Q601" s="402">
        <f t="shared" si="386"/>
        <v>0</v>
      </c>
      <c r="R601" s="402"/>
      <c r="S601" s="453">
        <f t="shared" si="369"/>
        <v>0</v>
      </c>
      <c r="T601" s="361"/>
    </row>
    <row r="602" spans="2:20" ht="25.5">
      <c r="B602" s="398"/>
      <c r="C602" s="398" t="s">
        <v>2154</v>
      </c>
      <c r="D602" s="398" t="s">
        <v>987</v>
      </c>
      <c r="E602" s="399" t="s">
        <v>988</v>
      </c>
      <c r="F602" s="398">
        <v>5</v>
      </c>
      <c r="G602" s="400">
        <v>6</v>
      </c>
      <c r="H602" s="400">
        <v>2</v>
      </c>
      <c r="I602" s="400">
        <v>1</v>
      </c>
      <c r="J602" s="400">
        <v>7</v>
      </c>
      <c r="K602" s="406" t="s">
        <v>2132</v>
      </c>
      <c r="L602" s="541">
        <v>0</v>
      </c>
      <c r="M602" s="594"/>
      <c r="N602" s="580"/>
      <c r="O602" s="594"/>
      <c r="P602" s="402">
        <f t="shared" si="386"/>
        <v>0</v>
      </c>
      <c r="Q602" s="402">
        <f t="shared" si="386"/>
        <v>0</v>
      </c>
      <c r="R602" s="402"/>
      <c r="S602" s="453">
        <f t="shared" si="369"/>
        <v>0</v>
      </c>
      <c r="T602" s="361"/>
    </row>
    <row r="603" spans="2:20" ht="25.5">
      <c r="B603" s="398"/>
      <c r="C603" s="398" t="s">
        <v>2155</v>
      </c>
      <c r="D603" s="398" t="s">
        <v>989</v>
      </c>
      <c r="E603" s="399" t="s">
        <v>990</v>
      </c>
      <c r="F603" s="398">
        <v>5</v>
      </c>
      <c r="G603" s="400">
        <v>6</v>
      </c>
      <c r="H603" s="400">
        <v>2</v>
      </c>
      <c r="I603" s="400">
        <v>1</v>
      </c>
      <c r="J603" s="400">
        <v>8</v>
      </c>
      <c r="K603" s="406" t="s">
        <v>2133</v>
      </c>
      <c r="L603" s="407">
        <v>0</v>
      </c>
      <c r="M603" s="594"/>
      <c r="N603" s="580"/>
      <c r="O603" s="594"/>
      <c r="P603" s="402">
        <f t="shared" si="386"/>
        <v>0</v>
      </c>
      <c r="Q603" s="402">
        <f t="shared" si="386"/>
        <v>0</v>
      </c>
      <c r="R603" s="402"/>
      <c r="S603" s="453">
        <f t="shared" si="369"/>
        <v>0</v>
      </c>
      <c r="T603" s="361"/>
    </row>
    <row r="604" spans="2:20" ht="25.5">
      <c r="B604" s="398"/>
      <c r="C604" s="398" t="s">
        <v>2156</v>
      </c>
      <c r="D604" s="398" t="s">
        <v>991</v>
      </c>
      <c r="E604" s="399" t="s">
        <v>992</v>
      </c>
      <c r="F604" s="398">
        <v>5</v>
      </c>
      <c r="G604" s="400">
        <v>6</v>
      </c>
      <c r="H604" s="400">
        <v>2</v>
      </c>
      <c r="I604" s="400">
        <v>1</v>
      </c>
      <c r="J604" s="400">
        <v>9</v>
      </c>
      <c r="K604" s="406" t="s">
        <v>2134</v>
      </c>
      <c r="L604" s="407">
        <v>0</v>
      </c>
      <c r="M604" s="594"/>
      <c r="N604" s="580"/>
      <c r="O604" s="594"/>
      <c r="P604" s="402">
        <f t="shared" si="386"/>
        <v>0</v>
      </c>
      <c r="Q604" s="402">
        <f t="shared" si="386"/>
        <v>0</v>
      </c>
      <c r="R604" s="402"/>
      <c r="S604" s="453">
        <f t="shared" si="369"/>
        <v>0</v>
      </c>
      <c r="T604" s="361"/>
    </row>
    <row r="605" spans="2:20" ht="25.5">
      <c r="B605" s="398"/>
      <c r="C605" s="398" t="s">
        <v>2154</v>
      </c>
      <c r="D605" s="398" t="s">
        <v>987</v>
      </c>
      <c r="E605" s="399" t="s">
        <v>988</v>
      </c>
      <c r="F605" s="398">
        <v>5</v>
      </c>
      <c r="G605" s="400">
        <v>6</v>
      </c>
      <c r="H605" s="400">
        <v>2</v>
      </c>
      <c r="I605" s="400">
        <v>1</v>
      </c>
      <c r="J605" s="400">
        <v>10</v>
      </c>
      <c r="K605" s="406" t="s">
        <v>2135</v>
      </c>
      <c r="L605" s="542">
        <v>2000</v>
      </c>
      <c r="M605" s="594"/>
      <c r="N605" s="580"/>
      <c r="O605" s="594"/>
      <c r="P605" s="402">
        <f t="shared" si="386"/>
        <v>0</v>
      </c>
      <c r="Q605" s="402">
        <f t="shared" si="386"/>
        <v>0</v>
      </c>
      <c r="R605" s="402"/>
      <c r="S605" s="453">
        <f t="shared" si="369"/>
        <v>0</v>
      </c>
      <c r="T605" s="361"/>
    </row>
    <row r="606" spans="2:20" ht="25.5">
      <c r="B606" s="398"/>
      <c r="C606" s="398" t="s">
        <v>2155</v>
      </c>
      <c r="D606" s="398" t="s">
        <v>989</v>
      </c>
      <c r="E606" s="399" t="s">
        <v>990</v>
      </c>
      <c r="F606" s="398">
        <v>5</v>
      </c>
      <c r="G606" s="400">
        <v>6</v>
      </c>
      <c r="H606" s="400">
        <v>2</v>
      </c>
      <c r="I606" s="400">
        <v>1</v>
      </c>
      <c r="J606" s="400">
        <v>11</v>
      </c>
      <c r="K606" s="406" t="s">
        <v>2136</v>
      </c>
      <c r="L606" s="407">
        <v>0</v>
      </c>
      <c r="M606" s="594"/>
      <c r="N606" s="580"/>
      <c r="O606" s="594"/>
      <c r="P606" s="402">
        <f t="shared" si="386"/>
        <v>0</v>
      </c>
      <c r="Q606" s="402">
        <f t="shared" si="386"/>
        <v>0</v>
      </c>
      <c r="R606" s="402"/>
      <c r="S606" s="453">
        <f t="shared" si="369"/>
        <v>0</v>
      </c>
      <c r="T606" s="361"/>
    </row>
    <row r="607" spans="2:20" ht="25.5">
      <c r="B607" s="398"/>
      <c r="C607" s="398" t="s">
        <v>2156</v>
      </c>
      <c r="D607" s="398" t="s">
        <v>991</v>
      </c>
      <c r="E607" s="399" t="s">
        <v>992</v>
      </c>
      <c r="F607" s="398">
        <v>5</v>
      </c>
      <c r="G607" s="400">
        <v>6</v>
      </c>
      <c r="H607" s="400">
        <v>2</v>
      </c>
      <c r="I607" s="400">
        <v>1</v>
      </c>
      <c r="J607" s="400">
        <v>12</v>
      </c>
      <c r="K607" s="406" t="s">
        <v>2137</v>
      </c>
      <c r="L607" s="407">
        <v>0</v>
      </c>
      <c r="M607" s="594"/>
      <c r="N607" s="580"/>
      <c r="O607" s="594"/>
      <c r="P607" s="402">
        <f t="shared" si="386"/>
        <v>0</v>
      </c>
      <c r="Q607" s="402">
        <f t="shared" si="386"/>
        <v>0</v>
      </c>
      <c r="R607" s="402"/>
      <c r="S607" s="453">
        <f t="shared" si="369"/>
        <v>0</v>
      </c>
      <c r="T607" s="361"/>
    </row>
    <row r="608" spans="2:20" ht="15">
      <c r="B608" s="398"/>
      <c r="C608" s="398" t="s">
        <v>2154</v>
      </c>
      <c r="D608" s="398" t="s">
        <v>987</v>
      </c>
      <c r="E608" s="399" t="s">
        <v>988</v>
      </c>
      <c r="F608" s="398">
        <v>5</v>
      </c>
      <c r="G608" s="400">
        <v>6</v>
      </c>
      <c r="H608" s="400">
        <v>2</v>
      </c>
      <c r="I608" s="400">
        <v>1</v>
      </c>
      <c r="J608" s="400">
        <v>13</v>
      </c>
      <c r="K608" s="406" t="s">
        <v>2104</v>
      </c>
      <c r="L608" s="544">
        <v>6952.89</v>
      </c>
      <c r="M608" s="594"/>
      <c r="N608" s="580"/>
      <c r="O608" s="594"/>
      <c r="P608" s="402">
        <f t="shared" si="386"/>
        <v>0</v>
      </c>
      <c r="Q608" s="402">
        <f t="shared" si="386"/>
        <v>0</v>
      </c>
      <c r="R608" s="402"/>
      <c r="S608" s="453">
        <f t="shared" si="369"/>
        <v>0</v>
      </c>
      <c r="T608" s="361"/>
    </row>
    <row r="609" spans="2:20" ht="15">
      <c r="B609" s="398"/>
      <c r="C609" s="398" t="s">
        <v>2155</v>
      </c>
      <c r="D609" s="398" t="s">
        <v>989</v>
      </c>
      <c r="E609" s="399" t="s">
        <v>990</v>
      </c>
      <c r="F609" s="398">
        <v>5</v>
      </c>
      <c r="G609" s="400">
        <v>6</v>
      </c>
      <c r="H609" s="400">
        <v>2</v>
      </c>
      <c r="I609" s="400">
        <v>1</v>
      </c>
      <c r="J609" s="400">
        <v>14</v>
      </c>
      <c r="K609" s="406" t="s">
        <v>2105</v>
      </c>
      <c r="L609" s="407">
        <v>0</v>
      </c>
      <c r="M609" s="594"/>
      <c r="N609" s="580"/>
      <c r="O609" s="594"/>
      <c r="P609" s="402">
        <f t="shared" si="386"/>
        <v>0</v>
      </c>
      <c r="Q609" s="402">
        <f t="shared" si="386"/>
        <v>0</v>
      </c>
      <c r="R609" s="402"/>
      <c r="S609" s="453">
        <f t="shared" si="369"/>
        <v>0</v>
      </c>
      <c r="T609" s="361"/>
    </row>
    <row r="610" spans="2:20" ht="15">
      <c r="B610" s="398"/>
      <c r="C610" s="398" t="s">
        <v>2156</v>
      </c>
      <c r="D610" s="398" t="s">
        <v>991</v>
      </c>
      <c r="E610" s="399" t="s">
        <v>992</v>
      </c>
      <c r="F610" s="398">
        <v>5</v>
      </c>
      <c r="G610" s="400">
        <v>6</v>
      </c>
      <c r="H610" s="400">
        <v>2</v>
      </c>
      <c r="I610" s="400">
        <v>1</v>
      </c>
      <c r="J610" s="400">
        <v>15</v>
      </c>
      <c r="K610" s="406" t="s">
        <v>2106</v>
      </c>
      <c r="L610" s="407">
        <v>0</v>
      </c>
      <c r="M610" s="594"/>
      <c r="N610" s="580"/>
      <c r="O610" s="594"/>
      <c r="P610" s="402">
        <f t="shared" si="386"/>
        <v>0</v>
      </c>
      <c r="Q610" s="402">
        <f t="shared" si="386"/>
        <v>0</v>
      </c>
      <c r="R610" s="402"/>
      <c r="S610" s="453">
        <f t="shared" si="369"/>
        <v>0</v>
      </c>
      <c r="T610" s="361"/>
    </row>
    <row r="611" spans="2:20" ht="15">
      <c r="B611" s="398"/>
      <c r="C611" s="398" t="s">
        <v>2154</v>
      </c>
      <c r="D611" s="398" t="s">
        <v>987</v>
      </c>
      <c r="E611" s="399" t="s">
        <v>988</v>
      </c>
      <c r="F611" s="398">
        <v>5</v>
      </c>
      <c r="G611" s="400">
        <v>6</v>
      </c>
      <c r="H611" s="400">
        <v>2</v>
      </c>
      <c r="I611" s="400">
        <v>1</v>
      </c>
      <c r="J611" s="400">
        <v>16</v>
      </c>
      <c r="K611" s="406" t="s">
        <v>2107</v>
      </c>
      <c r="L611" s="407">
        <v>0</v>
      </c>
      <c r="M611" s="594"/>
      <c r="N611" s="580"/>
      <c r="O611" s="594"/>
      <c r="P611" s="402">
        <f t="shared" si="386"/>
        <v>0</v>
      </c>
      <c r="Q611" s="402">
        <f t="shared" si="386"/>
        <v>0</v>
      </c>
      <c r="R611" s="402"/>
      <c r="S611" s="453">
        <f t="shared" si="369"/>
        <v>0</v>
      </c>
      <c r="T611" s="361"/>
    </row>
    <row r="612" spans="2:20" ht="15">
      <c r="B612" s="398"/>
      <c r="C612" s="398" t="s">
        <v>2155</v>
      </c>
      <c r="D612" s="398" t="s">
        <v>989</v>
      </c>
      <c r="E612" s="399" t="s">
        <v>990</v>
      </c>
      <c r="F612" s="398">
        <v>5</v>
      </c>
      <c r="G612" s="400">
        <v>6</v>
      </c>
      <c r="H612" s="400">
        <v>2</v>
      </c>
      <c r="I612" s="400">
        <v>1</v>
      </c>
      <c r="J612" s="400">
        <v>17</v>
      </c>
      <c r="K612" s="406" t="s">
        <v>2108</v>
      </c>
      <c r="L612" s="407">
        <v>0</v>
      </c>
      <c r="M612" s="594"/>
      <c r="N612" s="580"/>
      <c r="O612" s="594"/>
      <c r="P612" s="402">
        <f t="shared" ref="P612:Q616" si="387">O612*0.02+O612</f>
        <v>0</v>
      </c>
      <c r="Q612" s="402">
        <f t="shared" si="387"/>
        <v>0</v>
      </c>
      <c r="R612" s="402"/>
      <c r="S612" s="453">
        <f t="shared" si="369"/>
        <v>0</v>
      </c>
      <c r="T612" s="361"/>
    </row>
    <row r="613" spans="2:20" ht="15">
      <c r="B613" s="398"/>
      <c r="C613" s="398" t="s">
        <v>2156</v>
      </c>
      <c r="D613" s="398" t="s">
        <v>991</v>
      </c>
      <c r="E613" s="399" t="s">
        <v>992</v>
      </c>
      <c r="F613" s="398">
        <v>5</v>
      </c>
      <c r="G613" s="400">
        <v>6</v>
      </c>
      <c r="H613" s="400">
        <v>2</v>
      </c>
      <c r="I613" s="400">
        <v>1</v>
      </c>
      <c r="J613" s="400">
        <v>18</v>
      </c>
      <c r="K613" s="406" t="s">
        <v>2109</v>
      </c>
      <c r="L613" s="407">
        <v>0</v>
      </c>
      <c r="M613" s="594"/>
      <c r="N613" s="580"/>
      <c r="O613" s="594"/>
      <c r="P613" s="402">
        <f t="shared" si="387"/>
        <v>0</v>
      </c>
      <c r="Q613" s="402">
        <f t="shared" si="387"/>
        <v>0</v>
      </c>
      <c r="R613" s="402"/>
      <c r="S613" s="453">
        <f t="shared" si="369"/>
        <v>0</v>
      </c>
      <c r="T613" s="361"/>
    </row>
    <row r="614" spans="2:20" ht="15">
      <c r="B614" s="398"/>
      <c r="C614" s="398" t="s">
        <v>2154</v>
      </c>
      <c r="D614" s="398" t="s">
        <v>987</v>
      </c>
      <c r="E614" s="399" t="s">
        <v>988</v>
      </c>
      <c r="F614" s="398">
        <v>5</v>
      </c>
      <c r="G614" s="400">
        <v>6</v>
      </c>
      <c r="H614" s="400">
        <v>2</v>
      </c>
      <c r="I614" s="400">
        <v>1</v>
      </c>
      <c r="J614" s="400">
        <v>19</v>
      </c>
      <c r="K614" s="406" t="s">
        <v>2110</v>
      </c>
      <c r="L614" s="407">
        <v>0</v>
      </c>
      <c r="M614" s="594"/>
      <c r="N614" s="580"/>
      <c r="O614" s="594"/>
      <c r="P614" s="402">
        <f t="shared" si="387"/>
        <v>0</v>
      </c>
      <c r="Q614" s="402">
        <f t="shared" si="387"/>
        <v>0</v>
      </c>
      <c r="R614" s="402"/>
      <c r="S614" s="453">
        <f t="shared" si="369"/>
        <v>0</v>
      </c>
      <c r="T614" s="361"/>
    </row>
    <row r="615" spans="2:20" ht="15">
      <c r="B615" s="398"/>
      <c r="C615" s="398" t="s">
        <v>2155</v>
      </c>
      <c r="D615" s="398" t="s">
        <v>989</v>
      </c>
      <c r="E615" s="399" t="s">
        <v>990</v>
      </c>
      <c r="F615" s="398">
        <v>5</v>
      </c>
      <c r="G615" s="400">
        <v>6</v>
      </c>
      <c r="H615" s="400">
        <v>2</v>
      </c>
      <c r="I615" s="400">
        <v>1</v>
      </c>
      <c r="J615" s="400">
        <v>20</v>
      </c>
      <c r="K615" s="406" t="s">
        <v>2111</v>
      </c>
      <c r="L615" s="407">
        <v>0</v>
      </c>
      <c r="M615" s="594"/>
      <c r="N615" s="580"/>
      <c r="O615" s="594"/>
      <c r="P615" s="402">
        <f t="shared" si="387"/>
        <v>0</v>
      </c>
      <c r="Q615" s="402">
        <f t="shared" si="387"/>
        <v>0</v>
      </c>
      <c r="R615" s="402"/>
      <c r="S615" s="453">
        <f t="shared" si="369"/>
        <v>0</v>
      </c>
      <c r="T615" s="361"/>
    </row>
    <row r="616" spans="2:20" ht="15">
      <c r="B616" s="398"/>
      <c r="C616" s="398" t="s">
        <v>2156</v>
      </c>
      <c r="D616" s="398" t="s">
        <v>991</v>
      </c>
      <c r="E616" s="399" t="s">
        <v>992</v>
      </c>
      <c r="F616" s="398">
        <v>5</v>
      </c>
      <c r="G616" s="400">
        <v>6</v>
      </c>
      <c r="H616" s="400">
        <v>2</v>
      </c>
      <c r="I616" s="400">
        <v>1</v>
      </c>
      <c r="J616" s="400">
        <v>21</v>
      </c>
      <c r="K616" s="406" t="s">
        <v>2112</v>
      </c>
      <c r="L616" s="407">
        <v>0</v>
      </c>
      <c r="M616" s="594"/>
      <c r="N616" s="580"/>
      <c r="O616" s="594"/>
      <c r="P616" s="402">
        <f t="shared" si="387"/>
        <v>0</v>
      </c>
      <c r="Q616" s="402">
        <f t="shared" si="387"/>
        <v>0</v>
      </c>
      <c r="R616" s="402"/>
      <c r="S616" s="453">
        <f t="shared" si="369"/>
        <v>0</v>
      </c>
      <c r="T616" s="361"/>
    </row>
    <row r="617" spans="2:20" ht="15">
      <c r="B617" s="383"/>
      <c r="C617" s="383" t="s">
        <v>2157</v>
      </c>
      <c r="D617" s="383" t="s">
        <v>993</v>
      </c>
      <c r="E617" s="382" t="s">
        <v>2158</v>
      </c>
      <c r="F617" s="383">
        <v>5</v>
      </c>
      <c r="G617" s="384">
        <v>7</v>
      </c>
      <c r="H617" s="384">
        <v>0</v>
      </c>
      <c r="I617" s="384">
        <v>0</v>
      </c>
      <c r="J617" s="384">
        <v>0</v>
      </c>
      <c r="K617" s="385" t="s">
        <v>2159</v>
      </c>
      <c r="L617" s="386">
        <v>9029226.7400000021</v>
      </c>
      <c r="M617" s="591">
        <v>9754584</v>
      </c>
      <c r="N617" s="575">
        <f t="shared" ref="N617" si="388">N618+N641</f>
        <v>8932396</v>
      </c>
      <c r="O617" s="567">
        <f t="shared" ref="O617" si="389">O618+O641</f>
        <v>9084116</v>
      </c>
      <c r="P617" s="386">
        <f t="shared" ref="P617:R617" si="390">P618+P641</f>
        <v>9265798.3200000003</v>
      </c>
      <c r="Q617" s="386">
        <f t="shared" si="390"/>
        <v>9451114.2864000015</v>
      </c>
      <c r="R617" s="386">
        <f t="shared" si="390"/>
        <v>0</v>
      </c>
      <c r="S617" s="453">
        <f t="shared" si="369"/>
        <v>0</v>
      </c>
      <c r="T617" s="361"/>
    </row>
    <row r="618" spans="2:20" ht="15">
      <c r="B618" s="389"/>
      <c r="C618" s="389" t="s">
        <v>2160</v>
      </c>
      <c r="D618" s="389" t="s">
        <v>995</v>
      </c>
      <c r="E618" s="388" t="s">
        <v>2161</v>
      </c>
      <c r="F618" s="389">
        <v>5</v>
      </c>
      <c r="G618" s="390">
        <v>7</v>
      </c>
      <c r="H618" s="390">
        <v>1</v>
      </c>
      <c r="I618" s="390">
        <v>0</v>
      </c>
      <c r="J618" s="390">
        <v>0</v>
      </c>
      <c r="K618" s="391" t="s">
        <v>2162</v>
      </c>
      <c r="L618" s="392">
        <v>275295.96000000002</v>
      </c>
      <c r="M618" s="592">
        <v>217225</v>
      </c>
      <c r="N618" s="576">
        <f t="shared" ref="N618:O618" si="391">N619</f>
        <v>199538</v>
      </c>
      <c r="O618" s="568">
        <f t="shared" si="391"/>
        <v>199538</v>
      </c>
      <c r="P618" s="392">
        <f t="shared" ref="P618:R618" si="392">P619</f>
        <v>203528.76</v>
      </c>
      <c r="Q618" s="392">
        <f t="shared" si="392"/>
        <v>207599.3352</v>
      </c>
      <c r="R618" s="392">
        <f t="shared" si="392"/>
        <v>0</v>
      </c>
      <c r="S618" s="453">
        <f t="shared" si="369"/>
        <v>0</v>
      </c>
      <c r="T618" s="361"/>
    </row>
    <row r="619" spans="2:20" ht="15">
      <c r="B619" s="393"/>
      <c r="C619" s="393" t="s">
        <v>2160</v>
      </c>
      <c r="D619" s="393" t="s">
        <v>995</v>
      </c>
      <c r="E619" s="394" t="s">
        <v>2163</v>
      </c>
      <c r="F619" s="393">
        <v>5</v>
      </c>
      <c r="G619" s="395">
        <v>7</v>
      </c>
      <c r="H619" s="395">
        <v>1</v>
      </c>
      <c r="I619" s="395">
        <v>1</v>
      </c>
      <c r="J619" s="395">
        <v>0</v>
      </c>
      <c r="K619" s="396" t="s">
        <v>2164</v>
      </c>
      <c r="L619" s="397">
        <v>275295.96000000002</v>
      </c>
      <c r="M619" s="593">
        <v>217225</v>
      </c>
      <c r="N619" s="577">
        <f t="shared" ref="N619" si="393">SUBTOTAL(9,N620:N640)</f>
        <v>199538</v>
      </c>
      <c r="O619" s="569">
        <f t="shared" ref="O619" si="394">SUBTOTAL(9,O620:O640)</f>
        <v>199538</v>
      </c>
      <c r="P619" s="397">
        <f t="shared" ref="P619:R619" si="395">SUBTOTAL(9,P620:P640)</f>
        <v>203528.76</v>
      </c>
      <c r="Q619" s="397">
        <f t="shared" si="395"/>
        <v>207599.3352</v>
      </c>
      <c r="R619" s="397">
        <f t="shared" si="395"/>
        <v>0</v>
      </c>
      <c r="S619" s="453">
        <f t="shared" si="369"/>
        <v>0</v>
      </c>
      <c r="T619" s="361"/>
    </row>
    <row r="620" spans="2:20" ht="15">
      <c r="B620" s="398"/>
      <c r="C620" s="398" t="s">
        <v>2165</v>
      </c>
      <c r="D620" s="398" t="s">
        <v>997</v>
      </c>
      <c r="E620" s="399" t="s">
        <v>998</v>
      </c>
      <c r="F620" s="398">
        <v>5</v>
      </c>
      <c r="G620" s="400">
        <v>7</v>
      </c>
      <c r="H620" s="400">
        <v>1</v>
      </c>
      <c r="I620" s="400">
        <v>1</v>
      </c>
      <c r="J620" s="400">
        <v>1</v>
      </c>
      <c r="K620" s="406" t="s">
        <v>2090</v>
      </c>
      <c r="L620" s="407">
        <v>89653.13</v>
      </c>
      <c r="M620" s="578">
        <v>217225</v>
      </c>
      <c r="N620" s="580">
        <v>199538</v>
      </c>
      <c r="O620" s="578">
        <f>ROUND(N620,0)</f>
        <v>199538</v>
      </c>
      <c r="P620" s="402">
        <f t="shared" ref="P620:Q635" si="396">O620*0.02+O620</f>
        <v>203528.76</v>
      </c>
      <c r="Q620" s="402">
        <f t="shared" si="396"/>
        <v>207599.3352</v>
      </c>
      <c r="R620" s="402"/>
      <c r="S620" s="453">
        <f t="shared" si="369"/>
        <v>0</v>
      </c>
      <c r="T620" s="361"/>
    </row>
    <row r="621" spans="2:20" ht="15">
      <c r="B621" s="398"/>
      <c r="C621" s="398" t="s">
        <v>2166</v>
      </c>
      <c r="D621" s="398" t="s">
        <v>999</v>
      </c>
      <c r="E621" s="399" t="s">
        <v>1000</v>
      </c>
      <c r="F621" s="398">
        <v>5</v>
      </c>
      <c r="G621" s="400">
        <v>7</v>
      </c>
      <c r="H621" s="400">
        <v>1</v>
      </c>
      <c r="I621" s="400">
        <v>1</v>
      </c>
      <c r="J621" s="400">
        <v>2</v>
      </c>
      <c r="K621" s="406" t="s">
        <v>2092</v>
      </c>
      <c r="L621" s="545">
        <v>0</v>
      </c>
      <c r="M621" s="594"/>
      <c r="N621" s="580"/>
      <c r="O621" s="594"/>
      <c r="P621" s="402">
        <f t="shared" si="396"/>
        <v>0</v>
      </c>
      <c r="Q621" s="402">
        <f t="shared" si="396"/>
        <v>0</v>
      </c>
      <c r="R621" s="402"/>
      <c r="S621" s="453">
        <f t="shared" si="369"/>
        <v>0</v>
      </c>
      <c r="T621" s="361"/>
    </row>
    <row r="622" spans="2:20" ht="15">
      <c r="B622" s="398"/>
      <c r="C622" s="398" t="s">
        <v>2167</v>
      </c>
      <c r="D622" s="398" t="s">
        <v>1001</v>
      </c>
      <c r="E622" s="399" t="s">
        <v>1002</v>
      </c>
      <c r="F622" s="398">
        <v>5</v>
      </c>
      <c r="G622" s="400">
        <v>7</v>
      </c>
      <c r="H622" s="400">
        <v>1</v>
      </c>
      <c r="I622" s="400">
        <v>1</v>
      </c>
      <c r="J622" s="400">
        <v>3</v>
      </c>
      <c r="K622" s="406" t="s">
        <v>2094</v>
      </c>
      <c r="L622" s="407">
        <v>0</v>
      </c>
      <c r="M622" s="594"/>
      <c r="N622" s="580"/>
      <c r="O622" s="594"/>
      <c r="P622" s="402">
        <f t="shared" si="396"/>
        <v>0</v>
      </c>
      <c r="Q622" s="402">
        <f t="shared" si="396"/>
        <v>0</v>
      </c>
      <c r="R622" s="402"/>
      <c r="S622" s="453">
        <f t="shared" si="369"/>
        <v>0</v>
      </c>
      <c r="T622" s="361"/>
    </row>
    <row r="623" spans="2:20" ht="15">
      <c r="B623" s="398"/>
      <c r="C623" s="398" t="s">
        <v>2165</v>
      </c>
      <c r="D623" s="398" t="s">
        <v>997</v>
      </c>
      <c r="E623" s="399" t="s">
        <v>998</v>
      </c>
      <c r="F623" s="398">
        <v>5</v>
      </c>
      <c r="G623" s="400">
        <v>7</v>
      </c>
      <c r="H623" s="400">
        <v>1</v>
      </c>
      <c r="I623" s="400">
        <v>1</v>
      </c>
      <c r="J623" s="400">
        <v>4</v>
      </c>
      <c r="K623" s="406" t="s">
        <v>2095</v>
      </c>
      <c r="L623" s="546">
        <v>62797.56</v>
      </c>
      <c r="M623" s="594"/>
      <c r="N623" s="580"/>
      <c r="O623" s="594"/>
      <c r="P623" s="402">
        <f t="shared" si="396"/>
        <v>0</v>
      </c>
      <c r="Q623" s="402">
        <f t="shared" si="396"/>
        <v>0</v>
      </c>
      <c r="R623" s="402"/>
      <c r="S623" s="453">
        <f t="shared" si="369"/>
        <v>0</v>
      </c>
      <c r="T623" s="361"/>
    </row>
    <row r="624" spans="2:20" ht="15">
      <c r="B624" s="398"/>
      <c r="C624" s="398" t="s">
        <v>2166</v>
      </c>
      <c r="D624" s="398" t="s">
        <v>999</v>
      </c>
      <c r="E624" s="399" t="s">
        <v>1000</v>
      </c>
      <c r="F624" s="398">
        <v>5</v>
      </c>
      <c r="G624" s="400">
        <v>7</v>
      </c>
      <c r="H624" s="400">
        <v>1</v>
      </c>
      <c r="I624" s="400">
        <v>1</v>
      </c>
      <c r="J624" s="400">
        <v>5</v>
      </c>
      <c r="K624" s="406" t="s">
        <v>2096</v>
      </c>
      <c r="L624" s="407">
        <v>0</v>
      </c>
      <c r="M624" s="594"/>
      <c r="N624" s="580"/>
      <c r="O624" s="594"/>
      <c r="P624" s="402">
        <f t="shared" si="396"/>
        <v>0</v>
      </c>
      <c r="Q624" s="402">
        <f t="shared" si="396"/>
        <v>0</v>
      </c>
      <c r="R624" s="402"/>
      <c r="S624" s="453">
        <f t="shared" si="369"/>
        <v>0</v>
      </c>
      <c r="T624" s="361"/>
    </row>
    <row r="625" spans="2:20" ht="15">
      <c r="B625" s="398"/>
      <c r="C625" s="398" t="s">
        <v>2167</v>
      </c>
      <c r="D625" s="398" t="s">
        <v>1001</v>
      </c>
      <c r="E625" s="399" t="s">
        <v>1002</v>
      </c>
      <c r="F625" s="398">
        <v>5</v>
      </c>
      <c r="G625" s="400">
        <v>7</v>
      </c>
      <c r="H625" s="400">
        <v>1</v>
      </c>
      <c r="I625" s="400">
        <v>1</v>
      </c>
      <c r="J625" s="400">
        <v>6</v>
      </c>
      <c r="K625" s="406" t="s">
        <v>2097</v>
      </c>
      <c r="L625" s="407">
        <v>0</v>
      </c>
      <c r="M625" s="594"/>
      <c r="N625" s="580"/>
      <c r="O625" s="594"/>
      <c r="P625" s="402">
        <f t="shared" si="396"/>
        <v>0</v>
      </c>
      <c r="Q625" s="402">
        <f t="shared" si="396"/>
        <v>0</v>
      </c>
      <c r="R625" s="402"/>
      <c r="S625" s="453">
        <f t="shared" si="369"/>
        <v>0</v>
      </c>
      <c r="T625" s="361"/>
    </row>
    <row r="626" spans="2:20" ht="15">
      <c r="B626" s="398"/>
      <c r="C626" s="398" t="s">
        <v>2165</v>
      </c>
      <c r="D626" s="398" t="s">
        <v>997</v>
      </c>
      <c r="E626" s="399" t="s">
        <v>998</v>
      </c>
      <c r="F626" s="398">
        <v>5</v>
      </c>
      <c r="G626" s="400">
        <v>7</v>
      </c>
      <c r="H626" s="400">
        <v>1</v>
      </c>
      <c r="I626" s="400">
        <v>1</v>
      </c>
      <c r="J626" s="400">
        <v>7</v>
      </c>
      <c r="K626" s="406" t="s">
        <v>2098</v>
      </c>
      <c r="L626" s="407">
        <v>0</v>
      </c>
      <c r="M626" s="594"/>
      <c r="N626" s="580"/>
      <c r="O626" s="594"/>
      <c r="P626" s="402">
        <f t="shared" si="396"/>
        <v>0</v>
      </c>
      <c r="Q626" s="402">
        <f t="shared" si="396"/>
        <v>0</v>
      </c>
      <c r="R626" s="402"/>
      <c r="S626" s="453">
        <f t="shared" si="369"/>
        <v>0</v>
      </c>
      <c r="T626" s="361"/>
    </row>
    <row r="627" spans="2:20" ht="15">
      <c r="B627" s="398"/>
      <c r="C627" s="398" t="s">
        <v>2166</v>
      </c>
      <c r="D627" s="398" t="s">
        <v>999</v>
      </c>
      <c r="E627" s="399" t="s">
        <v>1000</v>
      </c>
      <c r="F627" s="398">
        <v>5</v>
      </c>
      <c r="G627" s="400">
        <v>7</v>
      </c>
      <c r="H627" s="400">
        <v>1</v>
      </c>
      <c r="I627" s="400">
        <v>1</v>
      </c>
      <c r="J627" s="400">
        <v>8</v>
      </c>
      <c r="K627" s="406" t="s">
        <v>2099</v>
      </c>
      <c r="L627" s="407">
        <v>0</v>
      </c>
      <c r="M627" s="594"/>
      <c r="N627" s="580"/>
      <c r="O627" s="594"/>
      <c r="P627" s="402">
        <f t="shared" si="396"/>
        <v>0</v>
      </c>
      <c r="Q627" s="402">
        <f t="shared" si="396"/>
        <v>0</v>
      </c>
      <c r="R627" s="402"/>
      <c r="S627" s="453">
        <f t="shared" si="369"/>
        <v>0</v>
      </c>
      <c r="T627" s="361"/>
    </row>
    <row r="628" spans="2:20" ht="15">
      <c r="B628" s="398"/>
      <c r="C628" s="398" t="s">
        <v>2167</v>
      </c>
      <c r="D628" s="398" t="s">
        <v>1001</v>
      </c>
      <c r="E628" s="399" t="s">
        <v>1002</v>
      </c>
      <c r="F628" s="398">
        <v>5</v>
      </c>
      <c r="G628" s="400">
        <v>7</v>
      </c>
      <c r="H628" s="400">
        <v>1</v>
      </c>
      <c r="I628" s="400">
        <v>1</v>
      </c>
      <c r="J628" s="400">
        <v>9</v>
      </c>
      <c r="K628" s="406" t="s">
        <v>2100</v>
      </c>
      <c r="L628" s="407">
        <v>0</v>
      </c>
      <c r="M628" s="594"/>
      <c r="N628" s="580"/>
      <c r="O628" s="594"/>
      <c r="P628" s="402">
        <f t="shared" si="396"/>
        <v>0</v>
      </c>
      <c r="Q628" s="402">
        <f t="shared" si="396"/>
        <v>0</v>
      </c>
      <c r="R628" s="402"/>
      <c r="S628" s="453">
        <f t="shared" ref="S628:S691" si="397">O628+O628*0.02-P628</f>
        <v>0</v>
      </c>
      <c r="T628" s="361"/>
    </row>
    <row r="629" spans="2:20" ht="15">
      <c r="B629" s="398"/>
      <c r="C629" s="398" t="s">
        <v>2165</v>
      </c>
      <c r="D629" s="398" t="s">
        <v>997</v>
      </c>
      <c r="E629" s="399" t="s">
        <v>998</v>
      </c>
      <c r="F629" s="398">
        <v>5</v>
      </c>
      <c r="G629" s="400">
        <v>7</v>
      </c>
      <c r="H629" s="400">
        <v>1</v>
      </c>
      <c r="I629" s="400">
        <v>1</v>
      </c>
      <c r="J629" s="400">
        <v>10</v>
      </c>
      <c r="K629" s="406" t="s">
        <v>2101</v>
      </c>
      <c r="L629" s="547">
        <v>3000</v>
      </c>
      <c r="M629" s="594"/>
      <c r="N629" s="580"/>
      <c r="O629" s="594"/>
      <c r="P629" s="402">
        <f t="shared" si="396"/>
        <v>0</v>
      </c>
      <c r="Q629" s="402">
        <f t="shared" si="396"/>
        <v>0</v>
      </c>
      <c r="R629" s="402"/>
      <c r="S629" s="453">
        <f t="shared" si="397"/>
        <v>0</v>
      </c>
      <c r="T629" s="361"/>
    </row>
    <row r="630" spans="2:20" ht="15">
      <c r="B630" s="398"/>
      <c r="C630" s="398" t="s">
        <v>2166</v>
      </c>
      <c r="D630" s="398" t="s">
        <v>999</v>
      </c>
      <c r="E630" s="399" t="s">
        <v>1000</v>
      </c>
      <c r="F630" s="398">
        <v>5</v>
      </c>
      <c r="G630" s="400">
        <v>7</v>
      </c>
      <c r="H630" s="400">
        <v>1</v>
      </c>
      <c r="I630" s="400">
        <v>1</v>
      </c>
      <c r="J630" s="400">
        <v>11</v>
      </c>
      <c r="K630" s="406" t="s">
        <v>2102</v>
      </c>
      <c r="L630" s="407">
        <v>0</v>
      </c>
      <c r="M630" s="594"/>
      <c r="N630" s="580"/>
      <c r="O630" s="594"/>
      <c r="P630" s="402">
        <f t="shared" si="396"/>
        <v>0</v>
      </c>
      <c r="Q630" s="402">
        <f t="shared" si="396"/>
        <v>0</v>
      </c>
      <c r="R630" s="402"/>
      <c r="S630" s="453">
        <f t="shared" si="397"/>
        <v>0</v>
      </c>
      <c r="T630" s="361"/>
    </row>
    <row r="631" spans="2:20" ht="15">
      <c r="B631" s="398"/>
      <c r="C631" s="398" t="s">
        <v>2167</v>
      </c>
      <c r="D631" s="398" t="s">
        <v>1001</v>
      </c>
      <c r="E631" s="399" t="s">
        <v>1002</v>
      </c>
      <c r="F631" s="398">
        <v>5</v>
      </c>
      <c r="G631" s="400">
        <v>7</v>
      </c>
      <c r="H631" s="400">
        <v>1</v>
      </c>
      <c r="I631" s="400">
        <v>1</v>
      </c>
      <c r="J631" s="400">
        <v>12</v>
      </c>
      <c r="K631" s="406" t="s">
        <v>2103</v>
      </c>
      <c r="L631" s="407">
        <v>0</v>
      </c>
      <c r="M631" s="594"/>
      <c r="N631" s="580"/>
      <c r="O631" s="594"/>
      <c r="P631" s="402">
        <f t="shared" si="396"/>
        <v>0</v>
      </c>
      <c r="Q631" s="402">
        <f t="shared" si="396"/>
        <v>0</v>
      </c>
      <c r="R631" s="402"/>
      <c r="S631" s="453">
        <f t="shared" si="397"/>
        <v>0</v>
      </c>
      <c r="T631" s="361"/>
    </row>
    <row r="632" spans="2:20" ht="15">
      <c r="B632" s="398"/>
      <c r="C632" s="398" t="s">
        <v>2165</v>
      </c>
      <c r="D632" s="398" t="s">
        <v>997</v>
      </c>
      <c r="E632" s="399" t="s">
        <v>998</v>
      </c>
      <c r="F632" s="398">
        <v>5</v>
      </c>
      <c r="G632" s="400">
        <v>7</v>
      </c>
      <c r="H632" s="400">
        <v>1</v>
      </c>
      <c r="I632" s="400">
        <v>1</v>
      </c>
      <c r="J632" s="400">
        <v>13</v>
      </c>
      <c r="K632" s="406" t="s">
        <v>2104</v>
      </c>
      <c r="L632" s="548">
        <v>119845.27</v>
      </c>
      <c r="M632" s="594"/>
      <c r="N632" s="580"/>
      <c r="O632" s="594"/>
      <c r="P632" s="402">
        <f t="shared" si="396"/>
        <v>0</v>
      </c>
      <c r="Q632" s="402">
        <f t="shared" si="396"/>
        <v>0</v>
      </c>
      <c r="R632" s="402"/>
      <c r="S632" s="453">
        <f t="shared" si="397"/>
        <v>0</v>
      </c>
      <c r="T632" s="361"/>
    </row>
    <row r="633" spans="2:20" ht="15">
      <c r="B633" s="398"/>
      <c r="C633" s="398" t="s">
        <v>2166</v>
      </c>
      <c r="D633" s="398" t="s">
        <v>999</v>
      </c>
      <c r="E633" s="399" t="s">
        <v>1000</v>
      </c>
      <c r="F633" s="398">
        <v>5</v>
      </c>
      <c r="G633" s="400">
        <v>7</v>
      </c>
      <c r="H633" s="400">
        <v>1</v>
      </c>
      <c r="I633" s="400">
        <v>1</v>
      </c>
      <c r="J633" s="400">
        <v>14</v>
      </c>
      <c r="K633" s="406" t="s">
        <v>2105</v>
      </c>
      <c r="L633" s="407">
        <v>0</v>
      </c>
      <c r="M633" s="594"/>
      <c r="N633" s="580"/>
      <c r="O633" s="594"/>
      <c r="P633" s="402">
        <f t="shared" si="396"/>
        <v>0</v>
      </c>
      <c r="Q633" s="402">
        <f t="shared" si="396"/>
        <v>0</v>
      </c>
      <c r="R633" s="402"/>
      <c r="S633" s="453">
        <f t="shared" si="397"/>
        <v>0</v>
      </c>
      <c r="T633" s="361"/>
    </row>
    <row r="634" spans="2:20" ht="15">
      <c r="B634" s="398"/>
      <c r="C634" s="398" t="s">
        <v>2167</v>
      </c>
      <c r="D634" s="398" t="s">
        <v>1001</v>
      </c>
      <c r="E634" s="399" t="s">
        <v>1002</v>
      </c>
      <c r="F634" s="398">
        <v>5</v>
      </c>
      <c r="G634" s="400">
        <v>7</v>
      </c>
      <c r="H634" s="400">
        <v>1</v>
      </c>
      <c r="I634" s="400">
        <v>1</v>
      </c>
      <c r="J634" s="400">
        <v>15</v>
      </c>
      <c r="K634" s="406" t="s">
        <v>2106</v>
      </c>
      <c r="L634" s="407">
        <v>0</v>
      </c>
      <c r="M634" s="594"/>
      <c r="N634" s="580"/>
      <c r="O634" s="594"/>
      <c r="P634" s="402">
        <f t="shared" si="396"/>
        <v>0</v>
      </c>
      <c r="Q634" s="402">
        <f t="shared" si="396"/>
        <v>0</v>
      </c>
      <c r="R634" s="402"/>
      <c r="S634" s="453">
        <f t="shared" si="397"/>
        <v>0</v>
      </c>
      <c r="T634" s="361"/>
    </row>
    <row r="635" spans="2:20" ht="15">
      <c r="B635" s="398"/>
      <c r="C635" s="398" t="s">
        <v>2165</v>
      </c>
      <c r="D635" s="398" t="s">
        <v>997</v>
      </c>
      <c r="E635" s="399" t="s">
        <v>998</v>
      </c>
      <c r="F635" s="398">
        <v>5</v>
      </c>
      <c r="G635" s="400">
        <v>7</v>
      </c>
      <c r="H635" s="400">
        <v>1</v>
      </c>
      <c r="I635" s="400">
        <v>1</v>
      </c>
      <c r="J635" s="400">
        <v>16</v>
      </c>
      <c r="K635" s="406" t="s">
        <v>2107</v>
      </c>
      <c r="L635" s="407">
        <v>0</v>
      </c>
      <c r="M635" s="594"/>
      <c r="N635" s="580"/>
      <c r="O635" s="594"/>
      <c r="P635" s="402">
        <f t="shared" si="396"/>
        <v>0</v>
      </c>
      <c r="Q635" s="402">
        <f t="shared" si="396"/>
        <v>0</v>
      </c>
      <c r="R635" s="402"/>
      <c r="S635" s="453">
        <f t="shared" si="397"/>
        <v>0</v>
      </c>
      <c r="T635" s="361"/>
    </row>
    <row r="636" spans="2:20" ht="15">
      <c r="B636" s="398"/>
      <c r="C636" s="398" t="s">
        <v>2166</v>
      </c>
      <c r="D636" s="398" t="s">
        <v>999</v>
      </c>
      <c r="E636" s="399" t="s">
        <v>1000</v>
      </c>
      <c r="F636" s="398">
        <v>5</v>
      </c>
      <c r="G636" s="400">
        <v>7</v>
      </c>
      <c r="H636" s="400">
        <v>1</v>
      </c>
      <c r="I636" s="400">
        <v>1</v>
      </c>
      <c r="J636" s="400">
        <v>17</v>
      </c>
      <c r="K636" s="406" t="s">
        <v>2108</v>
      </c>
      <c r="L636" s="407">
        <v>0</v>
      </c>
      <c r="M636" s="594"/>
      <c r="N636" s="580"/>
      <c r="O636" s="594"/>
      <c r="P636" s="402">
        <f t="shared" ref="P636:Q640" si="398">O636*0.02+O636</f>
        <v>0</v>
      </c>
      <c r="Q636" s="402">
        <f t="shared" si="398"/>
        <v>0</v>
      </c>
      <c r="R636" s="402"/>
      <c r="S636" s="453">
        <f t="shared" si="397"/>
        <v>0</v>
      </c>
      <c r="T636" s="361"/>
    </row>
    <row r="637" spans="2:20" ht="15">
      <c r="B637" s="398"/>
      <c r="C637" s="398" t="s">
        <v>2167</v>
      </c>
      <c r="D637" s="398" t="s">
        <v>1001</v>
      </c>
      <c r="E637" s="399" t="s">
        <v>1002</v>
      </c>
      <c r="F637" s="398">
        <v>5</v>
      </c>
      <c r="G637" s="400">
        <v>7</v>
      </c>
      <c r="H637" s="400">
        <v>1</v>
      </c>
      <c r="I637" s="400">
        <v>1</v>
      </c>
      <c r="J637" s="400">
        <v>18</v>
      </c>
      <c r="K637" s="406" t="s">
        <v>2109</v>
      </c>
      <c r="L637" s="407">
        <v>0</v>
      </c>
      <c r="M637" s="594"/>
      <c r="N637" s="580"/>
      <c r="O637" s="594"/>
      <c r="P637" s="402">
        <f t="shared" si="398"/>
        <v>0</v>
      </c>
      <c r="Q637" s="402">
        <f t="shared" si="398"/>
        <v>0</v>
      </c>
      <c r="R637" s="402"/>
      <c r="S637" s="453">
        <f t="shared" si="397"/>
        <v>0</v>
      </c>
      <c r="T637" s="361"/>
    </row>
    <row r="638" spans="2:20" ht="15">
      <c r="B638" s="398"/>
      <c r="C638" s="398" t="s">
        <v>2165</v>
      </c>
      <c r="D638" s="398" t="s">
        <v>997</v>
      </c>
      <c r="E638" s="399" t="s">
        <v>998</v>
      </c>
      <c r="F638" s="398">
        <v>5</v>
      </c>
      <c r="G638" s="400">
        <v>7</v>
      </c>
      <c r="H638" s="400">
        <v>1</v>
      </c>
      <c r="I638" s="400">
        <v>1</v>
      </c>
      <c r="J638" s="400">
        <v>19</v>
      </c>
      <c r="K638" s="406" t="s">
        <v>2110</v>
      </c>
      <c r="L638" s="407">
        <v>0</v>
      </c>
      <c r="M638" s="594"/>
      <c r="N638" s="580"/>
      <c r="O638" s="594"/>
      <c r="P638" s="402">
        <f t="shared" si="398"/>
        <v>0</v>
      </c>
      <c r="Q638" s="402">
        <f t="shared" si="398"/>
        <v>0</v>
      </c>
      <c r="R638" s="402"/>
      <c r="S638" s="453">
        <f t="shared" si="397"/>
        <v>0</v>
      </c>
      <c r="T638" s="361"/>
    </row>
    <row r="639" spans="2:20" ht="15">
      <c r="B639" s="398"/>
      <c r="C639" s="398" t="s">
        <v>2166</v>
      </c>
      <c r="D639" s="398" t="s">
        <v>999</v>
      </c>
      <c r="E639" s="399" t="s">
        <v>1000</v>
      </c>
      <c r="F639" s="398">
        <v>5</v>
      </c>
      <c r="G639" s="400">
        <v>7</v>
      </c>
      <c r="H639" s="400">
        <v>1</v>
      </c>
      <c r="I639" s="400">
        <v>1</v>
      </c>
      <c r="J639" s="400">
        <v>20</v>
      </c>
      <c r="K639" s="406" t="s">
        <v>2111</v>
      </c>
      <c r="L639" s="407">
        <v>0</v>
      </c>
      <c r="M639" s="594"/>
      <c r="N639" s="580"/>
      <c r="O639" s="594"/>
      <c r="P639" s="402">
        <f t="shared" si="398"/>
        <v>0</v>
      </c>
      <c r="Q639" s="402">
        <f t="shared" si="398"/>
        <v>0</v>
      </c>
      <c r="R639" s="402"/>
      <c r="S639" s="453">
        <f t="shared" si="397"/>
        <v>0</v>
      </c>
      <c r="T639" s="361"/>
    </row>
    <row r="640" spans="2:20" ht="15">
      <c r="B640" s="398"/>
      <c r="C640" s="398" t="s">
        <v>2167</v>
      </c>
      <c r="D640" s="398" t="s">
        <v>1001</v>
      </c>
      <c r="E640" s="399" t="s">
        <v>1002</v>
      </c>
      <c r="F640" s="398">
        <v>5</v>
      </c>
      <c r="G640" s="400">
        <v>7</v>
      </c>
      <c r="H640" s="400">
        <v>1</v>
      </c>
      <c r="I640" s="400">
        <v>1</v>
      </c>
      <c r="J640" s="400">
        <v>21</v>
      </c>
      <c r="K640" s="406" t="s">
        <v>2112</v>
      </c>
      <c r="L640" s="407">
        <v>0</v>
      </c>
      <c r="M640" s="594"/>
      <c r="N640" s="580"/>
      <c r="O640" s="594"/>
      <c r="P640" s="402">
        <f t="shared" si="398"/>
        <v>0</v>
      </c>
      <c r="Q640" s="402">
        <f t="shared" si="398"/>
        <v>0</v>
      </c>
      <c r="R640" s="402"/>
      <c r="S640" s="453">
        <f t="shared" si="397"/>
        <v>0</v>
      </c>
      <c r="T640" s="361"/>
    </row>
    <row r="641" spans="2:20" ht="15">
      <c r="B641" s="389"/>
      <c r="C641" s="389" t="s">
        <v>2168</v>
      </c>
      <c r="D641" s="389" t="s">
        <v>1003</v>
      </c>
      <c r="E641" s="388" t="s">
        <v>2169</v>
      </c>
      <c r="F641" s="389">
        <v>5</v>
      </c>
      <c r="G641" s="390">
        <v>7</v>
      </c>
      <c r="H641" s="390">
        <v>2</v>
      </c>
      <c r="I641" s="390">
        <v>0</v>
      </c>
      <c r="J641" s="390">
        <v>0</v>
      </c>
      <c r="K641" s="391" t="s">
        <v>2170</v>
      </c>
      <c r="L641" s="392">
        <v>8753930.7800000012</v>
      </c>
      <c r="M641" s="592">
        <v>9537359</v>
      </c>
      <c r="N641" s="576">
        <f t="shared" ref="N641:O641" si="399">N642</f>
        <v>8732858</v>
      </c>
      <c r="O641" s="568">
        <f t="shared" si="399"/>
        <v>8884578</v>
      </c>
      <c r="P641" s="392">
        <f t="shared" ref="P641:R641" si="400">P642</f>
        <v>9062269.5600000005</v>
      </c>
      <c r="Q641" s="392">
        <f t="shared" si="400"/>
        <v>9243514.9512000009</v>
      </c>
      <c r="R641" s="392">
        <f t="shared" si="400"/>
        <v>0</v>
      </c>
      <c r="S641" s="453">
        <f t="shared" si="397"/>
        <v>0</v>
      </c>
      <c r="T641" s="361"/>
    </row>
    <row r="642" spans="2:20" ht="15">
      <c r="B642" s="393"/>
      <c r="C642" s="393" t="s">
        <v>2168</v>
      </c>
      <c r="D642" s="393" t="s">
        <v>1003</v>
      </c>
      <c r="E642" s="394" t="s">
        <v>2171</v>
      </c>
      <c r="F642" s="393">
        <v>5</v>
      </c>
      <c r="G642" s="395">
        <v>7</v>
      </c>
      <c r="H642" s="395">
        <v>2</v>
      </c>
      <c r="I642" s="395">
        <v>1</v>
      </c>
      <c r="J642" s="395">
        <v>0</v>
      </c>
      <c r="K642" s="396" t="s">
        <v>2172</v>
      </c>
      <c r="L642" s="397">
        <v>8753930.7800000012</v>
      </c>
      <c r="M642" s="593">
        <v>9537359</v>
      </c>
      <c r="N642" s="577">
        <f t="shared" ref="N642" si="401">SUBTOTAL(9,N643:N663)</f>
        <v>8732858</v>
      </c>
      <c r="O642" s="569">
        <f t="shared" ref="O642" si="402">SUBTOTAL(9,O643:O663)</f>
        <v>8884578</v>
      </c>
      <c r="P642" s="397">
        <f t="shared" ref="P642:R642" si="403">SUBTOTAL(9,P643:P663)</f>
        <v>9062269.5600000005</v>
      </c>
      <c r="Q642" s="397">
        <f t="shared" si="403"/>
        <v>9243514.9512000009</v>
      </c>
      <c r="R642" s="397">
        <f t="shared" si="403"/>
        <v>0</v>
      </c>
      <c r="S642" s="453">
        <f t="shared" si="397"/>
        <v>0</v>
      </c>
      <c r="T642" s="361"/>
    </row>
    <row r="643" spans="2:20" ht="15">
      <c r="B643" s="398"/>
      <c r="C643" s="398" t="s">
        <v>2173</v>
      </c>
      <c r="D643" s="398" t="s">
        <v>1005</v>
      </c>
      <c r="E643" s="399" t="s">
        <v>1006</v>
      </c>
      <c r="F643" s="398">
        <v>5</v>
      </c>
      <c r="G643" s="400">
        <v>7</v>
      </c>
      <c r="H643" s="400">
        <v>2</v>
      </c>
      <c r="I643" s="400">
        <v>1</v>
      </c>
      <c r="J643" s="400">
        <v>1</v>
      </c>
      <c r="K643" s="406" t="s">
        <v>2124</v>
      </c>
      <c r="L643" s="549">
        <v>5149372.5599999996</v>
      </c>
      <c r="M643" s="578">
        <v>9047145</v>
      </c>
      <c r="N643" s="580">
        <v>8419118</v>
      </c>
      <c r="O643" s="578">
        <f>ROUND(N643,0)+ROUND(T643,0)</f>
        <v>8509629</v>
      </c>
      <c r="P643" s="402">
        <f t="shared" ref="P643:Q658" si="404">O643*0.02+O643</f>
        <v>8679821.5800000001</v>
      </c>
      <c r="Q643" s="402">
        <f t="shared" si="404"/>
        <v>8853418.0116000008</v>
      </c>
      <c r="R643" s="402"/>
      <c r="S643" s="453">
        <f t="shared" si="397"/>
        <v>0</v>
      </c>
      <c r="T643" s="361">
        <f>362045.581785037/4</f>
        <v>90511.395446259252</v>
      </c>
    </row>
    <row r="644" spans="2:20" ht="15">
      <c r="B644" s="398"/>
      <c r="C644" s="398" t="s">
        <v>2174</v>
      </c>
      <c r="D644" s="398" t="s">
        <v>1007</v>
      </c>
      <c r="E644" s="399" t="s">
        <v>1008</v>
      </c>
      <c r="F644" s="398">
        <v>5</v>
      </c>
      <c r="G644" s="400">
        <v>7</v>
      </c>
      <c r="H644" s="400">
        <v>2</v>
      </c>
      <c r="I644" s="400">
        <v>1</v>
      </c>
      <c r="J644" s="400">
        <v>2</v>
      </c>
      <c r="K644" s="406" t="s">
        <v>2126</v>
      </c>
      <c r="L644" s="407">
        <v>74746.919999999984</v>
      </c>
      <c r="M644" s="578">
        <v>490214</v>
      </c>
      <c r="N644" s="580">
        <v>313740</v>
      </c>
      <c r="O644" s="578">
        <f>ROUND(N644,0)+ROUND(T644,0)</f>
        <v>374949</v>
      </c>
      <c r="P644" s="402">
        <f t="shared" si="404"/>
        <v>382447.98</v>
      </c>
      <c r="Q644" s="402">
        <f t="shared" si="404"/>
        <v>390096.93959999998</v>
      </c>
      <c r="R644" s="402"/>
      <c r="S644" s="453">
        <f t="shared" si="397"/>
        <v>0</v>
      </c>
      <c r="T644" s="361">
        <f>244834.22659878/4</f>
        <v>61208.556649694998</v>
      </c>
    </row>
    <row r="645" spans="2:20" ht="15">
      <c r="B645" s="398"/>
      <c r="C645" s="398" t="s">
        <v>2175</v>
      </c>
      <c r="D645" s="398" t="s">
        <v>1009</v>
      </c>
      <c r="E645" s="399" t="s">
        <v>1010</v>
      </c>
      <c r="F645" s="398">
        <v>5</v>
      </c>
      <c r="G645" s="400">
        <v>7</v>
      </c>
      <c r="H645" s="400">
        <v>2</v>
      </c>
      <c r="I645" s="400">
        <v>1</v>
      </c>
      <c r="J645" s="400">
        <v>3</v>
      </c>
      <c r="K645" s="406" t="s">
        <v>2128</v>
      </c>
      <c r="L645" s="407">
        <v>0</v>
      </c>
      <c r="M645" s="594"/>
      <c r="N645" s="580"/>
      <c r="O645" s="594"/>
      <c r="P645" s="402">
        <f t="shared" si="404"/>
        <v>0</v>
      </c>
      <c r="Q645" s="402">
        <f t="shared" si="404"/>
        <v>0</v>
      </c>
      <c r="R645" s="402"/>
      <c r="S645" s="453">
        <f t="shared" si="397"/>
        <v>0</v>
      </c>
      <c r="T645" s="361"/>
    </row>
    <row r="646" spans="2:20" ht="38.25">
      <c r="B646" s="398"/>
      <c r="C646" s="398" t="s">
        <v>2173</v>
      </c>
      <c r="D646" s="398" t="s">
        <v>1005</v>
      </c>
      <c r="E646" s="399" t="s">
        <v>1006</v>
      </c>
      <c r="F646" s="398">
        <v>5</v>
      </c>
      <c r="G646" s="400">
        <v>7</v>
      </c>
      <c r="H646" s="400">
        <v>2</v>
      </c>
      <c r="I646" s="400">
        <v>1</v>
      </c>
      <c r="J646" s="400">
        <v>4</v>
      </c>
      <c r="K646" s="406" t="s">
        <v>2129</v>
      </c>
      <c r="L646" s="552">
        <v>665332.32000000007</v>
      </c>
      <c r="M646" s="594"/>
      <c r="N646" s="580"/>
      <c r="O646" s="594"/>
      <c r="P646" s="402">
        <f t="shared" si="404"/>
        <v>0</v>
      </c>
      <c r="Q646" s="402">
        <f t="shared" si="404"/>
        <v>0</v>
      </c>
      <c r="R646" s="402"/>
      <c r="S646" s="453">
        <f t="shared" si="397"/>
        <v>0</v>
      </c>
      <c r="T646" s="361"/>
    </row>
    <row r="647" spans="2:20" ht="38.25">
      <c r="B647" s="398"/>
      <c r="C647" s="398" t="s">
        <v>2174</v>
      </c>
      <c r="D647" s="398" t="s">
        <v>1007</v>
      </c>
      <c r="E647" s="399" t="s">
        <v>1008</v>
      </c>
      <c r="F647" s="398">
        <v>5</v>
      </c>
      <c r="G647" s="400">
        <v>7</v>
      </c>
      <c r="H647" s="400">
        <v>2</v>
      </c>
      <c r="I647" s="400">
        <v>1</v>
      </c>
      <c r="J647" s="400">
        <v>5</v>
      </c>
      <c r="K647" s="406" t="s">
        <v>2130</v>
      </c>
      <c r="L647" s="407">
        <v>10000</v>
      </c>
      <c r="M647" s="594"/>
      <c r="N647" s="580"/>
      <c r="O647" s="594"/>
      <c r="P647" s="402">
        <f t="shared" si="404"/>
        <v>0</v>
      </c>
      <c r="Q647" s="402">
        <f t="shared" si="404"/>
        <v>0</v>
      </c>
      <c r="R647" s="402"/>
      <c r="S647" s="453">
        <f t="shared" si="397"/>
        <v>0</v>
      </c>
      <c r="T647" s="361"/>
    </row>
    <row r="648" spans="2:20" ht="38.25">
      <c r="B648" s="398"/>
      <c r="C648" s="398" t="s">
        <v>2175</v>
      </c>
      <c r="D648" s="398" t="s">
        <v>1009</v>
      </c>
      <c r="E648" s="399" t="s">
        <v>1010</v>
      </c>
      <c r="F648" s="398">
        <v>5</v>
      </c>
      <c r="G648" s="400">
        <v>7</v>
      </c>
      <c r="H648" s="400">
        <v>2</v>
      </c>
      <c r="I648" s="400">
        <v>1</v>
      </c>
      <c r="J648" s="400">
        <v>6</v>
      </c>
      <c r="K648" s="406" t="s">
        <v>2131</v>
      </c>
      <c r="L648" s="407">
        <v>0</v>
      </c>
      <c r="M648" s="594"/>
      <c r="N648" s="580"/>
      <c r="O648" s="594"/>
      <c r="P648" s="402">
        <f t="shared" si="404"/>
        <v>0</v>
      </c>
      <c r="Q648" s="402">
        <f t="shared" si="404"/>
        <v>0</v>
      </c>
      <c r="R648" s="402"/>
      <c r="S648" s="453">
        <f t="shared" si="397"/>
        <v>0</v>
      </c>
      <c r="T648" s="361"/>
    </row>
    <row r="649" spans="2:20" ht="25.5">
      <c r="B649" s="398"/>
      <c r="C649" s="398" t="s">
        <v>2173</v>
      </c>
      <c r="D649" s="398" t="s">
        <v>1005</v>
      </c>
      <c r="E649" s="399" t="s">
        <v>1006</v>
      </c>
      <c r="F649" s="398">
        <v>5</v>
      </c>
      <c r="G649" s="400">
        <v>7</v>
      </c>
      <c r="H649" s="400">
        <v>2</v>
      </c>
      <c r="I649" s="400">
        <v>1</v>
      </c>
      <c r="J649" s="400">
        <v>7</v>
      </c>
      <c r="K649" s="406" t="s">
        <v>2132</v>
      </c>
      <c r="L649" s="550">
        <v>607350.69999999995</v>
      </c>
      <c r="M649" s="594"/>
      <c r="N649" s="580"/>
      <c r="O649" s="594"/>
      <c r="P649" s="402">
        <f t="shared" si="404"/>
        <v>0</v>
      </c>
      <c r="Q649" s="402">
        <f t="shared" si="404"/>
        <v>0</v>
      </c>
      <c r="R649" s="402"/>
      <c r="S649" s="453">
        <f t="shared" si="397"/>
        <v>0</v>
      </c>
      <c r="T649" s="361"/>
    </row>
    <row r="650" spans="2:20" ht="25.5">
      <c r="B650" s="398"/>
      <c r="C650" s="398" t="s">
        <v>2174</v>
      </c>
      <c r="D650" s="398" t="s">
        <v>1007</v>
      </c>
      <c r="E650" s="399" t="s">
        <v>1008</v>
      </c>
      <c r="F650" s="398">
        <v>5</v>
      </c>
      <c r="G650" s="400">
        <v>7</v>
      </c>
      <c r="H650" s="400">
        <v>2</v>
      </c>
      <c r="I650" s="400">
        <v>1</v>
      </c>
      <c r="J650" s="400">
        <v>8</v>
      </c>
      <c r="K650" s="406" t="s">
        <v>2133</v>
      </c>
      <c r="L650" s="407">
        <v>50000</v>
      </c>
      <c r="M650" s="594"/>
      <c r="N650" s="580"/>
      <c r="O650" s="594"/>
      <c r="P650" s="402">
        <f t="shared" si="404"/>
        <v>0</v>
      </c>
      <c r="Q650" s="402">
        <f t="shared" si="404"/>
        <v>0</v>
      </c>
      <c r="R650" s="402"/>
      <c r="S650" s="453">
        <f t="shared" si="397"/>
        <v>0</v>
      </c>
      <c r="T650" s="361"/>
    </row>
    <row r="651" spans="2:20" ht="25.5">
      <c r="B651" s="398"/>
      <c r="C651" s="398" t="s">
        <v>2175</v>
      </c>
      <c r="D651" s="398" t="s">
        <v>1009</v>
      </c>
      <c r="E651" s="399" t="s">
        <v>1010</v>
      </c>
      <c r="F651" s="398">
        <v>5</v>
      </c>
      <c r="G651" s="400">
        <v>7</v>
      </c>
      <c r="H651" s="400">
        <v>2</v>
      </c>
      <c r="I651" s="400">
        <v>1</v>
      </c>
      <c r="J651" s="400">
        <v>9</v>
      </c>
      <c r="K651" s="406" t="s">
        <v>2134</v>
      </c>
      <c r="L651" s="407">
        <v>0</v>
      </c>
      <c r="M651" s="594"/>
      <c r="N651" s="580"/>
      <c r="O651" s="594"/>
      <c r="P651" s="402">
        <f t="shared" si="404"/>
        <v>0</v>
      </c>
      <c r="Q651" s="402">
        <f t="shared" si="404"/>
        <v>0</v>
      </c>
      <c r="R651" s="402"/>
      <c r="S651" s="453">
        <f t="shared" si="397"/>
        <v>0</v>
      </c>
      <c r="T651" s="361"/>
    </row>
    <row r="652" spans="2:20" ht="25.5">
      <c r="B652" s="398"/>
      <c r="C652" s="398" t="s">
        <v>2173</v>
      </c>
      <c r="D652" s="398" t="s">
        <v>1005</v>
      </c>
      <c r="E652" s="399" t="s">
        <v>1006</v>
      </c>
      <c r="F652" s="398">
        <v>5</v>
      </c>
      <c r="G652" s="400">
        <v>7</v>
      </c>
      <c r="H652" s="400">
        <v>2</v>
      </c>
      <c r="I652" s="400">
        <v>1</v>
      </c>
      <c r="J652" s="400">
        <v>10</v>
      </c>
      <c r="K652" s="406" t="s">
        <v>2135</v>
      </c>
      <c r="L652" s="551">
        <v>154639.51999999999</v>
      </c>
      <c r="M652" s="594"/>
      <c r="N652" s="580"/>
      <c r="O652" s="594"/>
      <c r="P652" s="402">
        <f t="shared" si="404"/>
        <v>0</v>
      </c>
      <c r="Q652" s="402">
        <f t="shared" si="404"/>
        <v>0</v>
      </c>
      <c r="R652" s="402"/>
      <c r="S652" s="453">
        <f t="shared" si="397"/>
        <v>0</v>
      </c>
      <c r="T652" s="361"/>
    </row>
    <row r="653" spans="2:20" ht="25.5">
      <c r="B653" s="398"/>
      <c r="C653" s="398" t="s">
        <v>2174</v>
      </c>
      <c r="D653" s="398" t="s">
        <v>1007</v>
      </c>
      <c r="E653" s="399" t="s">
        <v>1008</v>
      </c>
      <c r="F653" s="398">
        <v>5</v>
      </c>
      <c r="G653" s="400">
        <v>7</v>
      </c>
      <c r="H653" s="400">
        <v>2</v>
      </c>
      <c r="I653" s="400">
        <v>1</v>
      </c>
      <c r="J653" s="400">
        <v>11</v>
      </c>
      <c r="K653" s="406" t="s">
        <v>2136</v>
      </c>
      <c r="L653" s="407">
        <v>30000.000000000004</v>
      </c>
      <c r="M653" s="594"/>
      <c r="N653" s="580"/>
      <c r="O653" s="594"/>
      <c r="P653" s="402">
        <f t="shared" si="404"/>
        <v>0</v>
      </c>
      <c r="Q653" s="402">
        <f t="shared" si="404"/>
        <v>0</v>
      </c>
      <c r="R653" s="402"/>
      <c r="S653" s="453">
        <f t="shared" si="397"/>
        <v>0</v>
      </c>
      <c r="T653" s="361"/>
    </row>
    <row r="654" spans="2:20" ht="25.5">
      <c r="B654" s="398"/>
      <c r="C654" s="398" t="s">
        <v>2175</v>
      </c>
      <c r="D654" s="398" t="s">
        <v>1009</v>
      </c>
      <c r="E654" s="399" t="s">
        <v>1010</v>
      </c>
      <c r="F654" s="398">
        <v>5</v>
      </c>
      <c r="G654" s="400">
        <v>7</v>
      </c>
      <c r="H654" s="400">
        <v>2</v>
      </c>
      <c r="I654" s="400">
        <v>1</v>
      </c>
      <c r="J654" s="400">
        <v>12</v>
      </c>
      <c r="K654" s="406" t="s">
        <v>2137</v>
      </c>
      <c r="L654" s="407">
        <v>0</v>
      </c>
      <c r="M654" s="594"/>
      <c r="N654" s="580"/>
      <c r="O654" s="594"/>
      <c r="P654" s="402">
        <f t="shared" si="404"/>
        <v>0</v>
      </c>
      <c r="Q654" s="402">
        <f t="shared" si="404"/>
        <v>0</v>
      </c>
      <c r="R654" s="402"/>
      <c r="S654" s="453">
        <f t="shared" si="397"/>
        <v>0</v>
      </c>
      <c r="T654" s="361"/>
    </row>
    <row r="655" spans="2:20" ht="15">
      <c r="B655" s="398"/>
      <c r="C655" s="398" t="s">
        <v>2173</v>
      </c>
      <c r="D655" s="398" t="s">
        <v>1005</v>
      </c>
      <c r="E655" s="399" t="s">
        <v>1006</v>
      </c>
      <c r="F655" s="398">
        <v>5</v>
      </c>
      <c r="G655" s="400">
        <v>7</v>
      </c>
      <c r="H655" s="400">
        <v>2</v>
      </c>
      <c r="I655" s="400">
        <v>1</v>
      </c>
      <c r="J655" s="400">
        <v>13</v>
      </c>
      <c r="K655" s="406" t="s">
        <v>2104</v>
      </c>
      <c r="L655" s="553">
        <v>1770385.31</v>
      </c>
      <c r="M655" s="594"/>
      <c r="N655" s="580"/>
      <c r="O655" s="594"/>
      <c r="P655" s="402">
        <f t="shared" si="404"/>
        <v>0</v>
      </c>
      <c r="Q655" s="402">
        <f t="shared" si="404"/>
        <v>0</v>
      </c>
      <c r="R655" s="402"/>
      <c r="S655" s="453">
        <f t="shared" si="397"/>
        <v>0</v>
      </c>
      <c r="T655" s="361"/>
    </row>
    <row r="656" spans="2:20" ht="15">
      <c r="B656" s="398"/>
      <c r="C656" s="398" t="s">
        <v>2174</v>
      </c>
      <c r="D656" s="398" t="s">
        <v>1007</v>
      </c>
      <c r="E656" s="399" t="s">
        <v>1008</v>
      </c>
      <c r="F656" s="398">
        <v>5</v>
      </c>
      <c r="G656" s="400">
        <v>7</v>
      </c>
      <c r="H656" s="400">
        <v>2</v>
      </c>
      <c r="I656" s="400">
        <v>1</v>
      </c>
      <c r="J656" s="400">
        <v>14</v>
      </c>
      <c r="K656" s="406" t="s">
        <v>2105</v>
      </c>
      <c r="L656" s="407">
        <v>40455.64</v>
      </c>
      <c r="M656" s="594"/>
      <c r="N656" s="580"/>
      <c r="O656" s="594"/>
      <c r="P656" s="402">
        <f t="shared" si="404"/>
        <v>0</v>
      </c>
      <c r="Q656" s="402">
        <f t="shared" si="404"/>
        <v>0</v>
      </c>
      <c r="R656" s="402"/>
      <c r="S656" s="453">
        <f t="shared" si="397"/>
        <v>0</v>
      </c>
      <c r="T656" s="361"/>
    </row>
    <row r="657" spans="2:20" ht="15">
      <c r="B657" s="398"/>
      <c r="C657" s="398" t="s">
        <v>2175</v>
      </c>
      <c r="D657" s="398" t="s">
        <v>1009</v>
      </c>
      <c r="E657" s="399" t="s">
        <v>1010</v>
      </c>
      <c r="F657" s="398">
        <v>5</v>
      </c>
      <c r="G657" s="400">
        <v>7</v>
      </c>
      <c r="H657" s="400">
        <v>2</v>
      </c>
      <c r="I657" s="400">
        <v>1</v>
      </c>
      <c r="J657" s="400">
        <v>15</v>
      </c>
      <c r="K657" s="406" t="s">
        <v>2106</v>
      </c>
      <c r="L657" s="407">
        <v>0</v>
      </c>
      <c r="M657" s="594"/>
      <c r="N657" s="580"/>
      <c r="O657" s="594"/>
      <c r="P657" s="402">
        <f t="shared" si="404"/>
        <v>0</v>
      </c>
      <c r="Q657" s="402">
        <f t="shared" si="404"/>
        <v>0</v>
      </c>
      <c r="R657" s="402"/>
      <c r="S657" s="453">
        <f t="shared" si="397"/>
        <v>0</v>
      </c>
      <c r="T657" s="361"/>
    </row>
    <row r="658" spans="2:20" ht="15">
      <c r="B658" s="398"/>
      <c r="C658" s="398" t="s">
        <v>2173</v>
      </c>
      <c r="D658" s="398" t="s">
        <v>1005</v>
      </c>
      <c r="E658" s="399" t="s">
        <v>1006</v>
      </c>
      <c r="F658" s="398">
        <v>5</v>
      </c>
      <c r="G658" s="400">
        <v>7</v>
      </c>
      <c r="H658" s="400">
        <v>2</v>
      </c>
      <c r="I658" s="400">
        <v>1</v>
      </c>
      <c r="J658" s="400">
        <v>16</v>
      </c>
      <c r="K658" s="406" t="s">
        <v>2107</v>
      </c>
      <c r="L658" s="407">
        <v>0</v>
      </c>
      <c r="M658" s="594"/>
      <c r="N658" s="580"/>
      <c r="O658" s="594"/>
      <c r="P658" s="402">
        <f t="shared" si="404"/>
        <v>0</v>
      </c>
      <c r="Q658" s="402">
        <f t="shared" si="404"/>
        <v>0</v>
      </c>
      <c r="R658" s="402"/>
      <c r="S658" s="453">
        <f t="shared" si="397"/>
        <v>0</v>
      </c>
      <c r="T658" s="361"/>
    </row>
    <row r="659" spans="2:20" ht="15">
      <c r="B659" s="398"/>
      <c r="C659" s="398" t="s">
        <v>2174</v>
      </c>
      <c r="D659" s="398" t="s">
        <v>1007</v>
      </c>
      <c r="E659" s="399" t="s">
        <v>1008</v>
      </c>
      <c r="F659" s="398">
        <v>5</v>
      </c>
      <c r="G659" s="400">
        <v>7</v>
      </c>
      <c r="H659" s="400">
        <v>2</v>
      </c>
      <c r="I659" s="400">
        <v>1</v>
      </c>
      <c r="J659" s="400">
        <v>17</v>
      </c>
      <c r="K659" s="406" t="s">
        <v>2108</v>
      </c>
      <c r="L659" s="407">
        <v>0</v>
      </c>
      <c r="M659" s="594"/>
      <c r="N659" s="580"/>
      <c r="O659" s="594"/>
      <c r="P659" s="402">
        <f t="shared" ref="P659:Q663" si="405">O659*0.02+O659</f>
        <v>0</v>
      </c>
      <c r="Q659" s="402">
        <f t="shared" si="405"/>
        <v>0</v>
      </c>
      <c r="R659" s="402"/>
      <c r="S659" s="453">
        <f t="shared" si="397"/>
        <v>0</v>
      </c>
      <c r="T659" s="361"/>
    </row>
    <row r="660" spans="2:20" ht="15">
      <c r="B660" s="398"/>
      <c r="C660" s="398" t="s">
        <v>2175</v>
      </c>
      <c r="D660" s="398" t="s">
        <v>1009</v>
      </c>
      <c r="E660" s="399" t="s">
        <v>1010</v>
      </c>
      <c r="F660" s="398">
        <v>5</v>
      </c>
      <c r="G660" s="400">
        <v>7</v>
      </c>
      <c r="H660" s="400">
        <v>2</v>
      </c>
      <c r="I660" s="400">
        <v>1</v>
      </c>
      <c r="J660" s="400">
        <v>18</v>
      </c>
      <c r="K660" s="406" t="s">
        <v>2109</v>
      </c>
      <c r="L660" s="407">
        <v>0</v>
      </c>
      <c r="M660" s="594"/>
      <c r="N660" s="580"/>
      <c r="O660" s="594"/>
      <c r="P660" s="402">
        <f t="shared" si="405"/>
        <v>0</v>
      </c>
      <c r="Q660" s="402">
        <f t="shared" si="405"/>
        <v>0</v>
      </c>
      <c r="R660" s="402"/>
      <c r="S660" s="453">
        <f t="shared" si="397"/>
        <v>0</v>
      </c>
      <c r="T660" s="361"/>
    </row>
    <row r="661" spans="2:20" ht="15">
      <c r="B661" s="398"/>
      <c r="C661" s="398" t="s">
        <v>2173</v>
      </c>
      <c r="D661" s="398" t="s">
        <v>1005</v>
      </c>
      <c r="E661" s="399" t="s">
        <v>1006</v>
      </c>
      <c r="F661" s="398">
        <v>5</v>
      </c>
      <c r="G661" s="400">
        <v>7</v>
      </c>
      <c r="H661" s="400">
        <v>2</v>
      </c>
      <c r="I661" s="400">
        <v>1</v>
      </c>
      <c r="J661" s="400">
        <v>19</v>
      </c>
      <c r="K661" s="406" t="s">
        <v>2110</v>
      </c>
      <c r="L661" s="407">
        <v>201647.81</v>
      </c>
      <c r="M661" s="594"/>
      <c r="N661" s="580"/>
      <c r="O661" s="594"/>
      <c r="P661" s="402">
        <f t="shared" si="405"/>
        <v>0</v>
      </c>
      <c r="Q661" s="402">
        <f t="shared" si="405"/>
        <v>0</v>
      </c>
      <c r="R661" s="402"/>
      <c r="S661" s="453">
        <f t="shared" si="397"/>
        <v>0</v>
      </c>
      <c r="T661" s="361"/>
    </row>
    <row r="662" spans="2:20" ht="15">
      <c r="B662" s="398"/>
      <c r="C662" s="398" t="s">
        <v>2174</v>
      </c>
      <c r="D662" s="398" t="s">
        <v>1007</v>
      </c>
      <c r="E662" s="399" t="s">
        <v>1008</v>
      </c>
      <c r="F662" s="398">
        <v>5</v>
      </c>
      <c r="G662" s="400">
        <v>7</v>
      </c>
      <c r="H662" s="400">
        <v>2</v>
      </c>
      <c r="I662" s="400">
        <v>1</v>
      </c>
      <c r="J662" s="400">
        <v>20</v>
      </c>
      <c r="K662" s="406" t="s">
        <v>2111</v>
      </c>
      <c r="L662" s="407">
        <v>0</v>
      </c>
      <c r="M662" s="594"/>
      <c r="N662" s="580"/>
      <c r="O662" s="594"/>
      <c r="P662" s="402">
        <f t="shared" si="405"/>
        <v>0</v>
      </c>
      <c r="Q662" s="402">
        <f t="shared" si="405"/>
        <v>0</v>
      </c>
      <c r="R662" s="402"/>
      <c r="S662" s="453">
        <f t="shared" si="397"/>
        <v>0</v>
      </c>
      <c r="T662" s="361"/>
    </row>
    <row r="663" spans="2:20" ht="15">
      <c r="B663" s="398"/>
      <c r="C663" s="398" t="s">
        <v>2175</v>
      </c>
      <c r="D663" s="398" t="s">
        <v>1009</v>
      </c>
      <c r="E663" s="399" t="s">
        <v>1010</v>
      </c>
      <c r="F663" s="398">
        <v>5</v>
      </c>
      <c r="G663" s="400">
        <v>7</v>
      </c>
      <c r="H663" s="400">
        <v>2</v>
      </c>
      <c r="I663" s="400">
        <v>1</v>
      </c>
      <c r="J663" s="400">
        <v>21</v>
      </c>
      <c r="K663" s="406" t="s">
        <v>2112</v>
      </c>
      <c r="L663" s="554">
        <v>0</v>
      </c>
      <c r="M663" s="594"/>
      <c r="N663" s="580"/>
      <c r="O663" s="594"/>
      <c r="P663" s="402">
        <f t="shared" si="405"/>
        <v>0</v>
      </c>
      <c r="Q663" s="402">
        <f t="shared" si="405"/>
        <v>0</v>
      </c>
      <c r="R663" s="402"/>
      <c r="S663" s="453">
        <f t="shared" si="397"/>
        <v>0</v>
      </c>
      <c r="T663" s="361"/>
    </row>
    <row r="664" spans="2:20" ht="15">
      <c r="B664" s="383"/>
      <c r="C664" s="383" t="s">
        <v>2176</v>
      </c>
      <c r="D664" s="383" t="s">
        <v>1011</v>
      </c>
      <c r="E664" s="382" t="s">
        <v>2177</v>
      </c>
      <c r="F664" s="383">
        <v>5</v>
      </c>
      <c r="G664" s="384">
        <v>8</v>
      </c>
      <c r="H664" s="384">
        <v>0</v>
      </c>
      <c r="I664" s="384">
        <v>0</v>
      </c>
      <c r="J664" s="384">
        <v>0</v>
      </c>
      <c r="K664" s="385" t="s">
        <v>2178</v>
      </c>
      <c r="L664" s="386">
        <v>7211517.5600000005</v>
      </c>
      <c r="M664" s="591">
        <v>7700975</v>
      </c>
      <c r="N664" s="575">
        <f t="shared" ref="N664" si="406">N665+N688</f>
        <v>6942705</v>
      </c>
      <c r="O664" s="567">
        <f t="shared" ref="O664" si="407">O665+O688</f>
        <v>6949696</v>
      </c>
      <c r="P664" s="386">
        <f t="shared" ref="P664:R664" si="408">P665+P688</f>
        <v>7088689.919999999</v>
      </c>
      <c r="Q664" s="386">
        <f t="shared" si="408"/>
        <v>7230463.7183999997</v>
      </c>
      <c r="R664" s="386">
        <f t="shared" si="408"/>
        <v>0</v>
      </c>
      <c r="S664" s="453">
        <f t="shared" si="397"/>
        <v>0</v>
      </c>
      <c r="T664" s="361"/>
    </row>
    <row r="665" spans="2:20" ht="15">
      <c r="B665" s="389"/>
      <c r="C665" s="389" t="s">
        <v>2179</v>
      </c>
      <c r="D665" s="389" t="s">
        <v>1013</v>
      </c>
      <c r="E665" s="388" t="s">
        <v>2180</v>
      </c>
      <c r="F665" s="389">
        <v>5</v>
      </c>
      <c r="G665" s="390">
        <v>8</v>
      </c>
      <c r="H665" s="390">
        <v>1</v>
      </c>
      <c r="I665" s="390">
        <v>0</v>
      </c>
      <c r="J665" s="390">
        <v>0</v>
      </c>
      <c r="K665" s="391" t="s">
        <v>2181</v>
      </c>
      <c r="L665" s="392">
        <v>421540.36</v>
      </c>
      <c r="M665" s="592">
        <v>428237</v>
      </c>
      <c r="N665" s="576">
        <f t="shared" ref="N665:O665" si="409">N666</f>
        <v>191262</v>
      </c>
      <c r="O665" s="568">
        <f t="shared" si="409"/>
        <v>198253</v>
      </c>
      <c r="P665" s="392">
        <f t="shared" ref="P665:R665" si="410">P666</f>
        <v>202218.06</v>
      </c>
      <c r="Q665" s="392">
        <f t="shared" si="410"/>
        <v>206262.42120000001</v>
      </c>
      <c r="R665" s="392">
        <f t="shared" si="410"/>
        <v>0</v>
      </c>
      <c r="S665" s="453">
        <f t="shared" si="397"/>
        <v>0</v>
      </c>
      <c r="T665" s="361"/>
    </row>
    <row r="666" spans="2:20" ht="15">
      <c r="B666" s="393"/>
      <c r="C666" s="393" t="s">
        <v>2179</v>
      </c>
      <c r="D666" s="393" t="s">
        <v>1013</v>
      </c>
      <c r="E666" s="394" t="s">
        <v>2182</v>
      </c>
      <c r="F666" s="393">
        <v>5</v>
      </c>
      <c r="G666" s="395">
        <v>8</v>
      </c>
      <c r="H666" s="395">
        <v>1</v>
      </c>
      <c r="I666" s="395">
        <v>1</v>
      </c>
      <c r="J666" s="395">
        <v>0</v>
      </c>
      <c r="K666" s="396" t="s">
        <v>2183</v>
      </c>
      <c r="L666" s="397">
        <v>421540.36</v>
      </c>
      <c r="M666" s="593">
        <v>428237</v>
      </c>
      <c r="N666" s="577">
        <f t="shared" ref="N666" si="411">SUBTOTAL(9,N667:N687)</f>
        <v>191262</v>
      </c>
      <c r="O666" s="569">
        <f t="shared" ref="O666" si="412">SUBTOTAL(9,O667:O687)</f>
        <v>198253</v>
      </c>
      <c r="P666" s="397">
        <f t="shared" ref="P666:R666" si="413">SUBTOTAL(9,P667:P687)</f>
        <v>202218.06</v>
      </c>
      <c r="Q666" s="397">
        <f t="shared" si="413"/>
        <v>206262.42120000001</v>
      </c>
      <c r="R666" s="397">
        <f t="shared" si="413"/>
        <v>0</v>
      </c>
      <c r="S666" s="453">
        <f t="shared" si="397"/>
        <v>0</v>
      </c>
      <c r="T666" s="361"/>
    </row>
    <row r="667" spans="2:20" ht="15">
      <c r="B667" s="398"/>
      <c r="C667" s="398" t="s">
        <v>2184</v>
      </c>
      <c r="D667" s="398" t="s">
        <v>1015</v>
      </c>
      <c r="E667" s="399" t="s">
        <v>1016</v>
      </c>
      <c r="F667" s="398">
        <v>5</v>
      </c>
      <c r="G667" s="400">
        <v>8</v>
      </c>
      <c r="H667" s="400">
        <v>1</v>
      </c>
      <c r="I667" s="400">
        <v>1</v>
      </c>
      <c r="J667" s="400">
        <v>1</v>
      </c>
      <c r="K667" s="406" t="s">
        <v>2090</v>
      </c>
      <c r="L667" s="555">
        <v>130138.27</v>
      </c>
      <c r="M667" s="578">
        <v>428237</v>
      </c>
      <c r="N667" s="580">
        <v>191262</v>
      </c>
      <c r="O667" s="578">
        <f>ROUND(N667,0)+ROUND(T667,0)</f>
        <v>198253</v>
      </c>
      <c r="P667" s="402">
        <f t="shared" ref="P667:Q682" si="414">O667*0.02+O667</f>
        <v>202218.06</v>
      </c>
      <c r="Q667" s="402">
        <f t="shared" si="414"/>
        <v>206262.42120000001</v>
      </c>
      <c r="R667" s="402"/>
      <c r="S667" s="453">
        <f t="shared" si="397"/>
        <v>0</v>
      </c>
      <c r="T667" s="361">
        <f>27963.2338573958/4</f>
        <v>6990.8084643489501</v>
      </c>
    </row>
    <row r="668" spans="2:20" ht="15">
      <c r="B668" s="398"/>
      <c r="C668" s="398" t="s">
        <v>2185</v>
      </c>
      <c r="D668" s="398" t="s">
        <v>1017</v>
      </c>
      <c r="E668" s="399" t="s">
        <v>1018</v>
      </c>
      <c r="F668" s="398">
        <v>5</v>
      </c>
      <c r="G668" s="400">
        <v>8</v>
      </c>
      <c r="H668" s="400">
        <v>1</v>
      </c>
      <c r="I668" s="400">
        <v>1</v>
      </c>
      <c r="J668" s="400">
        <v>2</v>
      </c>
      <c r="K668" s="406" t="s">
        <v>2092</v>
      </c>
      <c r="L668" s="407">
        <v>0</v>
      </c>
      <c r="M668" s="594"/>
      <c r="N668" s="580"/>
      <c r="O668" s="594"/>
      <c r="P668" s="402">
        <f t="shared" si="414"/>
        <v>0</v>
      </c>
      <c r="Q668" s="402">
        <f t="shared" si="414"/>
        <v>0</v>
      </c>
      <c r="R668" s="402"/>
      <c r="S668" s="453">
        <f t="shared" si="397"/>
        <v>0</v>
      </c>
      <c r="T668" s="361"/>
    </row>
    <row r="669" spans="2:20" ht="15">
      <c r="B669" s="398"/>
      <c r="C669" s="398" t="s">
        <v>2186</v>
      </c>
      <c r="D669" s="398" t="s">
        <v>1019</v>
      </c>
      <c r="E669" s="399" t="s">
        <v>1020</v>
      </c>
      <c r="F669" s="398">
        <v>5</v>
      </c>
      <c r="G669" s="400">
        <v>8</v>
      </c>
      <c r="H669" s="400">
        <v>1</v>
      </c>
      <c r="I669" s="400">
        <v>1</v>
      </c>
      <c r="J669" s="400">
        <v>3</v>
      </c>
      <c r="K669" s="406" t="s">
        <v>2094</v>
      </c>
      <c r="L669" s="407">
        <v>0</v>
      </c>
      <c r="M669" s="594"/>
      <c r="N669" s="580"/>
      <c r="O669" s="594"/>
      <c r="P669" s="402">
        <f t="shared" si="414"/>
        <v>0</v>
      </c>
      <c r="Q669" s="402">
        <f t="shared" si="414"/>
        <v>0</v>
      </c>
      <c r="R669" s="402"/>
      <c r="S669" s="453">
        <f t="shared" si="397"/>
        <v>0</v>
      </c>
      <c r="T669" s="361"/>
    </row>
    <row r="670" spans="2:20" ht="15">
      <c r="B670" s="398"/>
      <c r="C670" s="398" t="s">
        <v>2184</v>
      </c>
      <c r="D670" s="398" t="s">
        <v>1015</v>
      </c>
      <c r="E670" s="399" t="s">
        <v>1016</v>
      </c>
      <c r="F670" s="398">
        <v>5</v>
      </c>
      <c r="G670" s="400">
        <v>8</v>
      </c>
      <c r="H670" s="400">
        <v>1</v>
      </c>
      <c r="I670" s="400">
        <v>1</v>
      </c>
      <c r="J670" s="400">
        <v>4</v>
      </c>
      <c r="K670" s="406" t="s">
        <v>2095</v>
      </c>
      <c r="L670" s="556">
        <v>100000</v>
      </c>
      <c r="M670" s="594"/>
      <c r="N670" s="580"/>
      <c r="O670" s="594"/>
      <c r="P670" s="402">
        <f t="shared" si="414"/>
        <v>0</v>
      </c>
      <c r="Q670" s="402">
        <f t="shared" si="414"/>
        <v>0</v>
      </c>
      <c r="R670" s="402"/>
      <c r="S670" s="453">
        <f t="shared" si="397"/>
        <v>0</v>
      </c>
      <c r="T670" s="361"/>
    </row>
    <row r="671" spans="2:20" ht="15">
      <c r="B671" s="398"/>
      <c r="C671" s="398" t="s">
        <v>2185</v>
      </c>
      <c r="D671" s="398" t="s">
        <v>1017</v>
      </c>
      <c r="E671" s="399" t="s">
        <v>1018</v>
      </c>
      <c r="F671" s="398">
        <v>5</v>
      </c>
      <c r="G671" s="400">
        <v>8</v>
      </c>
      <c r="H671" s="400">
        <v>1</v>
      </c>
      <c r="I671" s="400">
        <v>1</v>
      </c>
      <c r="J671" s="400">
        <v>5</v>
      </c>
      <c r="K671" s="406" t="s">
        <v>2096</v>
      </c>
      <c r="L671" s="407">
        <v>0</v>
      </c>
      <c r="M671" s="594"/>
      <c r="N671" s="580"/>
      <c r="O671" s="594"/>
      <c r="P671" s="402">
        <f t="shared" si="414"/>
        <v>0</v>
      </c>
      <c r="Q671" s="402">
        <f t="shared" si="414"/>
        <v>0</v>
      </c>
      <c r="R671" s="402"/>
      <c r="S671" s="453">
        <f t="shared" si="397"/>
        <v>0</v>
      </c>
      <c r="T671" s="361"/>
    </row>
    <row r="672" spans="2:20" ht="15">
      <c r="B672" s="398"/>
      <c r="C672" s="398" t="s">
        <v>2186</v>
      </c>
      <c r="D672" s="398" t="s">
        <v>1019</v>
      </c>
      <c r="E672" s="399" t="s">
        <v>1020</v>
      </c>
      <c r="F672" s="398">
        <v>5</v>
      </c>
      <c r="G672" s="400">
        <v>8</v>
      </c>
      <c r="H672" s="400">
        <v>1</v>
      </c>
      <c r="I672" s="400">
        <v>1</v>
      </c>
      <c r="J672" s="400">
        <v>6</v>
      </c>
      <c r="K672" s="406" t="s">
        <v>2097</v>
      </c>
      <c r="L672" s="407">
        <v>0</v>
      </c>
      <c r="M672" s="594"/>
      <c r="N672" s="580"/>
      <c r="O672" s="594"/>
      <c r="P672" s="402">
        <f t="shared" si="414"/>
        <v>0</v>
      </c>
      <c r="Q672" s="402">
        <f t="shared" si="414"/>
        <v>0</v>
      </c>
      <c r="R672" s="402"/>
      <c r="S672" s="453">
        <f t="shared" si="397"/>
        <v>0</v>
      </c>
      <c r="T672" s="361"/>
    </row>
    <row r="673" spans="2:20" ht="15">
      <c r="B673" s="398"/>
      <c r="C673" s="398" t="s">
        <v>2184</v>
      </c>
      <c r="D673" s="398" t="s">
        <v>1015</v>
      </c>
      <c r="E673" s="399" t="s">
        <v>1016</v>
      </c>
      <c r="F673" s="398">
        <v>5</v>
      </c>
      <c r="G673" s="400">
        <v>8</v>
      </c>
      <c r="H673" s="400">
        <v>1</v>
      </c>
      <c r="I673" s="400">
        <v>1</v>
      </c>
      <c r="J673" s="400">
        <v>7</v>
      </c>
      <c r="K673" s="406" t="s">
        <v>2098</v>
      </c>
      <c r="L673" s="559">
        <v>0</v>
      </c>
      <c r="M673" s="594"/>
      <c r="N673" s="580"/>
      <c r="O673" s="594"/>
      <c r="P673" s="402">
        <f t="shared" si="414"/>
        <v>0</v>
      </c>
      <c r="Q673" s="402">
        <f t="shared" si="414"/>
        <v>0</v>
      </c>
      <c r="R673" s="402"/>
      <c r="S673" s="453">
        <f t="shared" si="397"/>
        <v>0</v>
      </c>
      <c r="T673" s="361"/>
    </row>
    <row r="674" spans="2:20" ht="15">
      <c r="B674" s="398"/>
      <c r="C674" s="398" t="s">
        <v>2185</v>
      </c>
      <c r="D674" s="398" t="s">
        <v>1017</v>
      </c>
      <c r="E674" s="399" t="s">
        <v>1018</v>
      </c>
      <c r="F674" s="398">
        <v>5</v>
      </c>
      <c r="G674" s="400">
        <v>8</v>
      </c>
      <c r="H674" s="400">
        <v>1</v>
      </c>
      <c r="I674" s="400">
        <v>1</v>
      </c>
      <c r="J674" s="400">
        <v>8</v>
      </c>
      <c r="K674" s="406" t="s">
        <v>2099</v>
      </c>
      <c r="L674" s="407">
        <v>0</v>
      </c>
      <c r="M674" s="594"/>
      <c r="N674" s="580"/>
      <c r="O674" s="594"/>
      <c r="P674" s="402">
        <f t="shared" si="414"/>
        <v>0</v>
      </c>
      <c r="Q674" s="402">
        <f t="shared" si="414"/>
        <v>0</v>
      </c>
      <c r="R674" s="402"/>
      <c r="S674" s="453">
        <f t="shared" si="397"/>
        <v>0</v>
      </c>
      <c r="T674" s="361"/>
    </row>
    <row r="675" spans="2:20" ht="15">
      <c r="B675" s="398"/>
      <c r="C675" s="398" t="s">
        <v>2186</v>
      </c>
      <c r="D675" s="398" t="s">
        <v>1019</v>
      </c>
      <c r="E675" s="399" t="s">
        <v>1020</v>
      </c>
      <c r="F675" s="398">
        <v>5</v>
      </c>
      <c r="G675" s="400">
        <v>8</v>
      </c>
      <c r="H675" s="400">
        <v>1</v>
      </c>
      <c r="I675" s="400">
        <v>1</v>
      </c>
      <c r="J675" s="400">
        <v>9</v>
      </c>
      <c r="K675" s="406" t="s">
        <v>2100</v>
      </c>
      <c r="L675" s="407">
        <v>0</v>
      </c>
      <c r="M675" s="594"/>
      <c r="N675" s="580"/>
      <c r="O675" s="594"/>
      <c r="P675" s="402">
        <f t="shared" si="414"/>
        <v>0</v>
      </c>
      <c r="Q675" s="402">
        <f t="shared" si="414"/>
        <v>0</v>
      </c>
      <c r="R675" s="402"/>
      <c r="S675" s="453">
        <f t="shared" si="397"/>
        <v>0</v>
      </c>
      <c r="T675" s="361"/>
    </row>
    <row r="676" spans="2:20" ht="15">
      <c r="B676" s="398"/>
      <c r="C676" s="398" t="s">
        <v>2184</v>
      </c>
      <c r="D676" s="398" t="s">
        <v>1015</v>
      </c>
      <c r="E676" s="399" t="s">
        <v>1016</v>
      </c>
      <c r="F676" s="398">
        <v>5</v>
      </c>
      <c r="G676" s="400">
        <v>8</v>
      </c>
      <c r="H676" s="400">
        <v>1</v>
      </c>
      <c r="I676" s="400">
        <v>1</v>
      </c>
      <c r="J676" s="400">
        <v>10</v>
      </c>
      <c r="K676" s="406" t="s">
        <v>2101</v>
      </c>
      <c r="L676" s="557">
        <v>4000</v>
      </c>
      <c r="M676" s="594"/>
      <c r="N676" s="580"/>
      <c r="O676" s="594"/>
      <c r="P676" s="402">
        <f t="shared" si="414"/>
        <v>0</v>
      </c>
      <c r="Q676" s="402">
        <f t="shared" si="414"/>
        <v>0</v>
      </c>
      <c r="R676" s="402"/>
      <c r="S676" s="453">
        <f t="shared" si="397"/>
        <v>0</v>
      </c>
      <c r="T676" s="361"/>
    </row>
    <row r="677" spans="2:20" ht="15">
      <c r="B677" s="398"/>
      <c r="C677" s="398" t="s">
        <v>2185</v>
      </c>
      <c r="D677" s="398" t="s">
        <v>1017</v>
      </c>
      <c r="E677" s="399" t="s">
        <v>1018</v>
      </c>
      <c r="F677" s="398">
        <v>5</v>
      </c>
      <c r="G677" s="400">
        <v>8</v>
      </c>
      <c r="H677" s="400">
        <v>1</v>
      </c>
      <c r="I677" s="400">
        <v>1</v>
      </c>
      <c r="J677" s="400">
        <v>11</v>
      </c>
      <c r="K677" s="406" t="s">
        <v>2102</v>
      </c>
      <c r="L677" s="407">
        <v>0</v>
      </c>
      <c r="M677" s="594"/>
      <c r="N677" s="580"/>
      <c r="O677" s="594"/>
      <c r="P677" s="402">
        <f t="shared" si="414"/>
        <v>0</v>
      </c>
      <c r="Q677" s="402">
        <f t="shared" si="414"/>
        <v>0</v>
      </c>
      <c r="R677" s="402"/>
      <c r="S677" s="453">
        <f t="shared" si="397"/>
        <v>0</v>
      </c>
      <c r="T677" s="361"/>
    </row>
    <row r="678" spans="2:20" ht="15">
      <c r="B678" s="398"/>
      <c r="C678" s="398" t="s">
        <v>2186</v>
      </c>
      <c r="D678" s="398" t="s">
        <v>1019</v>
      </c>
      <c r="E678" s="399" t="s">
        <v>1020</v>
      </c>
      <c r="F678" s="398">
        <v>5</v>
      </c>
      <c r="G678" s="400">
        <v>8</v>
      </c>
      <c r="H678" s="400">
        <v>1</v>
      </c>
      <c r="I678" s="400">
        <v>1</v>
      </c>
      <c r="J678" s="400">
        <v>12</v>
      </c>
      <c r="K678" s="406" t="s">
        <v>2103</v>
      </c>
      <c r="L678" s="407">
        <v>0</v>
      </c>
      <c r="M678" s="594"/>
      <c r="N678" s="580"/>
      <c r="O678" s="594"/>
      <c r="P678" s="402">
        <f t="shared" si="414"/>
        <v>0</v>
      </c>
      <c r="Q678" s="402">
        <f t="shared" si="414"/>
        <v>0</v>
      </c>
      <c r="R678" s="402"/>
      <c r="S678" s="453">
        <f t="shared" si="397"/>
        <v>0</v>
      </c>
      <c r="T678" s="361"/>
    </row>
    <row r="679" spans="2:20" ht="15">
      <c r="B679" s="398"/>
      <c r="C679" s="398" t="s">
        <v>2184</v>
      </c>
      <c r="D679" s="398" t="s">
        <v>1015</v>
      </c>
      <c r="E679" s="399" t="s">
        <v>1016</v>
      </c>
      <c r="F679" s="398">
        <v>5</v>
      </c>
      <c r="G679" s="400">
        <v>8</v>
      </c>
      <c r="H679" s="400">
        <v>1</v>
      </c>
      <c r="I679" s="400">
        <v>1</v>
      </c>
      <c r="J679" s="400">
        <v>13</v>
      </c>
      <c r="K679" s="406" t="s">
        <v>2104</v>
      </c>
      <c r="L679" s="558">
        <v>129689.60000000001</v>
      </c>
      <c r="M679" s="594"/>
      <c r="N679" s="580"/>
      <c r="O679" s="594"/>
      <c r="P679" s="402">
        <f t="shared" si="414"/>
        <v>0</v>
      </c>
      <c r="Q679" s="402">
        <f t="shared" si="414"/>
        <v>0</v>
      </c>
      <c r="R679" s="402"/>
      <c r="S679" s="453">
        <f t="shared" si="397"/>
        <v>0</v>
      </c>
      <c r="T679" s="361"/>
    </row>
    <row r="680" spans="2:20" ht="15">
      <c r="B680" s="398"/>
      <c r="C680" s="398" t="s">
        <v>2185</v>
      </c>
      <c r="D680" s="398" t="s">
        <v>1017</v>
      </c>
      <c r="E680" s="399" t="s">
        <v>1018</v>
      </c>
      <c r="F680" s="398">
        <v>5</v>
      </c>
      <c r="G680" s="400">
        <v>8</v>
      </c>
      <c r="H680" s="400">
        <v>1</v>
      </c>
      <c r="I680" s="400">
        <v>1</v>
      </c>
      <c r="J680" s="400">
        <v>14</v>
      </c>
      <c r="K680" s="406" t="s">
        <v>2105</v>
      </c>
      <c r="L680" s="407">
        <v>0</v>
      </c>
      <c r="M680" s="594"/>
      <c r="N680" s="580"/>
      <c r="O680" s="594"/>
      <c r="P680" s="402">
        <f t="shared" si="414"/>
        <v>0</v>
      </c>
      <c r="Q680" s="402">
        <f t="shared" si="414"/>
        <v>0</v>
      </c>
      <c r="R680" s="402"/>
      <c r="S680" s="453">
        <f t="shared" si="397"/>
        <v>0</v>
      </c>
      <c r="T680" s="361"/>
    </row>
    <row r="681" spans="2:20" ht="15">
      <c r="B681" s="398"/>
      <c r="C681" s="398" t="s">
        <v>2186</v>
      </c>
      <c r="D681" s="398" t="s">
        <v>1019</v>
      </c>
      <c r="E681" s="399" t="s">
        <v>1020</v>
      </c>
      <c r="F681" s="398">
        <v>5</v>
      </c>
      <c r="G681" s="400">
        <v>8</v>
      </c>
      <c r="H681" s="400">
        <v>1</v>
      </c>
      <c r="I681" s="400">
        <v>1</v>
      </c>
      <c r="J681" s="400">
        <v>15</v>
      </c>
      <c r="K681" s="406" t="s">
        <v>2106</v>
      </c>
      <c r="L681" s="407">
        <v>0</v>
      </c>
      <c r="M681" s="594"/>
      <c r="N681" s="580"/>
      <c r="O681" s="594"/>
      <c r="P681" s="402">
        <f t="shared" si="414"/>
        <v>0</v>
      </c>
      <c r="Q681" s="402">
        <f t="shared" si="414"/>
        <v>0</v>
      </c>
      <c r="R681" s="402"/>
      <c r="S681" s="453">
        <f t="shared" si="397"/>
        <v>0</v>
      </c>
      <c r="T681" s="361"/>
    </row>
    <row r="682" spans="2:20" ht="15">
      <c r="B682" s="398"/>
      <c r="C682" s="398" t="s">
        <v>2184</v>
      </c>
      <c r="D682" s="398" t="s">
        <v>1015</v>
      </c>
      <c r="E682" s="399" t="s">
        <v>1016</v>
      </c>
      <c r="F682" s="398">
        <v>5</v>
      </c>
      <c r="G682" s="400">
        <v>8</v>
      </c>
      <c r="H682" s="400">
        <v>1</v>
      </c>
      <c r="I682" s="400">
        <v>1</v>
      </c>
      <c r="J682" s="400">
        <v>16</v>
      </c>
      <c r="K682" s="406" t="s">
        <v>2107</v>
      </c>
      <c r="L682" s="407">
        <v>0</v>
      </c>
      <c r="M682" s="594"/>
      <c r="N682" s="580"/>
      <c r="O682" s="594"/>
      <c r="P682" s="402">
        <f t="shared" si="414"/>
        <v>0</v>
      </c>
      <c r="Q682" s="402">
        <f t="shared" si="414"/>
        <v>0</v>
      </c>
      <c r="R682" s="402"/>
      <c r="S682" s="453">
        <f t="shared" si="397"/>
        <v>0</v>
      </c>
      <c r="T682" s="361"/>
    </row>
    <row r="683" spans="2:20" ht="15">
      <c r="B683" s="398"/>
      <c r="C683" s="398" t="s">
        <v>2185</v>
      </c>
      <c r="D683" s="398" t="s">
        <v>1017</v>
      </c>
      <c r="E683" s="399" t="s">
        <v>1018</v>
      </c>
      <c r="F683" s="398">
        <v>5</v>
      </c>
      <c r="G683" s="400">
        <v>8</v>
      </c>
      <c r="H683" s="400">
        <v>1</v>
      </c>
      <c r="I683" s="400">
        <v>1</v>
      </c>
      <c r="J683" s="400">
        <v>17</v>
      </c>
      <c r="K683" s="406" t="s">
        <v>2108</v>
      </c>
      <c r="L683" s="407">
        <v>0</v>
      </c>
      <c r="M683" s="594"/>
      <c r="N683" s="580"/>
      <c r="O683" s="594"/>
      <c r="P683" s="402">
        <f t="shared" ref="P683:Q687" si="415">O683*0.02+O683</f>
        <v>0</v>
      </c>
      <c r="Q683" s="402">
        <f t="shared" si="415"/>
        <v>0</v>
      </c>
      <c r="R683" s="402"/>
      <c r="S683" s="453">
        <f t="shared" si="397"/>
        <v>0</v>
      </c>
      <c r="T683" s="361"/>
    </row>
    <row r="684" spans="2:20" ht="15">
      <c r="B684" s="398"/>
      <c r="C684" s="398" t="s">
        <v>2186</v>
      </c>
      <c r="D684" s="398" t="s">
        <v>1019</v>
      </c>
      <c r="E684" s="399" t="s">
        <v>1020</v>
      </c>
      <c r="F684" s="398">
        <v>5</v>
      </c>
      <c r="G684" s="400">
        <v>8</v>
      </c>
      <c r="H684" s="400">
        <v>1</v>
      </c>
      <c r="I684" s="400">
        <v>1</v>
      </c>
      <c r="J684" s="400">
        <v>18</v>
      </c>
      <c r="K684" s="406" t="s">
        <v>2109</v>
      </c>
      <c r="L684" s="407">
        <v>0</v>
      </c>
      <c r="M684" s="594"/>
      <c r="N684" s="580"/>
      <c r="O684" s="594"/>
      <c r="P684" s="402">
        <f t="shared" si="415"/>
        <v>0</v>
      </c>
      <c r="Q684" s="402">
        <f t="shared" si="415"/>
        <v>0</v>
      </c>
      <c r="R684" s="402"/>
      <c r="S684" s="453">
        <f t="shared" si="397"/>
        <v>0</v>
      </c>
      <c r="T684" s="361"/>
    </row>
    <row r="685" spans="2:20" ht="15">
      <c r="B685" s="398"/>
      <c r="C685" s="398" t="s">
        <v>2184</v>
      </c>
      <c r="D685" s="398" t="s">
        <v>1015</v>
      </c>
      <c r="E685" s="399" t="s">
        <v>1016</v>
      </c>
      <c r="F685" s="398">
        <v>5</v>
      </c>
      <c r="G685" s="400">
        <v>8</v>
      </c>
      <c r="H685" s="400">
        <v>1</v>
      </c>
      <c r="I685" s="400">
        <v>1</v>
      </c>
      <c r="J685" s="400">
        <v>19</v>
      </c>
      <c r="K685" s="406" t="s">
        <v>2110</v>
      </c>
      <c r="L685" s="407">
        <v>57712.49</v>
      </c>
      <c r="M685" s="594"/>
      <c r="N685" s="580"/>
      <c r="O685" s="594"/>
      <c r="P685" s="402">
        <f t="shared" si="415"/>
        <v>0</v>
      </c>
      <c r="Q685" s="402">
        <f t="shared" si="415"/>
        <v>0</v>
      </c>
      <c r="R685" s="402"/>
      <c r="S685" s="453">
        <f t="shared" si="397"/>
        <v>0</v>
      </c>
      <c r="T685" s="361"/>
    </row>
    <row r="686" spans="2:20" ht="15">
      <c r="B686" s="398"/>
      <c r="C686" s="398" t="s">
        <v>2185</v>
      </c>
      <c r="D686" s="398" t="s">
        <v>1017</v>
      </c>
      <c r="E686" s="399" t="s">
        <v>1018</v>
      </c>
      <c r="F686" s="398">
        <v>5</v>
      </c>
      <c r="G686" s="400">
        <v>8</v>
      </c>
      <c r="H686" s="400">
        <v>1</v>
      </c>
      <c r="I686" s="400">
        <v>1</v>
      </c>
      <c r="J686" s="400">
        <v>20</v>
      </c>
      <c r="K686" s="406" t="s">
        <v>2111</v>
      </c>
      <c r="L686" s="407">
        <v>0</v>
      </c>
      <c r="M686" s="594"/>
      <c r="N686" s="580"/>
      <c r="O686" s="594"/>
      <c r="P686" s="402">
        <f t="shared" si="415"/>
        <v>0</v>
      </c>
      <c r="Q686" s="402">
        <f t="shared" si="415"/>
        <v>0</v>
      </c>
      <c r="R686" s="402"/>
      <c r="S686" s="453">
        <f t="shared" si="397"/>
        <v>0</v>
      </c>
      <c r="T686" s="361"/>
    </row>
    <row r="687" spans="2:20" ht="15">
      <c r="B687" s="398"/>
      <c r="C687" s="398" t="s">
        <v>2186</v>
      </c>
      <c r="D687" s="398" t="s">
        <v>1019</v>
      </c>
      <c r="E687" s="399" t="s">
        <v>1020</v>
      </c>
      <c r="F687" s="398">
        <v>5</v>
      </c>
      <c r="G687" s="400">
        <v>8</v>
      </c>
      <c r="H687" s="400">
        <v>1</v>
      </c>
      <c r="I687" s="400">
        <v>1</v>
      </c>
      <c r="J687" s="400">
        <v>21</v>
      </c>
      <c r="K687" s="406" t="s">
        <v>2112</v>
      </c>
      <c r="L687" s="407">
        <v>0</v>
      </c>
      <c r="M687" s="594"/>
      <c r="N687" s="580"/>
      <c r="O687" s="594"/>
      <c r="P687" s="402">
        <f t="shared" si="415"/>
        <v>0</v>
      </c>
      <c r="Q687" s="402">
        <f t="shared" si="415"/>
        <v>0</v>
      </c>
      <c r="R687" s="402"/>
      <c r="S687" s="453">
        <f t="shared" si="397"/>
        <v>0</v>
      </c>
      <c r="T687" s="361"/>
    </row>
    <row r="688" spans="2:20" ht="25.5">
      <c r="B688" s="389"/>
      <c r="C688" s="389" t="s">
        <v>2187</v>
      </c>
      <c r="D688" s="389" t="s">
        <v>1021</v>
      </c>
      <c r="E688" s="388" t="s">
        <v>2188</v>
      </c>
      <c r="F688" s="389">
        <v>5</v>
      </c>
      <c r="G688" s="390">
        <v>8</v>
      </c>
      <c r="H688" s="390">
        <v>2</v>
      </c>
      <c r="I688" s="390">
        <v>0</v>
      </c>
      <c r="J688" s="390">
        <v>0</v>
      </c>
      <c r="K688" s="391" t="s">
        <v>2189</v>
      </c>
      <c r="L688" s="392">
        <v>6789977.2000000002</v>
      </c>
      <c r="M688" s="592">
        <v>7272738</v>
      </c>
      <c r="N688" s="576">
        <f t="shared" ref="N688:O688" si="416">N689</f>
        <v>6751443</v>
      </c>
      <c r="O688" s="568">
        <f t="shared" si="416"/>
        <v>6751443</v>
      </c>
      <c r="P688" s="392">
        <f t="shared" ref="P688:R688" si="417">P689</f>
        <v>6886471.8599999994</v>
      </c>
      <c r="Q688" s="392">
        <f t="shared" si="417"/>
        <v>7024201.2971999999</v>
      </c>
      <c r="R688" s="392">
        <f t="shared" si="417"/>
        <v>0</v>
      </c>
      <c r="S688" s="453">
        <f t="shared" si="397"/>
        <v>0</v>
      </c>
      <c r="T688" s="361"/>
    </row>
    <row r="689" spans="2:20" ht="15">
      <c r="B689" s="393"/>
      <c r="C689" s="393" t="s">
        <v>2187</v>
      </c>
      <c r="D689" s="393" t="s">
        <v>1021</v>
      </c>
      <c r="E689" s="394" t="s">
        <v>2190</v>
      </c>
      <c r="F689" s="393">
        <v>5</v>
      </c>
      <c r="G689" s="395">
        <v>8</v>
      </c>
      <c r="H689" s="395">
        <v>2</v>
      </c>
      <c r="I689" s="395">
        <v>1</v>
      </c>
      <c r="J689" s="395">
        <v>0</v>
      </c>
      <c r="K689" s="396" t="s">
        <v>2191</v>
      </c>
      <c r="L689" s="397">
        <v>6789977.2000000002</v>
      </c>
      <c r="M689" s="593">
        <v>7272738</v>
      </c>
      <c r="N689" s="577">
        <f t="shared" ref="N689" si="418">SUBTOTAL(9,N690:N710)</f>
        <v>6751443</v>
      </c>
      <c r="O689" s="569">
        <f t="shared" ref="O689" si="419">SUBTOTAL(9,O690:O710)</f>
        <v>6751443</v>
      </c>
      <c r="P689" s="397">
        <f t="shared" ref="P689:R689" si="420">SUBTOTAL(9,P690:P710)</f>
        <v>6886471.8599999994</v>
      </c>
      <c r="Q689" s="397">
        <f t="shared" si="420"/>
        <v>7024201.2971999999</v>
      </c>
      <c r="R689" s="397">
        <f t="shared" si="420"/>
        <v>0</v>
      </c>
      <c r="S689" s="453">
        <f t="shared" si="397"/>
        <v>0</v>
      </c>
      <c r="T689" s="361"/>
    </row>
    <row r="690" spans="2:20" ht="15">
      <c r="B690" s="398"/>
      <c r="C690" s="398" t="s">
        <v>2192</v>
      </c>
      <c r="D690" s="398" t="s">
        <v>1023</v>
      </c>
      <c r="E690" s="399" t="s">
        <v>1024</v>
      </c>
      <c r="F690" s="398">
        <v>5</v>
      </c>
      <c r="G690" s="400">
        <v>8</v>
      </c>
      <c r="H690" s="400">
        <v>2</v>
      </c>
      <c r="I690" s="400">
        <v>1</v>
      </c>
      <c r="J690" s="400">
        <v>1</v>
      </c>
      <c r="K690" s="406" t="s">
        <v>2124</v>
      </c>
      <c r="L690" s="560">
        <v>4349796.78</v>
      </c>
      <c r="M690" s="578">
        <v>7257173</v>
      </c>
      <c r="N690" s="580">
        <v>6712265</v>
      </c>
      <c r="O690" s="578">
        <f>ROUND(N690,0)+ROUND(T690,0)</f>
        <v>6712265</v>
      </c>
      <c r="P690" s="402">
        <f t="shared" ref="P690:Q705" si="421">O690*0.02+O690</f>
        <v>6846510.2999999998</v>
      </c>
      <c r="Q690" s="402">
        <f t="shared" si="421"/>
        <v>6983440.5060000001</v>
      </c>
      <c r="R690" s="402"/>
      <c r="S690" s="453">
        <f t="shared" si="397"/>
        <v>0</v>
      </c>
      <c r="T690" s="361"/>
    </row>
    <row r="691" spans="2:20" ht="15">
      <c r="B691" s="398"/>
      <c r="C691" s="398" t="s">
        <v>2193</v>
      </c>
      <c r="D691" s="398" t="s">
        <v>1025</v>
      </c>
      <c r="E691" s="399" t="s">
        <v>1026</v>
      </c>
      <c r="F691" s="398">
        <v>5</v>
      </c>
      <c r="G691" s="400">
        <v>8</v>
      </c>
      <c r="H691" s="400">
        <v>2</v>
      </c>
      <c r="I691" s="400">
        <v>1</v>
      </c>
      <c r="J691" s="400">
        <v>2</v>
      </c>
      <c r="K691" s="406" t="s">
        <v>2126</v>
      </c>
      <c r="L691" s="407">
        <v>9660.86</v>
      </c>
      <c r="M691" s="578">
        <v>15565</v>
      </c>
      <c r="N691" s="580">
        <v>39178</v>
      </c>
      <c r="O691" s="578">
        <f t="shared" ref="O691" si="422">ROUND(N691,0)</f>
        <v>39178</v>
      </c>
      <c r="P691" s="402">
        <f t="shared" si="421"/>
        <v>39961.56</v>
      </c>
      <c r="Q691" s="402">
        <f t="shared" si="421"/>
        <v>40760.7912</v>
      </c>
      <c r="R691" s="402"/>
      <c r="S691" s="453">
        <f t="shared" si="397"/>
        <v>0</v>
      </c>
      <c r="T691" s="361"/>
    </row>
    <row r="692" spans="2:20" ht="15">
      <c r="B692" s="398"/>
      <c r="C692" s="398" t="s">
        <v>2194</v>
      </c>
      <c r="D692" s="398" t="s">
        <v>1027</v>
      </c>
      <c r="E692" s="399" t="s">
        <v>1028</v>
      </c>
      <c r="F692" s="398">
        <v>5</v>
      </c>
      <c r="G692" s="400">
        <v>8</v>
      </c>
      <c r="H692" s="400">
        <v>2</v>
      </c>
      <c r="I692" s="400">
        <v>1</v>
      </c>
      <c r="J692" s="400">
        <v>3</v>
      </c>
      <c r="K692" s="406" t="s">
        <v>2128</v>
      </c>
      <c r="L692" s="407">
        <v>0</v>
      </c>
      <c r="M692" s="594"/>
      <c r="N692" s="580"/>
      <c r="O692" s="407"/>
      <c r="P692" s="402">
        <f t="shared" si="421"/>
        <v>0</v>
      </c>
      <c r="Q692" s="402">
        <f t="shared" si="421"/>
        <v>0</v>
      </c>
      <c r="R692" s="402"/>
      <c r="S692" s="453">
        <f t="shared" ref="S692:S755" si="423">O692+O692*0.02-P692</f>
        <v>0</v>
      </c>
      <c r="T692" s="361"/>
    </row>
    <row r="693" spans="2:20" ht="38.25">
      <c r="B693" s="398"/>
      <c r="C693" s="398" t="s">
        <v>2192</v>
      </c>
      <c r="D693" s="398" t="s">
        <v>1023</v>
      </c>
      <c r="E693" s="399" t="s">
        <v>1024</v>
      </c>
      <c r="F693" s="398">
        <v>5</v>
      </c>
      <c r="G693" s="400">
        <v>8</v>
      </c>
      <c r="H693" s="400">
        <v>2</v>
      </c>
      <c r="I693" s="400">
        <v>1</v>
      </c>
      <c r="J693" s="400">
        <v>4</v>
      </c>
      <c r="K693" s="406" t="s">
        <v>2129</v>
      </c>
      <c r="L693" s="563">
        <v>748000</v>
      </c>
      <c r="M693" s="565"/>
      <c r="N693" s="580"/>
      <c r="O693" s="565"/>
      <c r="P693" s="402">
        <f t="shared" si="421"/>
        <v>0</v>
      </c>
      <c r="Q693" s="402">
        <f t="shared" si="421"/>
        <v>0</v>
      </c>
      <c r="R693" s="402"/>
      <c r="S693" s="453">
        <f t="shared" si="423"/>
        <v>0</v>
      </c>
      <c r="T693" s="361"/>
    </row>
    <row r="694" spans="2:20" ht="38.25">
      <c r="B694" s="398"/>
      <c r="C694" s="398" t="s">
        <v>2193</v>
      </c>
      <c r="D694" s="398" t="s">
        <v>1025</v>
      </c>
      <c r="E694" s="399" t="s">
        <v>1026</v>
      </c>
      <c r="F694" s="398">
        <v>5</v>
      </c>
      <c r="G694" s="400">
        <v>8</v>
      </c>
      <c r="H694" s="400">
        <v>2</v>
      </c>
      <c r="I694" s="400">
        <v>1</v>
      </c>
      <c r="J694" s="400">
        <v>5</v>
      </c>
      <c r="K694" s="406" t="s">
        <v>2130</v>
      </c>
      <c r="L694" s="407">
        <v>2000</v>
      </c>
      <c r="M694" s="594"/>
      <c r="N694" s="580"/>
      <c r="O694" s="407"/>
      <c r="P694" s="402">
        <f t="shared" si="421"/>
        <v>0</v>
      </c>
      <c r="Q694" s="402">
        <f t="shared" si="421"/>
        <v>0</v>
      </c>
      <c r="R694" s="402"/>
      <c r="S694" s="453">
        <f t="shared" si="423"/>
        <v>0</v>
      </c>
      <c r="T694" s="361"/>
    </row>
    <row r="695" spans="2:20" ht="38.25">
      <c r="B695" s="398"/>
      <c r="C695" s="398" t="s">
        <v>2194</v>
      </c>
      <c r="D695" s="398" t="s">
        <v>1027</v>
      </c>
      <c r="E695" s="399" t="s">
        <v>1028</v>
      </c>
      <c r="F695" s="398">
        <v>5</v>
      </c>
      <c r="G695" s="400">
        <v>8</v>
      </c>
      <c r="H695" s="400">
        <v>2</v>
      </c>
      <c r="I695" s="400">
        <v>1</v>
      </c>
      <c r="J695" s="400">
        <v>6</v>
      </c>
      <c r="K695" s="406" t="s">
        <v>2131</v>
      </c>
      <c r="L695" s="407">
        <v>0</v>
      </c>
      <c r="M695" s="594"/>
      <c r="N695" s="580"/>
      <c r="O695" s="407"/>
      <c r="P695" s="402">
        <f t="shared" si="421"/>
        <v>0</v>
      </c>
      <c r="Q695" s="402">
        <f t="shared" si="421"/>
        <v>0</v>
      </c>
      <c r="R695" s="402"/>
      <c r="S695" s="453">
        <f t="shared" si="423"/>
        <v>0</v>
      </c>
      <c r="T695" s="361"/>
    </row>
    <row r="696" spans="2:20" ht="25.5">
      <c r="B696" s="398"/>
      <c r="C696" s="398" t="s">
        <v>2192</v>
      </c>
      <c r="D696" s="398" t="s">
        <v>1023</v>
      </c>
      <c r="E696" s="399" t="s">
        <v>1024</v>
      </c>
      <c r="F696" s="398">
        <v>5</v>
      </c>
      <c r="G696" s="400">
        <v>8</v>
      </c>
      <c r="H696" s="400">
        <v>2</v>
      </c>
      <c r="I696" s="400">
        <v>1</v>
      </c>
      <c r="J696" s="400">
        <v>7</v>
      </c>
      <c r="K696" s="406" t="s">
        <v>2132</v>
      </c>
      <c r="L696" s="561">
        <v>130730.46</v>
      </c>
      <c r="M696" s="565"/>
      <c r="N696" s="580"/>
      <c r="O696" s="565"/>
      <c r="P696" s="402">
        <f t="shared" si="421"/>
        <v>0</v>
      </c>
      <c r="Q696" s="402">
        <f t="shared" si="421"/>
        <v>0</v>
      </c>
      <c r="R696" s="402"/>
      <c r="S696" s="453">
        <f t="shared" si="423"/>
        <v>0</v>
      </c>
      <c r="T696" s="361"/>
    </row>
    <row r="697" spans="2:20" ht="25.5">
      <c r="B697" s="398"/>
      <c r="C697" s="398" t="s">
        <v>2193</v>
      </c>
      <c r="D697" s="398" t="s">
        <v>1025</v>
      </c>
      <c r="E697" s="399" t="s">
        <v>1026</v>
      </c>
      <c r="F697" s="398">
        <v>5</v>
      </c>
      <c r="G697" s="400">
        <v>8</v>
      </c>
      <c r="H697" s="400">
        <v>2</v>
      </c>
      <c r="I697" s="400">
        <v>1</v>
      </c>
      <c r="J697" s="400">
        <v>8</v>
      </c>
      <c r="K697" s="406" t="s">
        <v>2133</v>
      </c>
      <c r="L697" s="407">
        <v>3000</v>
      </c>
      <c r="M697" s="594"/>
      <c r="N697" s="580"/>
      <c r="O697" s="407"/>
      <c r="P697" s="402">
        <f t="shared" si="421"/>
        <v>0</v>
      </c>
      <c r="Q697" s="402">
        <f t="shared" si="421"/>
        <v>0</v>
      </c>
      <c r="R697" s="402"/>
      <c r="S697" s="453">
        <f t="shared" si="423"/>
        <v>0</v>
      </c>
      <c r="T697" s="361"/>
    </row>
    <row r="698" spans="2:20" ht="25.5">
      <c r="B698" s="398"/>
      <c r="C698" s="398" t="s">
        <v>2194</v>
      </c>
      <c r="D698" s="398" t="s">
        <v>1027</v>
      </c>
      <c r="E698" s="399" t="s">
        <v>1028</v>
      </c>
      <c r="F698" s="398">
        <v>5</v>
      </c>
      <c r="G698" s="400">
        <v>8</v>
      </c>
      <c r="H698" s="400">
        <v>2</v>
      </c>
      <c r="I698" s="400">
        <v>1</v>
      </c>
      <c r="J698" s="400">
        <v>9</v>
      </c>
      <c r="K698" s="406" t="s">
        <v>2134</v>
      </c>
      <c r="L698" s="407">
        <v>0</v>
      </c>
      <c r="M698" s="594"/>
      <c r="N698" s="580"/>
      <c r="O698" s="407"/>
      <c r="P698" s="402">
        <f t="shared" si="421"/>
        <v>0</v>
      </c>
      <c r="Q698" s="402">
        <f t="shared" si="421"/>
        <v>0</v>
      </c>
      <c r="R698" s="402"/>
      <c r="S698" s="453">
        <f t="shared" si="423"/>
        <v>0</v>
      </c>
      <c r="T698" s="361"/>
    </row>
    <row r="699" spans="2:20" ht="25.5">
      <c r="B699" s="398"/>
      <c r="C699" s="398" t="s">
        <v>2192</v>
      </c>
      <c r="D699" s="398" t="s">
        <v>1023</v>
      </c>
      <c r="E699" s="399" t="s">
        <v>1024</v>
      </c>
      <c r="F699" s="398">
        <v>5</v>
      </c>
      <c r="G699" s="400">
        <v>8</v>
      </c>
      <c r="H699" s="400">
        <v>2</v>
      </c>
      <c r="I699" s="400">
        <v>1</v>
      </c>
      <c r="J699" s="400">
        <v>10</v>
      </c>
      <c r="K699" s="406" t="s">
        <v>2135</v>
      </c>
      <c r="L699" s="562">
        <v>158488.46</v>
      </c>
      <c r="M699" s="565"/>
      <c r="N699" s="580"/>
      <c r="O699" s="565"/>
      <c r="P699" s="402">
        <f t="shared" si="421"/>
        <v>0</v>
      </c>
      <c r="Q699" s="402">
        <f t="shared" si="421"/>
        <v>0</v>
      </c>
      <c r="R699" s="402"/>
      <c r="S699" s="453">
        <f t="shared" si="423"/>
        <v>0</v>
      </c>
      <c r="T699" s="361"/>
    </row>
    <row r="700" spans="2:20" ht="25.5">
      <c r="B700" s="398"/>
      <c r="C700" s="398" t="s">
        <v>2193</v>
      </c>
      <c r="D700" s="398" t="s">
        <v>1025</v>
      </c>
      <c r="E700" s="399" t="s">
        <v>1026</v>
      </c>
      <c r="F700" s="398">
        <v>5</v>
      </c>
      <c r="G700" s="400">
        <v>8</v>
      </c>
      <c r="H700" s="400">
        <v>2</v>
      </c>
      <c r="I700" s="400">
        <v>1</v>
      </c>
      <c r="J700" s="400">
        <v>11</v>
      </c>
      <c r="K700" s="406" t="s">
        <v>2136</v>
      </c>
      <c r="L700" s="407">
        <v>2000</v>
      </c>
      <c r="M700" s="594"/>
      <c r="N700" s="580"/>
      <c r="O700" s="407"/>
      <c r="P700" s="402">
        <f t="shared" si="421"/>
        <v>0</v>
      </c>
      <c r="Q700" s="402">
        <f t="shared" si="421"/>
        <v>0</v>
      </c>
      <c r="R700" s="402"/>
      <c r="S700" s="453">
        <f t="shared" si="423"/>
        <v>0</v>
      </c>
      <c r="T700" s="361"/>
    </row>
    <row r="701" spans="2:20" ht="25.5">
      <c r="B701" s="398"/>
      <c r="C701" s="398" t="s">
        <v>2194</v>
      </c>
      <c r="D701" s="398" t="s">
        <v>1027</v>
      </c>
      <c r="E701" s="399" t="s">
        <v>1028</v>
      </c>
      <c r="F701" s="398">
        <v>5</v>
      </c>
      <c r="G701" s="400">
        <v>8</v>
      </c>
      <c r="H701" s="400">
        <v>2</v>
      </c>
      <c r="I701" s="400">
        <v>1</v>
      </c>
      <c r="J701" s="400">
        <v>12</v>
      </c>
      <c r="K701" s="406" t="s">
        <v>2137</v>
      </c>
      <c r="L701" s="407">
        <v>0</v>
      </c>
      <c r="M701" s="594"/>
      <c r="N701" s="580"/>
      <c r="O701" s="407"/>
      <c r="P701" s="402">
        <f t="shared" si="421"/>
        <v>0</v>
      </c>
      <c r="Q701" s="402">
        <f t="shared" si="421"/>
        <v>0</v>
      </c>
      <c r="R701" s="402"/>
      <c r="S701" s="453">
        <f t="shared" si="423"/>
        <v>0</v>
      </c>
      <c r="T701" s="361"/>
    </row>
    <row r="702" spans="2:20" ht="15">
      <c r="B702" s="398"/>
      <c r="C702" s="398" t="s">
        <v>2192</v>
      </c>
      <c r="D702" s="398" t="s">
        <v>1023</v>
      </c>
      <c r="E702" s="399" t="s">
        <v>1024</v>
      </c>
      <c r="F702" s="398">
        <v>5</v>
      </c>
      <c r="G702" s="400">
        <v>8</v>
      </c>
      <c r="H702" s="400">
        <v>2</v>
      </c>
      <c r="I702" s="400">
        <v>1</v>
      </c>
      <c r="J702" s="400">
        <v>13</v>
      </c>
      <c r="K702" s="406" t="s">
        <v>2104</v>
      </c>
      <c r="L702" s="564">
        <v>1379650.26</v>
      </c>
      <c r="M702" s="565"/>
      <c r="N702" s="580"/>
      <c r="O702" s="565"/>
      <c r="P702" s="402">
        <f t="shared" si="421"/>
        <v>0</v>
      </c>
      <c r="Q702" s="402">
        <f t="shared" si="421"/>
        <v>0</v>
      </c>
      <c r="R702" s="402"/>
      <c r="S702" s="453">
        <f t="shared" si="423"/>
        <v>0</v>
      </c>
      <c r="T702" s="361"/>
    </row>
    <row r="703" spans="2:20" ht="15">
      <c r="B703" s="398"/>
      <c r="C703" s="398" t="s">
        <v>2193</v>
      </c>
      <c r="D703" s="398" t="s">
        <v>1025</v>
      </c>
      <c r="E703" s="399" t="s">
        <v>1026</v>
      </c>
      <c r="F703" s="398">
        <v>5</v>
      </c>
      <c r="G703" s="400">
        <v>8</v>
      </c>
      <c r="H703" s="400">
        <v>2</v>
      </c>
      <c r="I703" s="400">
        <v>1</v>
      </c>
      <c r="J703" s="400">
        <v>14</v>
      </c>
      <c r="K703" s="406" t="s">
        <v>2105</v>
      </c>
      <c r="L703" s="407">
        <v>3990.67</v>
      </c>
      <c r="M703" s="594"/>
      <c r="N703" s="580"/>
      <c r="O703" s="407"/>
      <c r="P703" s="402">
        <f t="shared" si="421"/>
        <v>0</v>
      </c>
      <c r="Q703" s="402">
        <f t="shared" si="421"/>
        <v>0</v>
      </c>
      <c r="R703" s="402"/>
      <c r="S703" s="453">
        <f t="shared" si="423"/>
        <v>0</v>
      </c>
      <c r="T703" s="361"/>
    </row>
    <row r="704" spans="2:20" ht="15">
      <c r="B704" s="398"/>
      <c r="C704" s="398" t="s">
        <v>2194</v>
      </c>
      <c r="D704" s="398" t="s">
        <v>1027</v>
      </c>
      <c r="E704" s="399" t="s">
        <v>1028</v>
      </c>
      <c r="F704" s="398">
        <v>5</v>
      </c>
      <c r="G704" s="400">
        <v>8</v>
      </c>
      <c r="H704" s="400">
        <v>2</v>
      </c>
      <c r="I704" s="400">
        <v>1</v>
      </c>
      <c r="J704" s="400">
        <v>15</v>
      </c>
      <c r="K704" s="406" t="s">
        <v>2106</v>
      </c>
      <c r="L704" s="407">
        <v>0</v>
      </c>
      <c r="M704" s="594"/>
      <c r="N704" s="580"/>
      <c r="O704" s="407"/>
      <c r="P704" s="402">
        <f t="shared" si="421"/>
        <v>0</v>
      </c>
      <c r="Q704" s="402">
        <f t="shared" si="421"/>
        <v>0</v>
      </c>
      <c r="R704" s="402"/>
      <c r="S704" s="453">
        <f t="shared" si="423"/>
        <v>0</v>
      </c>
      <c r="T704" s="361"/>
    </row>
    <row r="705" spans="2:20" ht="15">
      <c r="B705" s="398"/>
      <c r="C705" s="398" t="s">
        <v>2192</v>
      </c>
      <c r="D705" s="398" t="s">
        <v>1023</v>
      </c>
      <c r="E705" s="399" t="s">
        <v>1024</v>
      </c>
      <c r="F705" s="398">
        <v>5</v>
      </c>
      <c r="G705" s="400">
        <v>8</v>
      </c>
      <c r="H705" s="400">
        <v>2</v>
      </c>
      <c r="I705" s="400">
        <v>1</v>
      </c>
      <c r="J705" s="400">
        <v>16</v>
      </c>
      <c r="K705" s="406" t="s">
        <v>2107</v>
      </c>
      <c r="L705" s="407">
        <v>0</v>
      </c>
      <c r="M705" s="594"/>
      <c r="N705" s="580"/>
      <c r="O705" s="407"/>
      <c r="P705" s="402">
        <f t="shared" si="421"/>
        <v>0</v>
      </c>
      <c r="Q705" s="402">
        <f t="shared" si="421"/>
        <v>0</v>
      </c>
      <c r="R705" s="402"/>
      <c r="S705" s="453">
        <f t="shared" si="423"/>
        <v>0</v>
      </c>
      <c r="T705" s="361"/>
    </row>
    <row r="706" spans="2:20" ht="15">
      <c r="B706" s="398"/>
      <c r="C706" s="398" t="s">
        <v>2193</v>
      </c>
      <c r="D706" s="398" t="s">
        <v>1025</v>
      </c>
      <c r="E706" s="399" t="s">
        <v>1026</v>
      </c>
      <c r="F706" s="398">
        <v>5</v>
      </c>
      <c r="G706" s="400">
        <v>8</v>
      </c>
      <c r="H706" s="400">
        <v>2</v>
      </c>
      <c r="I706" s="400">
        <v>1</v>
      </c>
      <c r="J706" s="400">
        <v>17</v>
      </c>
      <c r="K706" s="406" t="s">
        <v>2108</v>
      </c>
      <c r="L706" s="407">
        <v>0</v>
      </c>
      <c r="M706" s="594"/>
      <c r="N706" s="580"/>
      <c r="O706" s="407"/>
      <c r="P706" s="402">
        <f t="shared" ref="P706:Q710" si="424">O706*0.02+O706</f>
        <v>0</v>
      </c>
      <c r="Q706" s="402">
        <f t="shared" si="424"/>
        <v>0</v>
      </c>
      <c r="R706" s="402"/>
      <c r="S706" s="453">
        <f t="shared" si="423"/>
        <v>0</v>
      </c>
      <c r="T706" s="361"/>
    </row>
    <row r="707" spans="2:20" ht="15">
      <c r="B707" s="398"/>
      <c r="C707" s="398" t="s">
        <v>2194</v>
      </c>
      <c r="D707" s="398" t="s">
        <v>1027</v>
      </c>
      <c r="E707" s="399" t="s">
        <v>1028</v>
      </c>
      <c r="F707" s="398">
        <v>5</v>
      </c>
      <c r="G707" s="400">
        <v>8</v>
      </c>
      <c r="H707" s="400">
        <v>2</v>
      </c>
      <c r="I707" s="400">
        <v>1</v>
      </c>
      <c r="J707" s="400">
        <v>18</v>
      </c>
      <c r="K707" s="406" t="s">
        <v>2109</v>
      </c>
      <c r="L707" s="407">
        <v>0</v>
      </c>
      <c r="M707" s="594"/>
      <c r="N707" s="580"/>
      <c r="O707" s="407"/>
      <c r="P707" s="402">
        <f t="shared" si="424"/>
        <v>0</v>
      </c>
      <c r="Q707" s="402">
        <f t="shared" si="424"/>
        <v>0</v>
      </c>
      <c r="R707" s="402"/>
      <c r="S707" s="453">
        <f t="shared" si="423"/>
        <v>0</v>
      </c>
      <c r="T707" s="361"/>
    </row>
    <row r="708" spans="2:20" ht="15">
      <c r="B708" s="398"/>
      <c r="C708" s="398" t="s">
        <v>2192</v>
      </c>
      <c r="D708" s="398" t="s">
        <v>1023</v>
      </c>
      <c r="E708" s="399" t="s">
        <v>1024</v>
      </c>
      <c r="F708" s="398">
        <v>5</v>
      </c>
      <c r="G708" s="400">
        <v>8</v>
      </c>
      <c r="H708" s="400">
        <v>2</v>
      </c>
      <c r="I708" s="400">
        <v>1</v>
      </c>
      <c r="J708" s="400">
        <v>19</v>
      </c>
      <c r="K708" s="406" t="s">
        <v>2110</v>
      </c>
      <c r="L708" s="407">
        <v>2659.7100000000005</v>
      </c>
      <c r="M708" s="594"/>
      <c r="N708" s="580"/>
      <c r="O708" s="407"/>
      <c r="P708" s="402">
        <f t="shared" si="424"/>
        <v>0</v>
      </c>
      <c r="Q708" s="402">
        <f t="shared" si="424"/>
        <v>0</v>
      </c>
      <c r="R708" s="402"/>
      <c r="S708" s="453">
        <f t="shared" si="423"/>
        <v>0</v>
      </c>
      <c r="T708" s="361"/>
    </row>
    <row r="709" spans="2:20" ht="15">
      <c r="B709" s="398"/>
      <c r="C709" s="398" t="s">
        <v>2193</v>
      </c>
      <c r="D709" s="398" t="s">
        <v>1025</v>
      </c>
      <c r="E709" s="399" t="s">
        <v>1026</v>
      </c>
      <c r="F709" s="398">
        <v>5</v>
      </c>
      <c r="G709" s="400">
        <v>8</v>
      </c>
      <c r="H709" s="400">
        <v>2</v>
      </c>
      <c r="I709" s="400">
        <v>1</v>
      </c>
      <c r="J709" s="400">
        <v>20</v>
      </c>
      <c r="K709" s="406" t="s">
        <v>2111</v>
      </c>
      <c r="L709" s="407">
        <v>0</v>
      </c>
      <c r="M709" s="594"/>
      <c r="N709" s="580"/>
      <c r="O709" s="407"/>
      <c r="P709" s="402">
        <f t="shared" si="424"/>
        <v>0</v>
      </c>
      <c r="Q709" s="402">
        <f t="shared" si="424"/>
        <v>0</v>
      </c>
      <c r="R709" s="402"/>
      <c r="S709" s="453">
        <f t="shared" si="423"/>
        <v>0</v>
      </c>
      <c r="T709" s="361"/>
    </row>
    <row r="710" spans="2:20" ht="15">
      <c r="B710" s="398"/>
      <c r="C710" s="398" t="s">
        <v>2194</v>
      </c>
      <c r="D710" s="398" t="s">
        <v>1027</v>
      </c>
      <c r="E710" s="399" t="s">
        <v>1028</v>
      </c>
      <c r="F710" s="398">
        <v>5</v>
      </c>
      <c r="G710" s="400">
        <v>8</v>
      </c>
      <c r="H710" s="400">
        <v>2</v>
      </c>
      <c r="I710" s="400">
        <v>1</v>
      </c>
      <c r="J710" s="400">
        <v>21</v>
      </c>
      <c r="K710" s="406" t="s">
        <v>2112</v>
      </c>
      <c r="L710" s="565">
        <v>0</v>
      </c>
      <c r="M710" s="565"/>
      <c r="N710" s="580"/>
      <c r="O710" s="565"/>
      <c r="P710" s="402">
        <f t="shared" si="424"/>
        <v>0</v>
      </c>
      <c r="Q710" s="402">
        <f t="shared" si="424"/>
        <v>0</v>
      </c>
      <c r="R710" s="402"/>
      <c r="S710" s="453">
        <f t="shared" si="423"/>
        <v>0</v>
      </c>
      <c r="T710" s="361"/>
    </row>
    <row r="711" spans="2:20" ht="15">
      <c r="B711" s="383"/>
      <c r="C711" s="383" t="s">
        <v>2195</v>
      </c>
      <c r="D711" s="383" t="s">
        <v>1029</v>
      </c>
      <c r="E711" s="382" t="s">
        <v>2196</v>
      </c>
      <c r="F711" s="383">
        <v>5</v>
      </c>
      <c r="G711" s="384">
        <v>9</v>
      </c>
      <c r="H711" s="384">
        <v>0</v>
      </c>
      <c r="I711" s="384">
        <v>0</v>
      </c>
      <c r="J711" s="384">
        <v>0</v>
      </c>
      <c r="K711" s="385" t="s">
        <v>2197</v>
      </c>
      <c r="L711" s="386">
        <v>1250969.8500000001</v>
      </c>
      <c r="M711" s="591">
        <v>871900</v>
      </c>
      <c r="N711" s="575">
        <f t="shared" ref="N711" si="425">N712+N717+N720</f>
        <v>847140</v>
      </c>
      <c r="O711" s="567">
        <f t="shared" ref="O711" si="426">O712+O717+O720</f>
        <v>844970</v>
      </c>
      <c r="P711" s="386">
        <f t="shared" ref="P711:R711" si="427">P712+P717+P720</f>
        <v>861869.4</v>
      </c>
      <c r="Q711" s="386">
        <f t="shared" si="427"/>
        <v>879106.78799999994</v>
      </c>
      <c r="R711" s="386">
        <f t="shared" si="427"/>
        <v>496854</v>
      </c>
      <c r="S711" s="453">
        <f t="shared" si="423"/>
        <v>0</v>
      </c>
      <c r="T711" s="361"/>
    </row>
    <row r="712" spans="2:20" ht="15">
      <c r="B712" s="389"/>
      <c r="C712" s="389" t="s">
        <v>2198</v>
      </c>
      <c r="D712" s="389" t="s">
        <v>1031</v>
      </c>
      <c r="E712" s="388" t="s">
        <v>2199</v>
      </c>
      <c r="F712" s="389">
        <v>5</v>
      </c>
      <c r="G712" s="390">
        <v>9</v>
      </c>
      <c r="H712" s="390">
        <v>1</v>
      </c>
      <c r="I712" s="390">
        <v>0</v>
      </c>
      <c r="J712" s="390">
        <v>0</v>
      </c>
      <c r="K712" s="391" t="s">
        <v>2200</v>
      </c>
      <c r="L712" s="392">
        <v>815786.51</v>
      </c>
      <c r="M712" s="592">
        <v>314786</v>
      </c>
      <c r="N712" s="576">
        <f t="shared" ref="N712:O712" si="428">N713</f>
        <v>348116</v>
      </c>
      <c r="O712" s="568">
        <f t="shared" si="428"/>
        <v>348116</v>
      </c>
      <c r="P712" s="392">
        <f t="shared" ref="P712:R712" si="429">P713</f>
        <v>355078.32</v>
      </c>
      <c r="Q712" s="392">
        <f t="shared" si="429"/>
        <v>362179.88640000002</v>
      </c>
      <c r="R712" s="392">
        <f t="shared" si="429"/>
        <v>0</v>
      </c>
      <c r="S712" s="453">
        <f t="shared" si="423"/>
        <v>0</v>
      </c>
      <c r="T712" s="361"/>
    </row>
    <row r="713" spans="2:20" ht="15">
      <c r="B713" s="393"/>
      <c r="C713" s="393" t="s">
        <v>2198</v>
      </c>
      <c r="D713" s="393" t="s">
        <v>1031</v>
      </c>
      <c r="E713" s="394" t="s">
        <v>1032</v>
      </c>
      <c r="F713" s="393">
        <v>5</v>
      </c>
      <c r="G713" s="395">
        <v>9</v>
      </c>
      <c r="H713" s="395">
        <v>1</v>
      </c>
      <c r="I713" s="395">
        <v>1</v>
      </c>
      <c r="J713" s="395">
        <v>0</v>
      </c>
      <c r="K713" s="396" t="s">
        <v>2201</v>
      </c>
      <c r="L713" s="397">
        <v>815786.51</v>
      </c>
      <c r="M713" s="593">
        <v>314786</v>
      </c>
      <c r="N713" s="577">
        <f t="shared" ref="N713" si="430">SUBTOTAL(9,N714:N716)</f>
        <v>348116</v>
      </c>
      <c r="O713" s="569">
        <f t="shared" ref="O713" si="431">SUBTOTAL(9,O714:O716)</f>
        <v>348116</v>
      </c>
      <c r="P713" s="397">
        <f t="shared" ref="P713:R713" si="432">SUBTOTAL(9,P714:P716)</f>
        <v>355078.32</v>
      </c>
      <c r="Q713" s="397">
        <f t="shared" si="432"/>
        <v>362179.88640000002</v>
      </c>
      <c r="R713" s="397">
        <f t="shared" si="432"/>
        <v>0</v>
      </c>
      <c r="S713" s="453">
        <f t="shared" si="423"/>
        <v>0</v>
      </c>
      <c r="T713" s="361"/>
    </row>
    <row r="714" spans="2:20" ht="15">
      <c r="B714" s="398"/>
      <c r="C714" s="398" t="s">
        <v>2198</v>
      </c>
      <c r="D714" s="398" t="s">
        <v>1031</v>
      </c>
      <c r="E714" s="399" t="s">
        <v>1032</v>
      </c>
      <c r="F714" s="398">
        <v>5</v>
      </c>
      <c r="G714" s="400">
        <v>9</v>
      </c>
      <c r="H714" s="400">
        <v>1</v>
      </c>
      <c r="I714" s="400">
        <v>1</v>
      </c>
      <c r="J714" s="400">
        <v>1</v>
      </c>
      <c r="K714" s="406" t="s">
        <v>2202</v>
      </c>
      <c r="L714" s="407">
        <v>0</v>
      </c>
      <c r="M714" s="578">
        <v>0</v>
      </c>
      <c r="N714" s="578"/>
      <c r="O714" s="578">
        <f t="shared" ref="O714:O716" si="433">ROUND(N714,0)</f>
        <v>0</v>
      </c>
      <c r="P714" s="402">
        <f t="shared" ref="P714:Q716" si="434">O714*0.02+O714</f>
        <v>0</v>
      </c>
      <c r="Q714" s="402">
        <f t="shared" si="434"/>
        <v>0</v>
      </c>
      <c r="R714" s="402"/>
      <c r="S714" s="453">
        <f t="shared" si="423"/>
        <v>0</v>
      </c>
      <c r="T714" s="361"/>
    </row>
    <row r="715" spans="2:20" ht="15">
      <c r="B715" s="398"/>
      <c r="C715" s="398" t="s">
        <v>2198</v>
      </c>
      <c r="D715" s="398" t="s">
        <v>1031</v>
      </c>
      <c r="E715" s="399" t="s">
        <v>1032</v>
      </c>
      <c r="F715" s="398">
        <v>5</v>
      </c>
      <c r="G715" s="400">
        <v>9</v>
      </c>
      <c r="H715" s="400">
        <v>1</v>
      </c>
      <c r="I715" s="400">
        <v>1</v>
      </c>
      <c r="J715" s="400">
        <v>2</v>
      </c>
      <c r="K715" s="406" t="s">
        <v>2203</v>
      </c>
      <c r="L715" s="407">
        <v>257453.19</v>
      </c>
      <c r="M715" s="578">
        <v>314786</v>
      </c>
      <c r="N715" s="578">
        <v>348116</v>
      </c>
      <c r="O715" s="578">
        <f t="shared" si="433"/>
        <v>348116</v>
      </c>
      <c r="P715" s="402">
        <f t="shared" si="434"/>
        <v>355078.32</v>
      </c>
      <c r="Q715" s="402">
        <f t="shared" si="434"/>
        <v>362179.88640000002</v>
      </c>
      <c r="R715" s="402"/>
      <c r="S715" s="453">
        <f t="shared" si="423"/>
        <v>0</v>
      </c>
      <c r="T715" s="361"/>
    </row>
    <row r="716" spans="2:20" ht="15">
      <c r="B716" s="398"/>
      <c r="C716" s="398" t="s">
        <v>2198</v>
      </c>
      <c r="D716" s="398" t="s">
        <v>1031</v>
      </c>
      <c r="E716" s="399" t="s">
        <v>1032</v>
      </c>
      <c r="F716" s="398">
        <v>5</v>
      </c>
      <c r="G716" s="400">
        <v>9</v>
      </c>
      <c r="H716" s="400">
        <v>1</v>
      </c>
      <c r="I716" s="400">
        <v>1</v>
      </c>
      <c r="J716" s="400">
        <v>3</v>
      </c>
      <c r="K716" s="406" t="s">
        <v>2204</v>
      </c>
      <c r="L716" s="407">
        <v>558333.31999999995</v>
      </c>
      <c r="M716" s="578">
        <v>0</v>
      </c>
      <c r="N716" s="580"/>
      <c r="O716" s="578">
        <f t="shared" si="433"/>
        <v>0</v>
      </c>
      <c r="P716" s="402">
        <f t="shared" si="434"/>
        <v>0</v>
      </c>
      <c r="Q716" s="402">
        <f t="shared" si="434"/>
        <v>0</v>
      </c>
      <c r="R716" s="402"/>
      <c r="S716" s="453">
        <f t="shared" si="423"/>
        <v>0</v>
      </c>
      <c r="T716" s="361"/>
    </row>
    <row r="717" spans="2:20" ht="15">
      <c r="B717" s="389"/>
      <c r="C717" s="389" t="s">
        <v>2205</v>
      </c>
      <c r="D717" s="389" t="s">
        <v>1033</v>
      </c>
      <c r="E717" s="388" t="s">
        <v>2206</v>
      </c>
      <c r="F717" s="389">
        <v>5</v>
      </c>
      <c r="G717" s="390">
        <v>9</v>
      </c>
      <c r="H717" s="390">
        <v>2</v>
      </c>
      <c r="I717" s="390">
        <v>0</v>
      </c>
      <c r="J717" s="390">
        <v>0</v>
      </c>
      <c r="K717" s="391" t="s">
        <v>2207</v>
      </c>
      <c r="L717" s="392">
        <v>0</v>
      </c>
      <c r="M717" s="592">
        <v>0</v>
      </c>
      <c r="N717" s="576">
        <v>0</v>
      </c>
      <c r="O717" s="392">
        <f>O718</f>
        <v>0</v>
      </c>
      <c r="P717" s="392">
        <f t="shared" ref="P717:R717" si="435">P718</f>
        <v>0</v>
      </c>
      <c r="Q717" s="392">
        <f t="shared" si="435"/>
        <v>0</v>
      </c>
      <c r="R717" s="392">
        <f t="shared" si="435"/>
        <v>0</v>
      </c>
      <c r="S717" s="453">
        <f t="shared" si="423"/>
        <v>0</v>
      </c>
      <c r="T717" s="361"/>
    </row>
    <row r="718" spans="2:20" ht="15">
      <c r="B718" s="393"/>
      <c r="C718" s="393" t="s">
        <v>2205</v>
      </c>
      <c r="D718" s="393" t="s">
        <v>1033</v>
      </c>
      <c r="E718" s="394" t="s">
        <v>1034</v>
      </c>
      <c r="F718" s="393">
        <v>5</v>
      </c>
      <c r="G718" s="395">
        <v>9</v>
      </c>
      <c r="H718" s="395">
        <v>2</v>
      </c>
      <c r="I718" s="395">
        <v>1</v>
      </c>
      <c r="J718" s="395">
        <v>0</v>
      </c>
      <c r="K718" s="396" t="s">
        <v>2208</v>
      </c>
      <c r="L718" s="397">
        <v>0</v>
      </c>
      <c r="M718" s="593">
        <v>0</v>
      </c>
      <c r="N718" s="577">
        <v>0</v>
      </c>
      <c r="O718" s="397">
        <f>SUBTOTAL(9,O719)</f>
        <v>0</v>
      </c>
      <c r="P718" s="397">
        <f t="shared" ref="P718:R718" si="436">SUBTOTAL(9,P719)</f>
        <v>0</v>
      </c>
      <c r="Q718" s="397">
        <f t="shared" si="436"/>
        <v>0</v>
      </c>
      <c r="R718" s="397">
        <f t="shared" si="436"/>
        <v>0</v>
      </c>
      <c r="S718" s="453">
        <f t="shared" si="423"/>
        <v>0</v>
      </c>
      <c r="T718" s="361"/>
    </row>
    <row r="719" spans="2:20" ht="15">
      <c r="B719" s="398"/>
      <c r="C719" s="398" t="s">
        <v>2205</v>
      </c>
      <c r="D719" s="398" t="s">
        <v>1033</v>
      </c>
      <c r="E719" s="399" t="s">
        <v>1034</v>
      </c>
      <c r="F719" s="398">
        <v>5</v>
      </c>
      <c r="G719" s="400">
        <v>9</v>
      </c>
      <c r="H719" s="400">
        <v>2</v>
      </c>
      <c r="I719" s="400">
        <v>1</v>
      </c>
      <c r="J719" s="400">
        <v>1</v>
      </c>
      <c r="K719" s="406" t="s">
        <v>2208</v>
      </c>
      <c r="L719" s="407">
        <v>0</v>
      </c>
      <c r="M719" s="594"/>
      <c r="N719" s="580"/>
      <c r="O719" s="407"/>
      <c r="P719" s="402">
        <f>O719*0.02+O719</f>
        <v>0</v>
      </c>
      <c r="Q719" s="402">
        <f>P719*0.02+P719</f>
        <v>0</v>
      </c>
      <c r="R719" s="402"/>
      <c r="S719" s="453">
        <f t="shared" si="423"/>
        <v>0</v>
      </c>
      <c r="T719" s="361"/>
    </row>
    <row r="720" spans="2:20" ht="15">
      <c r="B720" s="389"/>
      <c r="C720" s="389" t="s">
        <v>2209</v>
      </c>
      <c r="D720" s="389" t="s">
        <v>1035</v>
      </c>
      <c r="E720" s="388" t="s">
        <v>2210</v>
      </c>
      <c r="F720" s="389">
        <v>5</v>
      </c>
      <c r="G720" s="390">
        <v>9</v>
      </c>
      <c r="H720" s="390">
        <v>3</v>
      </c>
      <c r="I720" s="390">
        <v>0</v>
      </c>
      <c r="J720" s="390">
        <v>0</v>
      </c>
      <c r="K720" s="391" t="s">
        <v>2211</v>
      </c>
      <c r="L720" s="392">
        <v>435183.34</v>
      </c>
      <c r="M720" s="592">
        <v>557114</v>
      </c>
      <c r="N720" s="576">
        <f t="shared" ref="N720" si="437">N721+N724</f>
        <v>499024</v>
      </c>
      <c r="O720" s="568">
        <f t="shared" ref="O720" si="438">O721+O724</f>
        <v>496854</v>
      </c>
      <c r="P720" s="392">
        <f t="shared" ref="P720:R720" si="439">P721+P724</f>
        <v>506791.08</v>
      </c>
      <c r="Q720" s="392">
        <f t="shared" si="439"/>
        <v>516926.90159999998</v>
      </c>
      <c r="R720" s="392">
        <f t="shared" si="439"/>
        <v>496854</v>
      </c>
      <c r="S720" s="453">
        <f t="shared" si="423"/>
        <v>0</v>
      </c>
      <c r="T720" s="361"/>
    </row>
    <row r="721" spans="2:20" ht="25.5">
      <c r="B721" s="393"/>
      <c r="C721" s="393" t="s">
        <v>2212</v>
      </c>
      <c r="D721" s="393" t="s">
        <v>1037</v>
      </c>
      <c r="E721" s="394" t="s">
        <v>1038</v>
      </c>
      <c r="F721" s="393">
        <v>5</v>
      </c>
      <c r="G721" s="395">
        <v>9</v>
      </c>
      <c r="H721" s="395">
        <v>3</v>
      </c>
      <c r="I721" s="395">
        <v>1</v>
      </c>
      <c r="J721" s="395">
        <v>0</v>
      </c>
      <c r="K721" s="396" t="s">
        <v>2213</v>
      </c>
      <c r="L721" s="397">
        <v>379112.98000000004</v>
      </c>
      <c r="M721" s="593">
        <v>507484</v>
      </c>
      <c r="N721" s="577">
        <f t="shared" ref="N721" si="440">SUBTOTAL(9,N722:N723)</f>
        <v>435170</v>
      </c>
      <c r="O721" s="569">
        <f t="shared" ref="O721" si="441">SUBTOTAL(9,O722:O723)</f>
        <v>433000</v>
      </c>
      <c r="P721" s="397">
        <f t="shared" ref="P721:R721" si="442">SUBTOTAL(9,P722:P723)</f>
        <v>441660</v>
      </c>
      <c r="Q721" s="397">
        <f t="shared" si="442"/>
        <v>450493.2</v>
      </c>
      <c r="R721" s="397">
        <f t="shared" si="442"/>
        <v>433000</v>
      </c>
      <c r="S721" s="453">
        <f t="shared" si="423"/>
        <v>0</v>
      </c>
      <c r="T721" s="361"/>
    </row>
    <row r="722" spans="2:20" ht="25.5">
      <c r="B722" s="398"/>
      <c r="C722" s="398" t="s">
        <v>2212</v>
      </c>
      <c r="D722" s="398" t="s">
        <v>1037</v>
      </c>
      <c r="E722" s="399" t="s">
        <v>1038</v>
      </c>
      <c r="F722" s="398">
        <v>5</v>
      </c>
      <c r="G722" s="400">
        <v>9</v>
      </c>
      <c r="H722" s="400">
        <v>3</v>
      </c>
      <c r="I722" s="400">
        <v>1</v>
      </c>
      <c r="J722" s="400">
        <v>1</v>
      </c>
      <c r="K722" s="406" t="s">
        <v>2214</v>
      </c>
      <c r="L722" s="407">
        <v>297817.40000000002</v>
      </c>
      <c r="M722" s="578">
        <v>433000</v>
      </c>
      <c r="N722" s="578">
        <v>435170</v>
      </c>
      <c r="O722" s="578">
        <v>433000</v>
      </c>
      <c r="P722" s="402">
        <f t="shared" ref="P722:Q723" si="443">O722*0.02+O722</f>
        <v>441660</v>
      </c>
      <c r="Q722" s="402">
        <f t="shared" si="443"/>
        <v>450493.2</v>
      </c>
      <c r="R722" s="402">
        <f t="shared" ref="R722:R723" si="444">O722</f>
        <v>433000</v>
      </c>
      <c r="S722" s="453">
        <f t="shared" si="423"/>
        <v>0</v>
      </c>
      <c r="T722" s="361"/>
    </row>
    <row r="723" spans="2:20" ht="25.5">
      <c r="B723" s="398"/>
      <c r="C723" s="398" t="s">
        <v>2212</v>
      </c>
      <c r="D723" s="398" t="s">
        <v>1037</v>
      </c>
      <c r="E723" s="399" t="s">
        <v>1038</v>
      </c>
      <c r="F723" s="398">
        <v>5</v>
      </c>
      <c r="G723" s="400">
        <v>9</v>
      </c>
      <c r="H723" s="400">
        <v>3</v>
      </c>
      <c r="I723" s="400">
        <v>1</v>
      </c>
      <c r="J723" s="400">
        <v>2</v>
      </c>
      <c r="K723" s="406" t="s">
        <v>2215</v>
      </c>
      <c r="L723" s="407">
        <v>81295.58</v>
      </c>
      <c r="M723" s="578">
        <v>74484</v>
      </c>
      <c r="N723" s="580"/>
      <c r="O723" s="578">
        <f t="shared" ref="O723" si="445">ROUND(N723,0)</f>
        <v>0</v>
      </c>
      <c r="P723" s="402">
        <f t="shared" si="443"/>
        <v>0</v>
      </c>
      <c r="Q723" s="402">
        <f t="shared" si="443"/>
        <v>0</v>
      </c>
      <c r="R723" s="402">
        <f t="shared" si="444"/>
        <v>0</v>
      </c>
      <c r="S723" s="453">
        <f t="shared" si="423"/>
        <v>0</v>
      </c>
      <c r="T723" s="361"/>
    </row>
    <row r="724" spans="2:20" ht="15">
      <c r="B724" s="393"/>
      <c r="C724" s="393" t="s">
        <v>2216</v>
      </c>
      <c r="D724" s="393" t="s">
        <v>1039</v>
      </c>
      <c r="E724" s="394" t="s">
        <v>1040</v>
      </c>
      <c r="F724" s="393">
        <v>5</v>
      </c>
      <c r="G724" s="395">
        <v>9</v>
      </c>
      <c r="H724" s="395">
        <v>3</v>
      </c>
      <c r="I724" s="395">
        <v>2</v>
      </c>
      <c r="J724" s="395">
        <v>0</v>
      </c>
      <c r="K724" s="396" t="s">
        <v>2217</v>
      </c>
      <c r="L724" s="397">
        <v>56070.36</v>
      </c>
      <c r="M724" s="593">
        <v>49630</v>
      </c>
      <c r="N724" s="577">
        <f t="shared" ref="N724:O724" si="446">N725</f>
        <v>63854</v>
      </c>
      <c r="O724" s="569">
        <f t="shared" si="446"/>
        <v>63854</v>
      </c>
      <c r="P724" s="397">
        <f t="shared" ref="P724:R724" si="447">P725</f>
        <v>65131.08</v>
      </c>
      <c r="Q724" s="397">
        <f t="shared" si="447"/>
        <v>66433.7016</v>
      </c>
      <c r="R724" s="397">
        <f t="shared" si="447"/>
        <v>63854</v>
      </c>
      <c r="S724" s="453">
        <f t="shared" si="423"/>
        <v>0</v>
      </c>
      <c r="T724" s="361"/>
    </row>
    <row r="725" spans="2:20" ht="15">
      <c r="B725" s="398"/>
      <c r="C725" s="398" t="s">
        <v>2216</v>
      </c>
      <c r="D725" s="398" t="s">
        <v>1039</v>
      </c>
      <c r="E725" s="399" t="s">
        <v>1040</v>
      </c>
      <c r="F725" s="398">
        <v>5</v>
      </c>
      <c r="G725" s="400">
        <v>9</v>
      </c>
      <c r="H725" s="400">
        <v>3</v>
      </c>
      <c r="I725" s="400">
        <v>2</v>
      </c>
      <c r="J725" s="400">
        <v>1</v>
      </c>
      <c r="K725" s="406" t="s">
        <v>2217</v>
      </c>
      <c r="L725" s="407">
        <v>56070.36</v>
      </c>
      <c r="M725" s="578">
        <v>49630</v>
      </c>
      <c r="N725" s="580">
        <v>63854</v>
      </c>
      <c r="O725" s="578">
        <f>ROUND(N725,0)</f>
        <v>63854</v>
      </c>
      <c r="P725" s="402">
        <f>O725*0.02+O725</f>
        <v>65131.08</v>
      </c>
      <c r="Q725" s="402">
        <f>P725*0.02+P725</f>
        <v>66433.7016</v>
      </c>
      <c r="R725" s="402">
        <f>O725</f>
        <v>63854</v>
      </c>
      <c r="S725" s="453">
        <f t="shared" si="423"/>
        <v>0</v>
      </c>
      <c r="T725" s="361"/>
    </row>
    <row r="726" spans="2:20" ht="21.75" customHeight="1">
      <c r="B726" s="383"/>
      <c r="C726" s="383" t="s">
        <v>2218</v>
      </c>
      <c r="D726" s="383" t="s">
        <v>1043</v>
      </c>
      <c r="E726" s="382" t="s">
        <v>2219</v>
      </c>
      <c r="F726" s="383">
        <v>5</v>
      </c>
      <c r="G726" s="384">
        <v>10</v>
      </c>
      <c r="H726" s="384">
        <v>0</v>
      </c>
      <c r="I726" s="384">
        <v>0</v>
      </c>
      <c r="J726" s="384">
        <v>0</v>
      </c>
      <c r="K726" s="385" t="s">
        <v>2220</v>
      </c>
      <c r="L726" s="386">
        <v>4692.59</v>
      </c>
      <c r="M726" s="591">
        <v>10330</v>
      </c>
      <c r="N726" s="575">
        <f t="shared" ref="N726:O726" si="448">N727</f>
        <v>10330</v>
      </c>
      <c r="O726" s="567">
        <f t="shared" si="448"/>
        <v>10330</v>
      </c>
      <c r="P726" s="386">
        <f t="shared" ref="P726:R726" si="449">P727</f>
        <v>10536.6</v>
      </c>
      <c r="Q726" s="386">
        <f t="shared" si="449"/>
        <v>10747.332</v>
      </c>
      <c r="R726" s="386">
        <f t="shared" si="449"/>
        <v>0</v>
      </c>
      <c r="S726" s="729">
        <f>O726+O744+O753-O160</f>
        <v>0</v>
      </c>
      <c r="T726" s="361">
        <f>N726+N744+N753</f>
        <v>3151425</v>
      </c>
    </row>
    <row r="727" spans="2:20" ht="15">
      <c r="B727" s="389"/>
      <c r="C727" s="389" t="s">
        <v>2221</v>
      </c>
      <c r="D727" s="389" t="s">
        <v>1043</v>
      </c>
      <c r="E727" s="388" t="s">
        <v>2219</v>
      </c>
      <c r="F727" s="389">
        <v>5</v>
      </c>
      <c r="G727" s="390">
        <v>10</v>
      </c>
      <c r="H727" s="390">
        <v>1</v>
      </c>
      <c r="I727" s="390">
        <v>0</v>
      </c>
      <c r="J727" s="390">
        <v>0</v>
      </c>
      <c r="K727" s="391" t="s">
        <v>2220</v>
      </c>
      <c r="L727" s="392">
        <v>4692.59</v>
      </c>
      <c r="M727" s="592">
        <v>10330</v>
      </c>
      <c r="N727" s="576">
        <f t="shared" ref="N727" si="450">N728+N730+N732+N734+N736+N738+N740+N742</f>
        <v>10330</v>
      </c>
      <c r="O727" s="568">
        <f t="shared" ref="O727" si="451">O728+O730+O732+O734+O736+O738+O740+O742</f>
        <v>10330</v>
      </c>
      <c r="P727" s="392">
        <f t="shared" ref="P727:R727" si="452">P728+P730+P732+P734+P736+P738+P740+P742</f>
        <v>10536.6</v>
      </c>
      <c r="Q727" s="392">
        <f t="shared" si="452"/>
        <v>10747.332</v>
      </c>
      <c r="R727" s="392">
        <f t="shared" si="452"/>
        <v>0</v>
      </c>
      <c r="S727" s="453">
        <f t="shared" si="423"/>
        <v>0</v>
      </c>
      <c r="T727" s="361"/>
    </row>
    <row r="728" spans="2:20" ht="15">
      <c r="B728" s="393"/>
      <c r="C728" s="393" t="s">
        <v>2221</v>
      </c>
      <c r="D728" s="393" t="s">
        <v>1043</v>
      </c>
      <c r="E728" s="394" t="s">
        <v>1044</v>
      </c>
      <c r="F728" s="393">
        <v>5</v>
      </c>
      <c r="G728" s="395">
        <v>10</v>
      </c>
      <c r="H728" s="395">
        <v>1</v>
      </c>
      <c r="I728" s="395">
        <v>1</v>
      </c>
      <c r="J728" s="395">
        <v>0</v>
      </c>
      <c r="K728" s="396" t="s">
        <v>2222</v>
      </c>
      <c r="L728" s="397">
        <v>0</v>
      </c>
      <c r="M728" s="593">
        <v>0</v>
      </c>
      <c r="N728" s="577">
        <v>0</v>
      </c>
      <c r="O728" s="397">
        <f>O729</f>
        <v>0</v>
      </c>
      <c r="P728" s="397">
        <f t="shared" ref="P728:R728" si="453">P729</f>
        <v>0</v>
      </c>
      <c r="Q728" s="397">
        <f t="shared" si="453"/>
        <v>0</v>
      </c>
      <c r="R728" s="397">
        <f t="shared" si="453"/>
        <v>0</v>
      </c>
      <c r="S728" s="453">
        <f t="shared" si="423"/>
        <v>0</v>
      </c>
      <c r="T728" s="361"/>
    </row>
    <row r="729" spans="2:20" ht="15">
      <c r="B729" s="398"/>
      <c r="C729" s="398" t="s">
        <v>2221</v>
      </c>
      <c r="D729" s="398" t="s">
        <v>1043</v>
      </c>
      <c r="E729" s="399" t="s">
        <v>1044</v>
      </c>
      <c r="F729" s="398">
        <v>5</v>
      </c>
      <c r="G729" s="400">
        <v>10</v>
      </c>
      <c r="H729" s="400">
        <v>1</v>
      </c>
      <c r="I729" s="400">
        <v>1</v>
      </c>
      <c r="J729" s="400">
        <v>1</v>
      </c>
      <c r="K729" s="406" t="s">
        <v>2222</v>
      </c>
      <c r="L729" s="407">
        <v>0</v>
      </c>
      <c r="M729" s="594"/>
      <c r="N729" s="580"/>
      <c r="O729" s="407"/>
      <c r="P729" s="402">
        <f>O729*0.02+O729</f>
        <v>0</v>
      </c>
      <c r="Q729" s="402">
        <f>P729*0.02+P729</f>
        <v>0</v>
      </c>
      <c r="R729" s="402"/>
      <c r="S729" s="453">
        <f t="shared" si="423"/>
        <v>0</v>
      </c>
      <c r="T729" s="361"/>
    </row>
    <row r="730" spans="2:20" ht="15">
      <c r="B730" s="393"/>
      <c r="C730" s="393" t="s">
        <v>2221</v>
      </c>
      <c r="D730" s="393" t="s">
        <v>1043</v>
      </c>
      <c r="E730" s="394" t="s">
        <v>1044</v>
      </c>
      <c r="F730" s="393">
        <v>5</v>
      </c>
      <c r="G730" s="395">
        <v>10</v>
      </c>
      <c r="H730" s="395">
        <v>1</v>
      </c>
      <c r="I730" s="395">
        <v>2</v>
      </c>
      <c r="J730" s="395">
        <v>0</v>
      </c>
      <c r="K730" s="396" t="s">
        <v>2223</v>
      </c>
      <c r="L730" s="397">
        <v>0</v>
      </c>
      <c r="M730" s="593">
        <v>0</v>
      </c>
      <c r="N730" s="577">
        <v>0</v>
      </c>
      <c r="O730" s="397">
        <f>O731</f>
        <v>0</v>
      </c>
      <c r="P730" s="397">
        <f t="shared" ref="P730:R730" si="454">P731</f>
        <v>0</v>
      </c>
      <c r="Q730" s="397">
        <f t="shared" si="454"/>
        <v>0</v>
      </c>
      <c r="R730" s="397">
        <f t="shared" si="454"/>
        <v>0</v>
      </c>
      <c r="S730" s="453">
        <f t="shared" si="423"/>
        <v>0</v>
      </c>
      <c r="T730" s="361"/>
    </row>
    <row r="731" spans="2:20" ht="15">
      <c r="B731" s="398"/>
      <c r="C731" s="398" t="s">
        <v>2221</v>
      </c>
      <c r="D731" s="398" t="s">
        <v>1043</v>
      </c>
      <c r="E731" s="399" t="s">
        <v>1044</v>
      </c>
      <c r="F731" s="398">
        <v>5</v>
      </c>
      <c r="G731" s="400">
        <v>10</v>
      </c>
      <c r="H731" s="400">
        <v>1</v>
      </c>
      <c r="I731" s="400">
        <v>2</v>
      </c>
      <c r="J731" s="400">
        <v>1</v>
      </c>
      <c r="K731" s="406" t="s">
        <v>2223</v>
      </c>
      <c r="L731" s="407">
        <v>0</v>
      </c>
      <c r="M731" s="594"/>
      <c r="N731" s="580"/>
      <c r="O731" s="407"/>
      <c r="P731" s="402">
        <f>O731*0.02+O731</f>
        <v>0</v>
      </c>
      <c r="Q731" s="402">
        <f>P731*0.02+P731</f>
        <v>0</v>
      </c>
      <c r="R731" s="402"/>
      <c r="S731" s="453">
        <f t="shared" si="423"/>
        <v>0</v>
      </c>
      <c r="T731" s="361"/>
    </row>
    <row r="732" spans="2:20" ht="25.5">
      <c r="B732" s="393"/>
      <c r="C732" s="393" t="s">
        <v>2221</v>
      </c>
      <c r="D732" s="393" t="s">
        <v>1043</v>
      </c>
      <c r="E732" s="394" t="s">
        <v>1044</v>
      </c>
      <c r="F732" s="393">
        <v>5</v>
      </c>
      <c r="G732" s="395">
        <v>10</v>
      </c>
      <c r="H732" s="395">
        <v>1</v>
      </c>
      <c r="I732" s="395">
        <v>3</v>
      </c>
      <c r="J732" s="395">
        <v>0</v>
      </c>
      <c r="K732" s="396" t="s">
        <v>2224</v>
      </c>
      <c r="L732" s="397">
        <v>0</v>
      </c>
      <c r="M732" s="593">
        <v>0</v>
      </c>
      <c r="N732" s="577">
        <v>0</v>
      </c>
      <c r="O732" s="397">
        <f>O733</f>
        <v>0</v>
      </c>
      <c r="P732" s="397">
        <f t="shared" ref="P732:R732" si="455">P733</f>
        <v>0</v>
      </c>
      <c r="Q732" s="397">
        <f t="shared" si="455"/>
        <v>0</v>
      </c>
      <c r="R732" s="397">
        <f t="shared" si="455"/>
        <v>0</v>
      </c>
      <c r="S732" s="453">
        <f t="shared" si="423"/>
        <v>0</v>
      </c>
      <c r="T732" s="361"/>
    </row>
    <row r="733" spans="2:20" ht="25.5">
      <c r="B733" s="398"/>
      <c r="C733" s="398" t="s">
        <v>2221</v>
      </c>
      <c r="D733" s="398" t="s">
        <v>1043</v>
      </c>
      <c r="E733" s="399" t="s">
        <v>1044</v>
      </c>
      <c r="F733" s="398">
        <v>5</v>
      </c>
      <c r="G733" s="400">
        <v>10</v>
      </c>
      <c r="H733" s="400">
        <v>1</v>
      </c>
      <c r="I733" s="400">
        <v>3</v>
      </c>
      <c r="J733" s="400">
        <v>1</v>
      </c>
      <c r="K733" s="406" t="s">
        <v>2224</v>
      </c>
      <c r="L733" s="407">
        <v>0</v>
      </c>
      <c r="M733" s="594"/>
      <c r="N733" s="580"/>
      <c r="O733" s="407"/>
      <c r="P733" s="402">
        <f>O733*0.02+O733</f>
        <v>0</v>
      </c>
      <c r="Q733" s="402">
        <f>P733*0.02+P733</f>
        <v>0</v>
      </c>
      <c r="R733" s="402"/>
      <c r="S733" s="453">
        <f t="shared" si="423"/>
        <v>0</v>
      </c>
      <c r="T733" s="361"/>
    </row>
    <row r="734" spans="2:20" ht="25.5">
      <c r="B734" s="393"/>
      <c r="C734" s="393" t="s">
        <v>2221</v>
      </c>
      <c r="D734" s="393" t="s">
        <v>1043</v>
      </c>
      <c r="E734" s="394" t="s">
        <v>1044</v>
      </c>
      <c r="F734" s="393">
        <v>5</v>
      </c>
      <c r="G734" s="395">
        <v>10</v>
      </c>
      <c r="H734" s="395">
        <v>1</v>
      </c>
      <c r="I734" s="395">
        <v>4</v>
      </c>
      <c r="J734" s="395">
        <v>0</v>
      </c>
      <c r="K734" s="396" t="s">
        <v>2225</v>
      </c>
      <c r="L734" s="397">
        <v>0</v>
      </c>
      <c r="M734" s="593">
        <v>0</v>
      </c>
      <c r="N734" s="577">
        <v>0</v>
      </c>
      <c r="O734" s="397">
        <f>O735</f>
        <v>0</v>
      </c>
      <c r="P734" s="397">
        <f t="shared" ref="P734:R734" si="456">P735</f>
        <v>0</v>
      </c>
      <c r="Q734" s="397">
        <f t="shared" si="456"/>
        <v>0</v>
      </c>
      <c r="R734" s="397">
        <f t="shared" si="456"/>
        <v>0</v>
      </c>
      <c r="S734" s="453">
        <f t="shared" si="423"/>
        <v>0</v>
      </c>
      <c r="T734" s="361"/>
    </row>
    <row r="735" spans="2:20" ht="25.5">
      <c r="B735" s="398"/>
      <c r="C735" s="398" t="s">
        <v>2221</v>
      </c>
      <c r="D735" s="398" t="s">
        <v>1043</v>
      </c>
      <c r="E735" s="399" t="s">
        <v>1044</v>
      </c>
      <c r="F735" s="398">
        <v>5</v>
      </c>
      <c r="G735" s="400">
        <v>10</v>
      </c>
      <c r="H735" s="400">
        <v>1</v>
      </c>
      <c r="I735" s="400">
        <v>4</v>
      </c>
      <c r="J735" s="400">
        <v>1</v>
      </c>
      <c r="K735" s="406" t="s">
        <v>2225</v>
      </c>
      <c r="L735" s="407">
        <v>0</v>
      </c>
      <c r="M735" s="594"/>
      <c r="N735" s="580"/>
      <c r="O735" s="407"/>
      <c r="P735" s="402">
        <f>O735*0.02+O735</f>
        <v>0</v>
      </c>
      <c r="Q735" s="402">
        <f>P735*0.02+P735</f>
        <v>0</v>
      </c>
      <c r="R735" s="402"/>
      <c r="S735" s="453">
        <f t="shared" si="423"/>
        <v>0</v>
      </c>
      <c r="T735" s="361"/>
    </row>
    <row r="736" spans="2:20" ht="15">
      <c r="B736" s="398"/>
      <c r="C736" s="393" t="s">
        <v>2221</v>
      </c>
      <c r="D736" s="393" t="s">
        <v>1043</v>
      </c>
      <c r="E736" s="394" t="s">
        <v>1044</v>
      </c>
      <c r="F736" s="393">
        <v>5</v>
      </c>
      <c r="G736" s="395">
        <v>10</v>
      </c>
      <c r="H736" s="395">
        <v>1</v>
      </c>
      <c r="I736" s="395">
        <v>5</v>
      </c>
      <c r="J736" s="395">
        <v>0</v>
      </c>
      <c r="K736" s="396" t="s">
        <v>2226</v>
      </c>
      <c r="L736" s="397">
        <v>0</v>
      </c>
      <c r="M736" s="593">
        <v>0</v>
      </c>
      <c r="N736" s="577">
        <v>0</v>
      </c>
      <c r="O736" s="397">
        <f>O737</f>
        <v>0</v>
      </c>
      <c r="P736" s="397">
        <f t="shared" ref="P736:R736" si="457">P737</f>
        <v>0</v>
      </c>
      <c r="Q736" s="397">
        <f t="shared" si="457"/>
        <v>0</v>
      </c>
      <c r="R736" s="397">
        <f t="shared" si="457"/>
        <v>0</v>
      </c>
      <c r="S736" s="453">
        <f t="shared" si="423"/>
        <v>0</v>
      </c>
      <c r="T736" s="361"/>
    </row>
    <row r="737" spans="2:20" ht="15">
      <c r="B737" s="398"/>
      <c r="C737" s="398" t="s">
        <v>2221</v>
      </c>
      <c r="D737" s="398" t="s">
        <v>1043</v>
      </c>
      <c r="E737" s="399" t="s">
        <v>1044</v>
      </c>
      <c r="F737" s="398">
        <v>5</v>
      </c>
      <c r="G737" s="400">
        <v>10</v>
      </c>
      <c r="H737" s="400">
        <v>1</v>
      </c>
      <c r="I737" s="400">
        <v>5</v>
      </c>
      <c r="J737" s="400">
        <v>1</v>
      </c>
      <c r="K737" s="406" t="s">
        <v>2226</v>
      </c>
      <c r="L737" s="407">
        <v>0</v>
      </c>
      <c r="M737" s="594"/>
      <c r="N737" s="580"/>
      <c r="O737" s="407"/>
      <c r="P737" s="402">
        <f>O737*0.02+O737</f>
        <v>0</v>
      </c>
      <c r="Q737" s="402">
        <f>P737*0.02+P737</f>
        <v>0</v>
      </c>
      <c r="R737" s="402"/>
      <c r="S737" s="453">
        <f t="shared" si="423"/>
        <v>0</v>
      </c>
      <c r="T737" s="361"/>
    </row>
    <row r="738" spans="2:20" ht="15">
      <c r="B738" s="398"/>
      <c r="C738" s="393" t="s">
        <v>2221</v>
      </c>
      <c r="D738" s="393" t="s">
        <v>1043</v>
      </c>
      <c r="E738" s="394" t="s">
        <v>1044</v>
      </c>
      <c r="F738" s="393">
        <v>5</v>
      </c>
      <c r="G738" s="395">
        <v>10</v>
      </c>
      <c r="H738" s="395">
        <v>1</v>
      </c>
      <c r="I738" s="395">
        <v>6</v>
      </c>
      <c r="J738" s="395">
        <v>0</v>
      </c>
      <c r="K738" s="396" t="s">
        <v>2227</v>
      </c>
      <c r="L738" s="397">
        <v>1680.06</v>
      </c>
      <c r="M738" s="593">
        <v>0</v>
      </c>
      <c r="N738" s="577">
        <v>0</v>
      </c>
      <c r="O738" s="397">
        <f>O739</f>
        <v>0</v>
      </c>
      <c r="P738" s="397">
        <f t="shared" ref="P738:R738" si="458">P739</f>
        <v>0</v>
      </c>
      <c r="Q738" s="397">
        <f t="shared" si="458"/>
        <v>0</v>
      </c>
      <c r="R738" s="397">
        <f t="shared" si="458"/>
        <v>0</v>
      </c>
      <c r="S738" s="453">
        <f t="shared" si="423"/>
        <v>0</v>
      </c>
      <c r="T738" s="361"/>
    </row>
    <row r="739" spans="2:20" ht="15">
      <c r="B739" s="398"/>
      <c r="C739" s="398" t="s">
        <v>2221</v>
      </c>
      <c r="D739" s="398" t="s">
        <v>1043</v>
      </c>
      <c r="E739" s="399" t="s">
        <v>1044</v>
      </c>
      <c r="F739" s="398">
        <v>5</v>
      </c>
      <c r="G739" s="400">
        <v>10</v>
      </c>
      <c r="H739" s="400">
        <v>1</v>
      </c>
      <c r="I739" s="400">
        <v>6</v>
      </c>
      <c r="J739" s="400">
        <v>1</v>
      </c>
      <c r="K739" s="406" t="s">
        <v>2227</v>
      </c>
      <c r="L739" s="407">
        <v>1680.06</v>
      </c>
      <c r="M739" s="594"/>
      <c r="N739" s="580"/>
      <c r="O739" s="407"/>
      <c r="P739" s="402">
        <f>O739*0.02+O739</f>
        <v>0</v>
      </c>
      <c r="Q739" s="402">
        <f>P739*0.02+P739</f>
        <v>0</v>
      </c>
      <c r="R739" s="402"/>
      <c r="S739" s="453">
        <f t="shared" si="423"/>
        <v>0</v>
      </c>
      <c r="T739" s="361"/>
    </row>
    <row r="740" spans="2:20" ht="15">
      <c r="B740" s="398"/>
      <c r="C740" s="393" t="s">
        <v>2221</v>
      </c>
      <c r="D740" s="393" t="s">
        <v>1043</v>
      </c>
      <c r="E740" s="394" t="s">
        <v>1044</v>
      </c>
      <c r="F740" s="393">
        <v>5</v>
      </c>
      <c r="G740" s="395">
        <v>10</v>
      </c>
      <c r="H740" s="395">
        <v>1</v>
      </c>
      <c r="I740" s="395">
        <v>7</v>
      </c>
      <c r="J740" s="395">
        <v>0</v>
      </c>
      <c r="K740" s="396" t="s">
        <v>2228</v>
      </c>
      <c r="L740" s="397">
        <v>0</v>
      </c>
      <c r="M740" s="593">
        <v>0</v>
      </c>
      <c r="N740" s="577">
        <v>0</v>
      </c>
      <c r="O740" s="397">
        <f>O741</f>
        <v>0</v>
      </c>
      <c r="P740" s="397">
        <f t="shared" ref="P740:R740" si="459">P741</f>
        <v>0</v>
      </c>
      <c r="Q740" s="397">
        <f t="shared" si="459"/>
        <v>0</v>
      </c>
      <c r="R740" s="397">
        <f t="shared" si="459"/>
        <v>0</v>
      </c>
      <c r="S740" s="453">
        <f t="shared" si="423"/>
        <v>0</v>
      </c>
      <c r="T740" s="361"/>
    </row>
    <row r="741" spans="2:20" ht="15">
      <c r="B741" s="398"/>
      <c r="C741" s="398" t="s">
        <v>2221</v>
      </c>
      <c r="D741" s="398" t="s">
        <v>1043</v>
      </c>
      <c r="E741" s="399" t="s">
        <v>1044</v>
      </c>
      <c r="F741" s="398">
        <v>5</v>
      </c>
      <c r="G741" s="400">
        <v>10</v>
      </c>
      <c r="H741" s="400">
        <v>1</v>
      </c>
      <c r="I741" s="400">
        <v>7</v>
      </c>
      <c r="J741" s="400">
        <v>1</v>
      </c>
      <c r="K741" s="406" t="s">
        <v>2228</v>
      </c>
      <c r="L741" s="407">
        <v>0</v>
      </c>
      <c r="M741" s="594"/>
      <c r="N741" s="580"/>
      <c r="O741" s="407"/>
      <c r="P741" s="402">
        <f>O741*0.02+O741</f>
        <v>0</v>
      </c>
      <c r="Q741" s="402">
        <f>P741*0.02+P741</f>
        <v>0</v>
      </c>
      <c r="R741" s="402"/>
      <c r="S741" s="453">
        <f t="shared" si="423"/>
        <v>0</v>
      </c>
      <c r="T741" s="361"/>
    </row>
    <row r="742" spans="2:20" ht="15">
      <c r="B742" s="398"/>
      <c r="C742" s="393" t="s">
        <v>2221</v>
      </c>
      <c r="D742" s="393" t="s">
        <v>1043</v>
      </c>
      <c r="E742" s="394" t="s">
        <v>1044</v>
      </c>
      <c r="F742" s="393">
        <v>5</v>
      </c>
      <c r="G742" s="395">
        <v>10</v>
      </c>
      <c r="H742" s="395">
        <v>1</v>
      </c>
      <c r="I742" s="395">
        <v>8</v>
      </c>
      <c r="J742" s="395">
        <v>0</v>
      </c>
      <c r="K742" s="396" t="s">
        <v>2229</v>
      </c>
      <c r="L742" s="397">
        <v>3012.53</v>
      </c>
      <c r="M742" s="593">
        <v>10330</v>
      </c>
      <c r="N742" s="577">
        <f t="shared" ref="N742" si="460">N743</f>
        <v>10330</v>
      </c>
      <c r="O742" s="397">
        <f>O743</f>
        <v>10330</v>
      </c>
      <c r="P742" s="397">
        <f t="shared" ref="P742:R742" si="461">P743</f>
        <v>10536.6</v>
      </c>
      <c r="Q742" s="397">
        <f t="shared" si="461"/>
        <v>10747.332</v>
      </c>
      <c r="R742" s="397">
        <f t="shared" si="461"/>
        <v>0</v>
      </c>
      <c r="S742" s="453">
        <f t="shared" si="423"/>
        <v>0</v>
      </c>
      <c r="T742" s="361"/>
    </row>
    <row r="743" spans="2:20" ht="15">
      <c r="B743" s="398"/>
      <c r="C743" s="398" t="s">
        <v>2221</v>
      </c>
      <c r="D743" s="398" t="s">
        <v>1043</v>
      </c>
      <c r="E743" s="399" t="s">
        <v>1044</v>
      </c>
      <c r="F743" s="398">
        <v>5</v>
      </c>
      <c r="G743" s="400">
        <v>10</v>
      </c>
      <c r="H743" s="400">
        <v>1</v>
      </c>
      <c r="I743" s="400">
        <v>8</v>
      </c>
      <c r="J743" s="400">
        <v>1</v>
      </c>
      <c r="K743" s="406" t="s">
        <v>2229</v>
      </c>
      <c r="L743" s="407">
        <v>3012.53</v>
      </c>
      <c r="M743" s="578">
        <v>10330</v>
      </c>
      <c r="N743" s="578">
        <v>10330</v>
      </c>
      <c r="O743" s="578">
        <f>ROUND(N743,0)</f>
        <v>10330</v>
      </c>
      <c r="P743" s="402">
        <f>O743*0.02+O743</f>
        <v>10536.6</v>
      </c>
      <c r="Q743" s="402">
        <f>P743*0.02+P743</f>
        <v>10747.332</v>
      </c>
      <c r="R743" s="402"/>
      <c r="S743" s="453">
        <f t="shared" si="423"/>
        <v>0</v>
      </c>
      <c r="T743" s="361"/>
    </row>
    <row r="744" spans="2:20" ht="15">
      <c r="B744" s="383"/>
      <c r="C744" s="383" t="s">
        <v>2230</v>
      </c>
      <c r="D744" s="383" t="s">
        <v>1047</v>
      </c>
      <c r="E744" s="382" t="s">
        <v>2231</v>
      </c>
      <c r="F744" s="383">
        <v>5</v>
      </c>
      <c r="G744" s="384">
        <v>11</v>
      </c>
      <c r="H744" s="384">
        <v>0</v>
      </c>
      <c r="I744" s="384">
        <v>0</v>
      </c>
      <c r="J744" s="384">
        <v>0</v>
      </c>
      <c r="K744" s="385" t="s">
        <v>2232</v>
      </c>
      <c r="L744" s="386">
        <v>1847653.82</v>
      </c>
      <c r="M744" s="591">
        <v>1811631</v>
      </c>
      <c r="N744" s="575">
        <f t="shared" ref="N744" si="462">N745+N750</f>
        <v>1829699</v>
      </c>
      <c r="O744" s="567">
        <f t="shared" ref="O744" si="463">O745+O750</f>
        <v>1829699</v>
      </c>
      <c r="P744" s="386">
        <f>P745+P750</f>
        <v>1866292.98</v>
      </c>
      <c r="Q744" s="386">
        <f>Q745+Q750</f>
        <v>1903618.8395999998</v>
      </c>
      <c r="R744" s="386">
        <f t="shared" ref="R744" si="464">R745</f>
        <v>0</v>
      </c>
      <c r="S744" s="453">
        <f t="shared" si="423"/>
        <v>0</v>
      </c>
      <c r="T744" s="361"/>
    </row>
    <row r="745" spans="2:20" ht="25.5">
      <c r="B745" s="389"/>
      <c r="C745" s="389" t="s">
        <v>2233</v>
      </c>
      <c r="D745" s="389" t="s">
        <v>1049</v>
      </c>
      <c r="E745" s="388" t="s">
        <v>2234</v>
      </c>
      <c r="F745" s="389">
        <v>5</v>
      </c>
      <c r="G745" s="390">
        <v>11</v>
      </c>
      <c r="H745" s="390">
        <v>1</v>
      </c>
      <c r="I745" s="390">
        <v>0</v>
      </c>
      <c r="J745" s="390">
        <v>0</v>
      </c>
      <c r="K745" s="391" t="s">
        <v>2235</v>
      </c>
      <c r="L745" s="392">
        <v>10120.83</v>
      </c>
      <c r="M745" s="592">
        <v>10066</v>
      </c>
      <c r="N745" s="576">
        <f t="shared" ref="N745" si="465">N746+N748</f>
        <v>10066</v>
      </c>
      <c r="O745" s="568">
        <f t="shared" ref="O745" si="466">O746+O748</f>
        <v>10066</v>
      </c>
      <c r="P745" s="392">
        <f t="shared" ref="P745:R745" si="467">P746+P748</f>
        <v>10267.32</v>
      </c>
      <c r="Q745" s="392">
        <f t="shared" si="467"/>
        <v>10472.6664</v>
      </c>
      <c r="R745" s="392">
        <f t="shared" si="467"/>
        <v>0</v>
      </c>
      <c r="S745" s="453">
        <f t="shared" si="423"/>
        <v>0</v>
      </c>
      <c r="T745" s="361"/>
    </row>
    <row r="746" spans="2:20" ht="15">
      <c r="B746" s="393"/>
      <c r="C746" s="393" t="s">
        <v>2233</v>
      </c>
      <c r="D746" s="393" t="s">
        <v>1049</v>
      </c>
      <c r="E746" s="394" t="s">
        <v>1050</v>
      </c>
      <c r="F746" s="393">
        <v>5</v>
      </c>
      <c r="G746" s="395">
        <v>11</v>
      </c>
      <c r="H746" s="395">
        <v>1</v>
      </c>
      <c r="I746" s="395">
        <v>1</v>
      </c>
      <c r="J746" s="395">
        <v>0</v>
      </c>
      <c r="K746" s="396" t="s">
        <v>2236</v>
      </c>
      <c r="L746" s="397">
        <v>10120.83</v>
      </c>
      <c r="M746" s="593">
        <v>10066</v>
      </c>
      <c r="N746" s="577">
        <f t="shared" ref="N746:O746" si="468">N747</f>
        <v>10066</v>
      </c>
      <c r="O746" s="569">
        <f t="shared" si="468"/>
        <v>10066</v>
      </c>
      <c r="P746" s="397">
        <f t="shared" ref="P746:R746" si="469">P747</f>
        <v>10267.32</v>
      </c>
      <c r="Q746" s="397">
        <f t="shared" si="469"/>
        <v>10472.6664</v>
      </c>
      <c r="R746" s="397">
        <f t="shared" si="469"/>
        <v>0</v>
      </c>
      <c r="S746" s="453">
        <f t="shared" si="423"/>
        <v>0</v>
      </c>
      <c r="T746" s="361"/>
    </row>
    <row r="747" spans="2:20" ht="15">
      <c r="B747" s="398"/>
      <c r="C747" s="398" t="s">
        <v>2233</v>
      </c>
      <c r="D747" s="398" t="s">
        <v>1049</v>
      </c>
      <c r="E747" s="399" t="s">
        <v>1050</v>
      </c>
      <c r="F747" s="398">
        <v>5</v>
      </c>
      <c r="G747" s="400">
        <v>11</v>
      </c>
      <c r="H747" s="400">
        <v>1</v>
      </c>
      <c r="I747" s="400">
        <v>1</v>
      </c>
      <c r="J747" s="400">
        <v>1</v>
      </c>
      <c r="K747" s="406" t="s">
        <v>2236</v>
      </c>
      <c r="L747" s="407">
        <v>10120.83</v>
      </c>
      <c r="M747" s="578">
        <v>10066</v>
      </c>
      <c r="N747" s="580">
        <v>10066</v>
      </c>
      <c r="O747" s="578">
        <f>ROUND(N747,0)</f>
        <v>10066</v>
      </c>
      <c r="P747" s="402">
        <f>O747*0.02+O747</f>
        <v>10267.32</v>
      </c>
      <c r="Q747" s="402">
        <f>P747*0.02+P747</f>
        <v>10472.6664</v>
      </c>
      <c r="R747" s="402"/>
      <c r="S747" s="453">
        <f t="shared" si="423"/>
        <v>0</v>
      </c>
      <c r="T747" s="361"/>
    </row>
    <row r="748" spans="2:20" ht="15">
      <c r="B748" s="398"/>
      <c r="C748" s="393" t="s">
        <v>2233</v>
      </c>
      <c r="D748" s="393" t="s">
        <v>1049</v>
      </c>
      <c r="E748" s="394" t="s">
        <v>1050</v>
      </c>
      <c r="F748" s="393">
        <v>5</v>
      </c>
      <c r="G748" s="395">
        <v>11</v>
      </c>
      <c r="H748" s="395">
        <v>1</v>
      </c>
      <c r="I748" s="395">
        <v>2</v>
      </c>
      <c r="J748" s="395">
        <v>0</v>
      </c>
      <c r="K748" s="396" t="s">
        <v>2237</v>
      </c>
      <c r="L748" s="397">
        <v>0</v>
      </c>
      <c r="M748" s="593">
        <v>0</v>
      </c>
      <c r="N748" s="577">
        <v>0</v>
      </c>
      <c r="O748" s="397">
        <f>O749</f>
        <v>0</v>
      </c>
      <c r="P748" s="397">
        <f t="shared" ref="P748:R748" si="470">P749</f>
        <v>0</v>
      </c>
      <c r="Q748" s="397">
        <f t="shared" si="470"/>
        <v>0</v>
      </c>
      <c r="R748" s="397">
        <f t="shared" si="470"/>
        <v>0</v>
      </c>
      <c r="S748" s="453">
        <f t="shared" si="423"/>
        <v>0</v>
      </c>
      <c r="T748" s="361"/>
    </row>
    <row r="749" spans="2:20" ht="15">
      <c r="B749" s="398"/>
      <c r="C749" s="398" t="s">
        <v>2233</v>
      </c>
      <c r="D749" s="398" t="s">
        <v>1049</v>
      </c>
      <c r="E749" s="399" t="s">
        <v>1050</v>
      </c>
      <c r="F749" s="398">
        <v>5</v>
      </c>
      <c r="G749" s="400">
        <v>11</v>
      </c>
      <c r="H749" s="400">
        <v>1</v>
      </c>
      <c r="I749" s="400">
        <v>2</v>
      </c>
      <c r="J749" s="400">
        <v>1</v>
      </c>
      <c r="K749" s="406" t="s">
        <v>2237</v>
      </c>
      <c r="L749" s="407">
        <v>0</v>
      </c>
      <c r="M749" s="594"/>
      <c r="N749" s="580"/>
      <c r="O749" s="407"/>
      <c r="P749" s="402">
        <f>O749*0.02+O749</f>
        <v>0</v>
      </c>
      <c r="Q749" s="402">
        <f>P749*0.02+P749</f>
        <v>0</v>
      </c>
      <c r="R749" s="402"/>
      <c r="S749" s="453">
        <f t="shared" si="423"/>
        <v>0</v>
      </c>
      <c r="T749" s="361"/>
    </row>
    <row r="750" spans="2:20" ht="15">
      <c r="B750" s="389"/>
      <c r="C750" s="389" t="s">
        <v>2238</v>
      </c>
      <c r="D750" s="389" t="s">
        <v>1051</v>
      </c>
      <c r="E750" s="388" t="s">
        <v>2239</v>
      </c>
      <c r="F750" s="389">
        <v>5</v>
      </c>
      <c r="G750" s="390">
        <v>11</v>
      </c>
      <c r="H750" s="390">
        <v>2</v>
      </c>
      <c r="I750" s="390">
        <v>0</v>
      </c>
      <c r="J750" s="390">
        <v>0</v>
      </c>
      <c r="K750" s="391" t="s">
        <v>2240</v>
      </c>
      <c r="L750" s="392">
        <v>1837532.99</v>
      </c>
      <c r="M750" s="592">
        <v>1801565</v>
      </c>
      <c r="N750" s="576">
        <f t="shared" ref="N750:R751" si="471">N751</f>
        <v>1819633</v>
      </c>
      <c r="O750" s="568">
        <f t="shared" si="471"/>
        <v>1819633</v>
      </c>
      <c r="P750" s="392">
        <f t="shared" si="471"/>
        <v>1856025.66</v>
      </c>
      <c r="Q750" s="392">
        <f t="shared" si="471"/>
        <v>1893146.1731999998</v>
      </c>
      <c r="R750" s="392">
        <f t="shared" si="471"/>
        <v>0</v>
      </c>
      <c r="S750" s="453">
        <f t="shared" si="423"/>
        <v>0</v>
      </c>
      <c r="T750" s="361"/>
    </row>
    <row r="751" spans="2:20" ht="15">
      <c r="B751" s="393"/>
      <c r="C751" s="393" t="s">
        <v>2238</v>
      </c>
      <c r="D751" s="393" t="s">
        <v>1051</v>
      </c>
      <c r="E751" s="394" t="s">
        <v>1052</v>
      </c>
      <c r="F751" s="393">
        <v>5</v>
      </c>
      <c r="G751" s="395">
        <v>11</v>
      </c>
      <c r="H751" s="395">
        <v>2</v>
      </c>
      <c r="I751" s="395">
        <v>1</v>
      </c>
      <c r="J751" s="395">
        <v>0</v>
      </c>
      <c r="K751" s="396" t="s">
        <v>2241</v>
      </c>
      <c r="L751" s="397">
        <v>1837532.99</v>
      </c>
      <c r="M751" s="593">
        <v>1801565</v>
      </c>
      <c r="N751" s="577">
        <f t="shared" si="471"/>
        <v>1819633</v>
      </c>
      <c r="O751" s="569">
        <f t="shared" si="471"/>
        <v>1819633</v>
      </c>
      <c r="P751" s="397">
        <f t="shared" si="471"/>
        <v>1856025.66</v>
      </c>
      <c r="Q751" s="397">
        <f t="shared" si="471"/>
        <v>1893146.1731999998</v>
      </c>
      <c r="R751" s="397">
        <f t="shared" si="471"/>
        <v>0</v>
      </c>
      <c r="S751" s="453">
        <f t="shared" si="423"/>
        <v>0</v>
      </c>
      <c r="T751" s="361"/>
    </row>
    <row r="752" spans="2:20" ht="15">
      <c r="B752" s="398"/>
      <c r="C752" s="398" t="s">
        <v>2238</v>
      </c>
      <c r="D752" s="398" t="s">
        <v>1051</v>
      </c>
      <c r="E752" s="399" t="s">
        <v>1052</v>
      </c>
      <c r="F752" s="398">
        <v>5</v>
      </c>
      <c r="G752" s="400">
        <v>11</v>
      </c>
      <c r="H752" s="400">
        <v>2</v>
      </c>
      <c r="I752" s="400">
        <v>1</v>
      </c>
      <c r="J752" s="400">
        <v>1</v>
      </c>
      <c r="K752" s="406" t="s">
        <v>2241</v>
      </c>
      <c r="L752" s="407">
        <v>1837532.99</v>
      </c>
      <c r="M752" s="578">
        <v>1801565</v>
      </c>
      <c r="N752" s="580">
        <v>1819633</v>
      </c>
      <c r="O752" s="578">
        <f>ROUND(N752,0)</f>
        <v>1819633</v>
      </c>
      <c r="P752" s="402">
        <f>O752*0.02+O752</f>
        <v>1856025.66</v>
      </c>
      <c r="Q752" s="402">
        <f>P752*0.02+P752</f>
        <v>1893146.1731999998</v>
      </c>
      <c r="R752" s="402"/>
      <c r="S752" s="453">
        <f t="shared" si="423"/>
        <v>0</v>
      </c>
      <c r="T752" s="361"/>
    </row>
    <row r="753" spans="2:20" ht="25.5">
      <c r="B753" s="383"/>
      <c r="C753" s="383" t="s">
        <v>2242</v>
      </c>
      <c r="D753" s="383" t="s">
        <v>1053</v>
      </c>
      <c r="E753" s="382" t="s">
        <v>2243</v>
      </c>
      <c r="F753" s="383">
        <v>5</v>
      </c>
      <c r="G753" s="384">
        <v>12</v>
      </c>
      <c r="H753" s="384">
        <v>0</v>
      </c>
      <c r="I753" s="384">
        <v>0</v>
      </c>
      <c r="J753" s="384">
        <v>0</v>
      </c>
      <c r="K753" s="385" t="s">
        <v>2244</v>
      </c>
      <c r="L753" s="386">
        <v>526744.6</v>
      </c>
      <c r="M753" s="591">
        <v>1210640</v>
      </c>
      <c r="N753" s="575">
        <f t="shared" ref="N753:O753" si="472">N754</f>
        <v>1311396</v>
      </c>
      <c r="O753" s="567">
        <f t="shared" si="472"/>
        <v>1311396</v>
      </c>
      <c r="P753" s="386">
        <f t="shared" ref="P753:R753" si="473">P754</f>
        <v>1337623.92</v>
      </c>
      <c r="Q753" s="386">
        <f t="shared" si="473"/>
        <v>1364376.3983999998</v>
      </c>
      <c r="R753" s="386">
        <f t="shared" si="473"/>
        <v>0</v>
      </c>
      <c r="S753" s="453">
        <f t="shared" si="423"/>
        <v>0</v>
      </c>
      <c r="T753" s="361"/>
    </row>
    <row r="754" spans="2:20" ht="25.5">
      <c r="B754" s="389"/>
      <c r="C754" s="389" t="s">
        <v>2245</v>
      </c>
      <c r="D754" s="389" t="s">
        <v>1053</v>
      </c>
      <c r="E754" s="388" t="s">
        <v>2243</v>
      </c>
      <c r="F754" s="389">
        <v>5</v>
      </c>
      <c r="G754" s="390">
        <v>12</v>
      </c>
      <c r="H754" s="390">
        <v>1</v>
      </c>
      <c r="I754" s="390">
        <v>0</v>
      </c>
      <c r="J754" s="390">
        <v>0</v>
      </c>
      <c r="K754" s="391" t="s">
        <v>2244</v>
      </c>
      <c r="L754" s="392">
        <v>526744.6</v>
      </c>
      <c r="M754" s="592">
        <v>1210640</v>
      </c>
      <c r="N754" s="576">
        <f t="shared" ref="N754" si="474">N755+N757+N759+N761+N763+N765+N767+N769+N771</f>
        <v>1311396</v>
      </c>
      <c r="O754" s="568">
        <f t="shared" ref="O754" si="475">O755+O757+O759+O761+O763+O765+O767+O769+O771</f>
        <v>1311396</v>
      </c>
      <c r="P754" s="392">
        <f t="shared" ref="P754:R754" si="476">P755+P757+P759+P761+P763+P765+P767+P769+P771</f>
        <v>1337623.92</v>
      </c>
      <c r="Q754" s="392">
        <f t="shared" si="476"/>
        <v>1364376.3983999998</v>
      </c>
      <c r="R754" s="392">
        <f t="shared" si="476"/>
        <v>0</v>
      </c>
      <c r="S754" s="453">
        <f t="shared" si="423"/>
        <v>0</v>
      </c>
      <c r="T754" s="361"/>
    </row>
    <row r="755" spans="2:20" ht="15">
      <c r="B755" s="393"/>
      <c r="C755" s="393" t="s">
        <v>2245</v>
      </c>
      <c r="D755" s="393" t="s">
        <v>1053</v>
      </c>
      <c r="E755" s="394" t="s">
        <v>1054</v>
      </c>
      <c r="F755" s="393">
        <v>5</v>
      </c>
      <c r="G755" s="395">
        <v>12</v>
      </c>
      <c r="H755" s="395">
        <v>1</v>
      </c>
      <c r="I755" s="395">
        <v>1</v>
      </c>
      <c r="J755" s="395">
        <v>0</v>
      </c>
      <c r="K755" s="396" t="s">
        <v>2246</v>
      </c>
      <c r="L755" s="397">
        <v>39802.06</v>
      </c>
      <c r="M755" s="593">
        <v>235719</v>
      </c>
      <c r="N755" s="577">
        <f t="shared" ref="N755:O755" si="477">N756</f>
        <v>0</v>
      </c>
      <c r="O755" s="569">
        <f t="shared" si="477"/>
        <v>0</v>
      </c>
      <c r="P755" s="397">
        <f t="shared" ref="P755:R755" si="478">P756</f>
        <v>0</v>
      </c>
      <c r="Q755" s="397">
        <f t="shared" si="478"/>
        <v>0</v>
      </c>
      <c r="R755" s="397">
        <f t="shared" si="478"/>
        <v>0</v>
      </c>
      <c r="S755" s="453">
        <f t="shared" si="423"/>
        <v>0</v>
      </c>
      <c r="T755" s="361"/>
    </row>
    <row r="756" spans="2:20" ht="15">
      <c r="B756" s="398"/>
      <c r="C756" s="398" t="s">
        <v>2245</v>
      </c>
      <c r="D756" s="398" t="s">
        <v>1053</v>
      </c>
      <c r="E756" s="399" t="s">
        <v>1054</v>
      </c>
      <c r="F756" s="398">
        <v>5</v>
      </c>
      <c r="G756" s="400">
        <v>12</v>
      </c>
      <c r="H756" s="400">
        <v>1</v>
      </c>
      <c r="I756" s="400">
        <v>1</v>
      </c>
      <c r="J756" s="400">
        <v>1</v>
      </c>
      <c r="K756" s="406" t="s">
        <v>2246</v>
      </c>
      <c r="L756" s="407">
        <v>39802.06</v>
      </c>
      <c r="M756" s="578">
        <v>235719</v>
      </c>
      <c r="N756" s="580"/>
      <c r="O756" s="578">
        <f>ROUND(N756,0)</f>
        <v>0</v>
      </c>
      <c r="P756" s="402">
        <f>O756*0.02+O756</f>
        <v>0</v>
      </c>
      <c r="Q756" s="402">
        <f>P756*0.02+P756</f>
        <v>0</v>
      </c>
      <c r="R756" s="402"/>
      <c r="S756" s="453">
        <f t="shared" ref="S756:S819" si="479">O756+O756*0.02-P756</f>
        <v>0</v>
      </c>
      <c r="T756" s="361"/>
    </row>
    <row r="757" spans="2:20" ht="15">
      <c r="B757" s="393"/>
      <c r="C757" s="393" t="s">
        <v>2245</v>
      </c>
      <c r="D757" s="393" t="s">
        <v>1053</v>
      </c>
      <c r="E757" s="394" t="s">
        <v>1054</v>
      </c>
      <c r="F757" s="393">
        <v>5</v>
      </c>
      <c r="G757" s="395">
        <v>12</v>
      </c>
      <c r="H757" s="395">
        <v>1</v>
      </c>
      <c r="I757" s="395">
        <v>2</v>
      </c>
      <c r="J757" s="395">
        <v>0</v>
      </c>
      <c r="K757" s="396" t="s">
        <v>2247</v>
      </c>
      <c r="L757" s="397">
        <v>0</v>
      </c>
      <c r="M757" s="594">
        <v>0</v>
      </c>
      <c r="N757" s="577">
        <v>0</v>
      </c>
      <c r="O757" s="594">
        <f t="shared" ref="O757" si="480">ROUND(N757,0)</f>
        <v>0</v>
      </c>
      <c r="P757" s="397">
        <f t="shared" ref="P757:R757" si="481">P758</f>
        <v>0</v>
      </c>
      <c r="Q757" s="397">
        <f t="shared" si="481"/>
        <v>0</v>
      </c>
      <c r="R757" s="397">
        <f t="shared" si="481"/>
        <v>0</v>
      </c>
      <c r="S757" s="453">
        <f t="shared" si="479"/>
        <v>0</v>
      </c>
      <c r="T757" s="361"/>
    </row>
    <row r="758" spans="2:20" ht="15">
      <c r="B758" s="398"/>
      <c r="C758" s="398" t="s">
        <v>2245</v>
      </c>
      <c r="D758" s="398" t="s">
        <v>1053</v>
      </c>
      <c r="E758" s="399" t="s">
        <v>1054</v>
      </c>
      <c r="F758" s="398">
        <v>5</v>
      </c>
      <c r="G758" s="400">
        <v>12</v>
      </c>
      <c r="H758" s="400">
        <v>1</v>
      </c>
      <c r="I758" s="400">
        <v>2</v>
      </c>
      <c r="J758" s="400">
        <v>1</v>
      </c>
      <c r="K758" s="406" t="s">
        <v>2247</v>
      </c>
      <c r="L758" s="407">
        <v>0</v>
      </c>
      <c r="M758" s="578">
        <v>0</v>
      </c>
      <c r="N758" s="580"/>
      <c r="O758" s="578">
        <f>ROUND(N758,0)</f>
        <v>0</v>
      </c>
      <c r="P758" s="402">
        <f>O758*0.02+O758</f>
        <v>0</v>
      </c>
      <c r="Q758" s="402">
        <f>P758*0.02+P758</f>
        <v>0</v>
      </c>
      <c r="R758" s="402"/>
      <c r="S758" s="453">
        <f t="shared" si="479"/>
        <v>0</v>
      </c>
      <c r="T758" s="361"/>
    </row>
    <row r="759" spans="2:20" ht="15">
      <c r="B759" s="393"/>
      <c r="C759" s="393" t="s">
        <v>2245</v>
      </c>
      <c r="D759" s="393" t="s">
        <v>1053</v>
      </c>
      <c r="E759" s="394" t="s">
        <v>1054</v>
      </c>
      <c r="F759" s="393">
        <v>5</v>
      </c>
      <c r="G759" s="395">
        <v>12</v>
      </c>
      <c r="H759" s="395">
        <v>1</v>
      </c>
      <c r="I759" s="395">
        <v>3</v>
      </c>
      <c r="J759" s="395">
        <v>0</v>
      </c>
      <c r="K759" s="396" t="s">
        <v>2248</v>
      </c>
      <c r="L759" s="397">
        <v>429834.43</v>
      </c>
      <c r="M759" s="593">
        <v>711189</v>
      </c>
      <c r="N759" s="577">
        <f t="shared" ref="N759:O759" si="482">N760</f>
        <v>0</v>
      </c>
      <c r="O759" s="569">
        <f t="shared" si="482"/>
        <v>0</v>
      </c>
      <c r="P759" s="397">
        <f t="shared" ref="P759:R759" si="483">P760</f>
        <v>0</v>
      </c>
      <c r="Q759" s="397">
        <f t="shared" si="483"/>
        <v>0</v>
      </c>
      <c r="R759" s="397">
        <f t="shared" si="483"/>
        <v>0</v>
      </c>
      <c r="S759" s="453">
        <f t="shared" si="479"/>
        <v>0</v>
      </c>
      <c r="T759" s="361"/>
    </row>
    <row r="760" spans="2:20" ht="15">
      <c r="B760" s="398"/>
      <c r="C760" s="398" t="s">
        <v>2245</v>
      </c>
      <c r="D760" s="398" t="s">
        <v>1053</v>
      </c>
      <c r="E760" s="399" t="s">
        <v>1054</v>
      </c>
      <c r="F760" s="398">
        <v>5</v>
      </c>
      <c r="G760" s="400">
        <v>12</v>
      </c>
      <c r="H760" s="400">
        <v>1</v>
      </c>
      <c r="I760" s="400">
        <v>3</v>
      </c>
      <c r="J760" s="400">
        <v>1</v>
      </c>
      <c r="K760" s="406" t="s">
        <v>2248</v>
      </c>
      <c r="L760" s="407">
        <v>429834.43</v>
      </c>
      <c r="M760" s="578">
        <v>711189</v>
      </c>
      <c r="N760" s="580"/>
      <c r="O760" s="578">
        <f>ROUND(N760,0)</f>
        <v>0</v>
      </c>
      <c r="P760" s="402">
        <f>O760*0.02+O760</f>
        <v>0</v>
      </c>
      <c r="Q760" s="402">
        <f>P760*0.02+P760</f>
        <v>0</v>
      </c>
      <c r="R760" s="402"/>
      <c r="S760" s="453">
        <f t="shared" si="479"/>
        <v>0</v>
      </c>
      <c r="T760" s="361">
        <v>130195.45400000001</v>
      </c>
    </row>
    <row r="761" spans="2:20" ht="15">
      <c r="B761" s="393"/>
      <c r="C761" s="393" t="s">
        <v>2245</v>
      </c>
      <c r="D761" s="393" t="s">
        <v>1053</v>
      </c>
      <c r="E761" s="394" t="s">
        <v>1054</v>
      </c>
      <c r="F761" s="393">
        <v>5</v>
      </c>
      <c r="G761" s="395">
        <v>12</v>
      </c>
      <c r="H761" s="395">
        <v>1</v>
      </c>
      <c r="I761" s="395">
        <v>4</v>
      </c>
      <c r="J761" s="395">
        <v>0</v>
      </c>
      <c r="K761" s="396" t="s">
        <v>2249</v>
      </c>
      <c r="L761" s="397">
        <v>0</v>
      </c>
      <c r="M761" s="594">
        <v>0</v>
      </c>
      <c r="N761" s="577">
        <v>0</v>
      </c>
      <c r="O761" s="594">
        <f t="shared" ref="O761" si="484">ROUND(N761,0)</f>
        <v>0</v>
      </c>
      <c r="P761" s="397">
        <f t="shared" ref="P761:R761" si="485">P762</f>
        <v>0</v>
      </c>
      <c r="Q761" s="397">
        <f t="shared" si="485"/>
        <v>0</v>
      </c>
      <c r="R761" s="397">
        <f t="shared" si="485"/>
        <v>0</v>
      </c>
      <c r="S761" s="453">
        <f t="shared" si="479"/>
        <v>0</v>
      </c>
      <c r="T761" s="361"/>
    </row>
    <row r="762" spans="2:20" ht="15">
      <c r="B762" s="398"/>
      <c r="C762" s="398" t="s">
        <v>2245</v>
      </c>
      <c r="D762" s="398" t="s">
        <v>1053</v>
      </c>
      <c r="E762" s="399" t="s">
        <v>1054</v>
      </c>
      <c r="F762" s="398">
        <v>5</v>
      </c>
      <c r="G762" s="400">
        <v>12</v>
      </c>
      <c r="H762" s="400">
        <v>1</v>
      </c>
      <c r="I762" s="400">
        <v>4</v>
      </c>
      <c r="J762" s="400">
        <v>1</v>
      </c>
      <c r="K762" s="406" t="s">
        <v>2249</v>
      </c>
      <c r="L762" s="407">
        <v>0</v>
      </c>
      <c r="M762" s="578">
        <v>0</v>
      </c>
      <c r="N762" s="580"/>
      <c r="O762" s="578">
        <f>ROUND(N762,0)</f>
        <v>0</v>
      </c>
      <c r="P762" s="402">
        <f>O762*0.02+O762</f>
        <v>0</v>
      </c>
      <c r="Q762" s="402">
        <f>P762*0.02+P762</f>
        <v>0</v>
      </c>
      <c r="R762" s="402"/>
      <c r="S762" s="453">
        <f t="shared" si="479"/>
        <v>0</v>
      </c>
      <c r="T762" s="361"/>
    </row>
    <row r="763" spans="2:20" ht="15">
      <c r="B763" s="393"/>
      <c r="C763" s="393" t="s">
        <v>2245</v>
      </c>
      <c r="D763" s="393" t="s">
        <v>1053</v>
      </c>
      <c r="E763" s="394" t="s">
        <v>1054</v>
      </c>
      <c r="F763" s="393">
        <v>5</v>
      </c>
      <c r="G763" s="395">
        <v>12</v>
      </c>
      <c r="H763" s="395">
        <v>1</v>
      </c>
      <c r="I763" s="395">
        <v>5</v>
      </c>
      <c r="J763" s="395">
        <v>0</v>
      </c>
      <c r="K763" s="396" t="s">
        <v>2250</v>
      </c>
      <c r="L763" s="397">
        <v>26288</v>
      </c>
      <c r="M763" s="593">
        <v>90232</v>
      </c>
      <c r="N763" s="577">
        <f t="shared" ref="N763:O763" si="486">N764</f>
        <v>0</v>
      </c>
      <c r="O763" s="569">
        <f t="shared" si="486"/>
        <v>0</v>
      </c>
      <c r="P763" s="397">
        <f t="shared" ref="P763:R763" si="487">P764</f>
        <v>0</v>
      </c>
      <c r="Q763" s="397">
        <f t="shared" si="487"/>
        <v>0</v>
      </c>
      <c r="R763" s="397">
        <f t="shared" si="487"/>
        <v>0</v>
      </c>
      <c r="S763" s="453">
        <f t="shared" si="479"/>
        <v>0</v>
      </c>
      <c r="T763" s="361"/>
    </row>
    <row r="764" spans="2:20" ht="15">
      <c r="B764" s="398"/>
      <c r="C764" s="398" t="s">
        <v>2245</v>
      </c>
      <c r="D764" s="398" t="s">
        <v>1053</v>
      </c>
      <c r="E764" s="399" t="s">
        <v>1054</v>
      </c>
      <c r="F764" s="398">
        <v>5</v>
      </c>
      <c r="G764" s="400">
        <v>12</v>
      </c>
      <c r="H764" s="400">
        <v>1</v>
      </c>
      <c r="I764" s="400">
        <v>5</v>
      </c>
      <c r="J764" s="400">
        <v>1</v>
      </c>
      <c r="K764" s="406" t="s">
        <v>2250</v>
      </c>
      <c r="L764" s="407">
        <v>26288</v>
      </c>
      <c r="M764" s="578">
        <v>90232</v>
      </c>
      <c r="N764" s="580"/>
      <c r="O764" s="578">
        <f>ROUND(N764,0)</f>
        <v>0</v>
      </c>
      <c r="P764" s="402">
        <f>O764*0.02+O764</f>
        <v>0</v>
      </c>
      <c r="Q764" s="402">
        <f>P764*0.02+P764</f>
        <v>0</v>
      </c>
      <c r="R764" s="402"/>
      <c r="S764" s="453">
        <f t="shared" si="479"/>
        <v>0</v>
      </c>
      <c r="T764" s="361">
        <v>10594.532499999999</v>
      </c>
    </row>
    <row r="765" spans="2:20" ht="15">
      <c r="B765" s="398"/>
      <c r="C765" s="393" t="s">
        <v>2245</v>
      </c>
      <c r="D765" s="393" t="s">
        <v>1053</v>
      </c>
      <c r="E765" s="394" t="s">
        <v>1054</v>
      </c>
      <c r="F765" s="393">
        <v>5</v>
      </c>
      <c r="G765" s="395">
        <v>12</v>
      </c>
      <c r="H765" s="395">
        <v>1</v>
      </c>
      <c r="I765" s="395">
        <v>6</v>
      </c>
      <c r="J765" s="395">
        <v>0</v>
      </c>
      <c r="K765" s="396" t="s">
        <v>2251</v>
      </c>
      <c r="L765" s="397">
        <v>0</v>
      </c>
      <c r="M765" s="594">
        <v>0</v>
      </c>
      <c r="N765" s="577">
        <v>0</v>
      </c>
      <c r="O765" s="594">
        <f t="shared" ref="O765" si="488">ROUND(N765,0)</f>
        <v>0</v>
      </c>
      <c r="P765" s="397">
        <f t="shared" ref="P765:R765" si="489">P766</f>
        <v>0</v>
      </c>
      <c r="Q765" s="397">
        <f t="shared" si="489"/>
        <v>0</v>
      </c>
      <c r="R765" s="397">
        <f t="shared" si="489"/>
        <v>0</v>
      </c>
      <c r="S765" s="453">
        <f t="shared" si="479"/>
        <v>0</v>
      </c>
      <c r="T765" s="361"/>
    </row>
    <row r="766" spans="2:20" ht="15">
      <c r="B766" s="398"/>
      <c r="C766" s="398" t="s">
        <v>2245</v>
      </c>
      <c r="D766" s="398" t="s">
        <v>1053</v>
      </c>
      <c r="E766" s="399" t="s">
        <v>1054</v>
      </c>
      <c r="F766" s="398">
        <v>5</v>
      </c>
      <c r="G766" s="400">
        <v>12</v>
      </c>
      <c r="H766" s="400">
        <v>1</v>
      </c>
      <c r="I766" s="400">
        <v>6</v>
      </c>
      <c r="J766" s="400">
        <v>1</v>
      </c>
      <c r="K766" s="406" t="s">
        <v>2251</v>
      </c>
      <c r="L766" s="407">
        <v>0</v>
      </c>
      <c r="M766" s="578">
        <v>0</v>
      </c>
      <c r="N766" s="580"/>
      <c r="O766" s="578">
        <f>ROUND(N766,0)</f>
        <v>0</v>
      </c>
      <c r="P766" s="402">
        <f>O766*0.02+O766</f>
        <v>0</v>
      </c>
      <c r="Q766" s="402">
        <f>P766*0.02+P766</f>
        <v>0</v>
      </c>
      <c r="R766" s="402"/>
      <c r="S766" s="453">
        <f t="shared" si="479"/>
        <v>0</v>
      </c>
      <c r="T766" s="361"/>
    </row>
    <row r="767" spans="2:20" ht="15">
      <c r="B767" s="398"/>
      <c r="C767" s="393" t="s">
        <v>2245</v>
      </c>
      <c r="D767" s="393" t="s">
        <v>1053</v>
      </c>
      <c r="E767" s="394" t="s">
        <v>1054</v>
      </c>
      <c r="F767" s="393">
        <v>5</v>
      </c>
      <c r="G767" s="395">
        <v>12</v>
      </c>
      <c r="H767" s="395">
        <v>1</v>
      </c>
      <c r="I767" s="395">
        <v>7</v>
      </c>
      <c r="J767" s="395">
        <v>0</v>
      </c>
      <c r="K767" s="396" t="s">
        <v>2252</v>
      </c>
      <c r="L767" s="397">
        <v>0</v>
      </c>
      <c r="M767" s="593">
        <v>80649</v>
      </c>
      <c r="N767" s="577">
        <f t="shared" ref="N767:O767" si="490">N768</f>
        <v>0</v>
      </c>
      <c r="O767" s="569">
        <f t="shared" si="490"/>
        <v>0</v>
      </c>
      <c r="P767" s="397">
        <f t="shared" ref="P767:R767" si="491">P768</f>
        <v>0</v>
      </c>
      <c r="Q767" s="397">
        <f t="shared" si="491"/>
        <v>0</v>
      </c>
      <c r="R767" s="397">
        <f t="shared" si="491"/>
        <v>0</v>
      </c>
      <c r="S767" s="453">
        <f t="shared" si="479"/>
        <v>0</v>
      </c>
      <c r="T767" s="361"/>
    </row>
    <row r="768" spans="2:20" ht="15">
      <c r="B768" s="398"/>
      <c r="C768" s="398" t="s">
        <v>2245</v>
      </c>
      <c r="D768" s="398" t="s">
        <v>1053</v>
      </c>
      <c r="E768" s="399" t="s">
        <v>1054</v>
      </c>
      <c r="F768" s="398">
        <v>5</v>
      </c>
      <c r="G768" s="400">
        <v>12</v>
      </c>
      <c r="H768" s="400">
        <v>1</v>
      </c>
      <c r="I768" s="400">
        <v>7</v>
      </c>
      <c r="J768" s="400">
        <v>1</v>
      </c>
      <c r="K768" s="406" t="s">
        <v>2252</v>
      </c>
      <c r="L768" s="407">
        <v>0</v>
      </c>
      <c r="M768" s="578">
        <v>80649</v>
      </c>
      <c r="N768" s="580"/>
      <c r="O768" s="578">
        <f>ROUND(N768,0)</f>
        <v>0</v>
      </c>
      <c r="P768" s="402">
        <f>O768*0.02+O768</f>
        <v>0</v>
      </c>
      <c r="Q768" s="402">
        <f>P768*0.02+P768</f>
        <v>0</v>
      </c>
      <c r="R768" s="402"/>
      <c r="S768" s="453">
        <f t="shared" si="479"/>
        <v>0</v>
      </c>
      <c r="T768" s="361"/>
    </row>
    <row r="769" spans="2:20" ht="15">
      <c r="B769" s="398"/>
      <c r="C769" s="393" t="s">
        <v>2245</v>
      </c>
      <c r="D769" s="393" t="s">
        <v>1053</v>
      </c>
      <c r="E769" s="394" t="s">
        <v>1054</v>
      </c>
      <c r="F769" s="393">
        <v>5</v>
      </c>
      <c r="G769" s="395">
        <v>12</v>
      </c>
      <c r="H769" s="395">
        <v>1</v>
      </c>
      <c r="I769" s="395">
        <v>8</v>
      </c>
      <c r="J769" s="395">
        <v>0</v>
      </c>
      <c r="K769" s="396" t="s">
        <v>2253</v>
      </c>
      <c r="L769" s="397">
        <v>0</v>
      </c>
      <c r="M769" s="594">
        <v>0</v>
      </c>
      <c r="N769" s="577">
        <f t="shared" ref="N769" si="492">N770</f>
        <v>0</v>
      </c>
      <c r="O769" s="594">
        <f t="shared" ref="O769" si="493">ROUND(N769,0)</f>
        <v>0</v>
      </c>
      <c r="P769" s="397">
        <f t="shared" ref="P769:R769" si="494">P770</f>
        <v>0</v>
      </c>
      <c r="Q769" s="397">
        <f t="shared" si="494"/>
        <v>0</v>
      </c>
      <c r="R769" s="397">
        <f t="shared" si="494"/>
        <v>0</v>
      </c>
      <c r="S769" s="453">
        <f t="shared" si="479"/>
        <v>0</v>
      </c>
      <c r="T769" s="361"/>
    </row>
    <row r="770" spans="2:20" ht="15">
      <c r="B770" s="398"/>
      <c r="C770" s="398" t="s">
        <v>2245</v>
      </c>
      <c r="D770" s="398" t="s">
        <v>1053</v>
      </c>
      <c r="E770" s="399" t="s">
        <v>1054</v>
      </c>
      <c r="F770" s="398">
        <v>5</v>
      </c>
      <c r="G770" s="400">
        <v>12</v>
      </c>
      <c r="H770" s="400">
        <v>1</v>
      </c>
      <c r="I770" s="400">
        <v>8</v>
      </c>
      <c r="J770" s="400">
        <v>1</v>
      </c>
      <c r="K770" s="406" t="s">
        <v>2253</v>
      </c>
      <c r="L770" s="407">
        <v>0</v>
      </c>
      <c r="M770" s="578">
        <v>0</v>
      </c>
      <c r="N770" s="580"/>
      <c r="O770" s="578">
        <f>ROUND(N770,0)</f>
        <v>0</v>
      </c>
      <c r="P770" s="402">
        <f>O770*0.02+O770</f>
        <v>0</v>
      </c>
      <c r="Q770" s="402">
        <f>P770*0.02+P770</f>
        <v>0</v>
      </c>
      <c r="R770" s="402"/>
      <c r="S770" s="453">
        <f t="shared" si="479"/>
        <v>0</v>
      </c>
      <c r="T770" s="361"/>
    </row>
    <row r="771" spans="2:20" ht="15">
      <c r="B771" s="398"/>
      <c r="C771" s="393" t="s">
        <v>2245</v>
      </c>
      <c r="D771" s="393" t="s">
        <v>1053</v>
      </c>
      <c r="E771" s="394" t="s">
        <v>1054</v>
      </c>
      <c r="F771" s="393">
        <v>5</v>
      </c>
      <c r="G771" s="395">
        <v>12</v>
      </c>
      <c r="H771" s="395">
        <v>1</v>
      </c>
      <c r="I771" s="395">
        <v>9</v>
      </c>
      <c r="J771" s="395">
        <v>0</v>
      </c>
      <c r="K771" s="396" t="s">
        <v>2254</v>
      </c>
      <c r="L771" s="397">
        <v>30820.11</v>
      </c>
      <c r="M771" s="593">
        <v>92851</v>
      </c>
      <c r="N771" s="577">
        <f t="shared" ref="N771:O771" si="495">N772</f>
        <v>1311396</v>
      </c>
      <c r="O771" s="569">
        <f t="shared" si="495"/>
        <v>1311396</v>
      </c>
      <c r="P771" s="397">
        <f t="shared" ref="P771:R771" si="496">P772</f>
        <v>1337623.92</v>
      </c>
      <c r="Q771" s="397">
        <f t="shared" si="496"/>
        <v>1364376.3983999998</v>
      </c>
      <c r="R771" s="397">
        <f t="shared" si="496"/>
        <v>0</v>
      </c>
      <c r="S771" s="453">
        <f t="shared" si="479"/>
        <v>0</v>
      </c>
      <c r="T771" s="361"/>
    </row>
    <row r="772" spans="2:20" ht="15">
      <c r="B772" s="398"/>
      <c r="C772" s="398" t="s">
        <v>2245</v>
      </c>
      <c r="D772" s="398" t="s">
        <v>1053</v>
      </c>
      <c r="E772" s="399" t="s">
        <v>1054</v>
      </c>
      <c r="F772" s="398">
        <v>5</v>
      </c>
      <c r="G772" s="400">
        <v>12</v>
      </c>
      <c r="H772" s="400">
        <v>1</v>
      </c>
      <c r="I772" s="400">
        <v>9</v>
      </c>
      <c r="J772" s="400">
        <v>1</v>
      </c>
      <c r="K772" s="406" t="s">
        <v>2254</v>
      </c>
      <c r="L772" s="407">
        <v>30820.11</v>
      </c>
      <c r="M772" s="578">
        <v>92851</v>
      </c>
      <c r="N772" s="578">
        <v>1311396</v>
      </c>
      <c r="O772" s="578">
        <f>ROUND(N772,0)</f>
        <v>1311396</v>
      </c>
      <c r="P772" s="402">
        <f>O772*0.02+O772</f>
        <v>1337623.92</v>
      </c>
      <c r="Q772" s="402">
        <f>P772*0.02+P772</f>
        <v>1364376.3983999998</v>
      </c>
      <c r="R772" s="402"/>
      <c r="S772" s="453">
        <f t="shared" si="479"/>
        <v>0</v>
      </c>
      <c r="T772" s="361">
        <v>28000.194000000003</v>
      </c>
    </row>
    <row r="773" spans="2:20" ht="15">
      <c r="B773" s="383"/>
      <c r="C773" s="383" t="s">
        <v>2255</v>
      </c>
      <c r="D773" s="383" t="s">
        <v>1055</v>
      </c>
      <c r="E773" s="382" t="s">
        <v>2256</v>
      </c>
      <c r="F773" s="383">
        <v>5</v>
      </c>
      <c r="G773" s="384">
        <v>13</v>
      </c>
      <c r="H773" s="384">
        <v>0</v>
      </c>
      <c r="I773" s="384">
        <v>0</v>
      </c>
      <c r="J773" s="384">
        <v>0</v>
      </c>
      <c r="K773" s="385" t="s">
        <v>2257</v>
      </c>
      <c r="L773" s="386">
        <v>0</v>
      </c>
      <c r="M773" s="591">
        <v>0</v>
      </c>
      <c r="N773" s="575">
        <v>0</v>
      </c>
      <c r="O773" s="567">
        <f t="shared" ref="O773" si="497">O774+O777</f>
        <v>0</v>
      </c>
      <c r="P773" s="386">
        <f t="shared" ref="P773:R773" si="498">P774+P777</f>
        <v>0</v>
      </c>
      <c r="Q773" s="386">
        <f t="shared" si="498"/>
        <v>0</v>
      </c>
      <c r="R773" s="386">
        <f t="shared" si="498"/>
        <v>0</v>
      </c>
      <c r="S773" s="453">
        <f t="shared" si="479"/>
        <v>0</v>
      </c>
      <c r="T773" s="361"/>
    </row>
    <row r="774" spans="2:20" ht="25.5">
      <c r="B774" s="389"/>
      <c r="C774" s="389" t="s">
        <v>2258</v>
      </c>
      <c r="D774" s="389" t="s">
        <v>1057</v>
      </c>
      <c r="E774" s="388" t="s">
        <v>2259</v>
      </c>
      <c r="F774" s="389">
        <v>5</v>
      </c>
      <c r="G774" s="390">
        <v>13</v>
      </c>
      <c r="H774" s="390">
        <v>1</v>
      </c>
      <c r="I774" s="390">
        <v>0</v>
      </c>
      <c r="J774" s="390">
        <v>0</v>
      </c>
      <c r="K774" s="391" t="s">
        <v>2260</v>
      </c>
      <c r="L774" s="392">
        <v>0</v>
      </c>
      <c r="M774" s="592"/>
      <c r="N774" s="576">
        <v>0</v>
      </c>
      <c r="O774" s="568"/>
      <c r="P774" s="392">
        <f t="shared" ref="O774:R775" si="499">P775</f>
        <v>0</v>
      </c>
      <c r="Q774" s="392">
        <f t="shared" si="499"/>
        <v>0</v>
      </c>
      <c r="R774" s="392">
        <f t="shared" si="499"/>
        <v>0</v>
      </c>
      <c r="S774" s="453">
        <f t="shared" si="479"/>
        <v>0</v>
      </c>
      <c r="T774" s="361"/>
    </row>
    <row r="775" spans="2:20" ht="15">
      <c r="B775" s="393"/>
      <c r="C775" s="393" t="s">
        <v>2258</v>
      </c>
      <c r="D775" s="393" t="s">
        <v>1057</v>
      </c>
      <c r="E775" s="394" t="s">
        <v>1058</v>
      </c>
      <c r="F775" s="393">
        <v>5</v>
      </c>
      <c r="G775" s="395">
        <v>13</v>
      </c>
      <c r="H775" s="395">
        <v>1</v>
      </c>
      <c r="I775" s="395">
        <v>1</v>
      </c>
      <c r="J775" s="395">
        <v>0</v>
      </c>
      <c r="K775" s="396" t="s">
        <v>2261</v>
      </c>
      <c r="L775" s="397">
        <v>0</v>
      </c>
      <c r="M775" s="593">
        <v>0</v>
      </c>
      <c r="N775" s="577">
        <v>0</v>
      </c>
      <c r="O775" s="569">
        <f t="shared" si="499"/>
        <v>0</v>
      </c>
      <c r="P775" s="397">
        <f t="shared" si="499"/>
        <v>0</v>
      </c>
      <c r="Q775" s="397">
        <f t="shared" si="499"/>
        <v>0</v>
      </c>
      <c r="R775" s="397">
        <f t="shared" si="499"/>
        <v>0</v>
      </c>
      <c r="S775" s="453">
        <f t="shared" si="479"/>
        <v>0</v>
      </c>
      <c r="T775" s="361"/>
    </row>
    <row r="776" spans="2:20" ht="15">
      <c r="B776" s="398"/>
      <c r="C776" s="398" t="s">
        <v>2258</v>
      </c>
      <c r="D776" s="398" t="s">
        <v>1057</v>
      </c>
      <c r="E776" s="399" t="s">
        <v>1058</v>
      </c>
      <c r="F776" s="398">
        <v>5</v>
      </c>
      <c r="G776" s="400">
        <v>13</v>
      </c>
      <c r="H776" s="400">
        <v>1</v>
      </c>
      <c r="I776" s="400">
        <v>1</v>
      </c>
      <c r="J776" s="400">
        <v>1</v>
      </c>
      <c r="K776" s="406" t="s">
        <v>2261</v>
      </c>
      <c r="L776" s="407">
        <v>0</v>
      </c>
      <c r="M776" s="594"/>
      <c r="N776" s="580"/>
      <c r="O776" s="407"/>
      <c r="P776" s="402">
        <f>O776*0.02+O776</f>
        <v>0</v>
      </c>
      <c r="Q776" s="402">
        <f>P776*0.02+P776</f>
        <v>0</v>
      </c>
      <c r="R776" s="402"/>
      <c r="S776" s="453">
        <f t="shared" si="479"/>
        <v>0</v>
      </c>
      <c r="T776" s="361"/>
    </row>
    <row r="777" spans="2:20" ht="15">
      <c r="B777" s="389"/>
      <c r="C777" s="389" t="s">
        <v>2262</v>
      </c>
      <c r="D777" s="389" t="s">
        <v>1059</v>
      </c>
      <c r="E777" s="388" t="s">
        <v>2263</v>
      </c>
      <c r="F777" s="389">
        <v>5</v>
      </c>
      <c r="G777" s="390">
        <v>13</v>
      </c>
      <c r="H777" s="390">
        <v>2</v>
      </c>
      <c r="I777" s="390">
        <v>0</v>
      </c>
      <c r="J777" s="390">
        <v>0</v>
      </c>
      <c r="K777" s="391" t="s">
        <v>2264</v>
      </c>
      <c r="L777" s="392">
        <v>0</v>
      </c>
      <c r="M777" s="592">
        <v>0</v>
      </c>
      <c r="N777" s="576">
        <v>0</v>
      </c>
      <c r="O777" s="568">
        <f t="shared" ref="O777:R778" si="500">O778</f>
        <v>0</v>
      </c>
      <c r="P777" s="392">
        <f t="shared" si="500"/>
        <v>0</v>
      </c>
      <c r="Q777" s="392">
        <f t="shared" si="500"/>
        <v>0</v>
      </c>
      <c r="R777" s="392">
        <f t="shared" si="500"/>
        <v>0</v>
      </c>
      <c r="S777" s="453">
        <f t="shared" si="479"/>
        <v>0</v>
      </c>
      <c r="T777" s="361"/>
    </row>
    <row r="778" spans="2:20" ht="15">
      <c r="B778" s="393"/>
      <c r="C778" s="393" t="s">
        <v>2262</v>
      </c>
      <c r="D778" s="393" t="s">
        <v>1059</v>
      </c>
      <c r="E778" s="394" t="s">
        <v>1060</v>
      </c>
      <c r="F778" s="393">
        <v>5</v>
      </c>
      <c r="G778" s="395">
        <v>13</v>
      </c>
      <c r="H778" s="395">
        <v>2</v>
      </c>
      <c r="I778" s="395">
        <v>1</v>
      </c>
      <c r="J778" s="395">
        <v>0</v>
      </c>
      <c r="K778" s="396" t="s">
        <v>2265</v>
      </c>
      <c r="L778" s="397">
        <v>0</v>
      </c>
      <c r="M778" s="593">
        <v>0</v>
      </c>
      <c r="N778" s="577">
        <v>0</v>
      </c>
      <c r="O778" s="397">
        <f t="shared" si="500"/>
        <v>0</v>
      </c>
      <c r="P778" s="397">
        <f t="shared" si="500"/>
        <v>0</v>
      </c>
      <c r="Q778" s="397">
        <f t="shared" si="500"/>
        <v>0</v>
      </c>
      <c r="R778" s="397">
        <f t="shared" si="500"/>
        <v>0</v>
      </c>
      <c r="S778" s="453">
        <f t="shared" si="479"/>
        <v>0</v>
      </c>
      <c r="T778" s="361"/>
    </row>
    <row r="779" spans="2:20" ht="15">
      <c r="B779" s="398"/>
      <c r="C779" s="398" t="s">
        <v>2262</v>
      </c>
      <c r="D779" s="398" t="s">
        <v>1059</v>
      </c>
      <c r="E779" s="399" t="s">
        <v>1060</v>
      </c>
      <c r="F779" s="398">
        <v>5</v>
      </c>
      <c r="G779" s="400">
        <v>13</v>
      </c>
      <c r="H779" s="400">
        <v>2</v>
      </c>
      <c r="I779" s="400">
        <v>1</v>
      </c>
      <c r="J779" s="400">
        <v>1</v>
      </c>
      <c r="K779" s="406" t="s">
        <v>2265</v>
      </c>
      <c r="L779" s="407">
        <v>0</v>
      </c>
      <c r="M779" s="594"/>
      <c r="N779" s="580"/>
      <c r="O779" s="407"/>
      <c r="P779" s="402">
        <f>O779*0.02+O779</f>
        <v>0</v>
      </c>
      <c r="Q779" s="402">
        <f>P779*0.02+P779</f>
        <v>0</v>
      </c>
      <c r="R779" s="402"/>
      <c r="S779" s="453">
        <f t="shared" si="479"/>
        <v>0</v>
      </c>
      <c r="T779" s="361"/>
    </row>
    <row r="780" spans="2:20" ht="15">
      <c r="B780" s="383"/>
      <c r="C780" s="383" t="s">
        <v>1612</v>
      </c>
      <c r="D780" s="383" t="s">
        <v>1061</v>
      </c>
      <c r="E780" s="382" t="s">
        <v>1613</v>
      </c>
      <c r="F780" s="383">
        <v>5</v>
      </c>
      <c r="G780" s="384">
        <v>14</v>
      </c>
      <c r="H780" s="384">
        <v>0</v>
      </c>
      <c r="I780" s="384">
        <v>0</v>
      </c>
      <c r="J780" s="384">
        <v>0</v>
      </c>
      <c r="K780" s="385" t="s">
        <v>2266</v>
      </c>
      <c r="L780" s="386">
        <v>5554568.96</v>
      </c>
      <c r="M780" s="591">
        <v>0</v>
      </c>
      <c r="N780" s="575">
        <f t="shared" ref="N780" si="501">N781+N814</f>
        <v>-1103264</v>
      </c>
      <c r="O780" s="567">
        <f t="shared" ref="O780" si="502">O781+O814</f>
        <v>0</v>
      </c>
      <c r="P780" s="386">
        <f t="shared" ref="P780:R780" si="503">P781+P814</f>
        <v>0</v>
      </c>
      <c r="Q780" s="386">
        <f t="shared" si="503"/>
        <v>0</v>
      </c>
      <c r="R780" s="386">
        <f t="shared" si="503"/>
        <v>0</v>
      </c>
      <c r="S780" s="453">
        <f t="shared" si="479"/>
        <v>0</v>
      </c>
      <c r="T780" s="361"/>
    </row>
    <row r="781" spans="2:20" ht="15">
      <c r="B781" s="389"/>
      <c r="C781" s="389" t="s">
        <v>1615</v>
      </c>
      <c r="D781" s="389" t="s">
        <v>1063</v>
      </c>
      <c r="E781" s="388" t="s">
        <v>1616</v>
      </c>
      <c r="F781" s="389">
        <v>5</v>
      </c>
      <c r="G781" s="390">
        <v>14</v>
      </c>
      <c r="H781" s="390">
        <v>1</v>
      </c>
      <c r="I781" s="390">
        <v>0</v>
      </c>
      <c r="J781" s="390">
        <v>0</v>
      </c>
      <c r="K781" s="391" t="s">
        <v>2267</v>
      </c>
      <c r="L781" s="392">
        <v>5492219.4400000004</v>
      </c>
      <c r="M781" s="592">
        <v>0</v>
      </c>
      <c r="N781" s="576">
        <f t="shared" ref="N781" si="504">N782+N794+N798+N803+N805+N807+N809+N812</f>
        <v>-1105073</v>
      </c>
      <c r="O781" s="568">
        <f t="shared" ref="O781" si="505">O782+O794+O798+O803+O805+O807+O809+O812</f>
        <v>0</v>
      </c>
      <c r="P781" s="392">
        <f t="shared" ref="P781:R781" si="506">P782+P794+P798+P803+P805+P807+P809+P812</f>
        <v>0</v>
      </c>
      <c r="Q781" s="392">
        <f t="shared" si="506"/>
        <v>0</v>
      </c>
      <c r="R781" s="392">
        <f t="shared" si="506"/>
        <v>0</v>
      </c>
      <c r="S781" s="453">
        <f t="shared" si="479"/>
        <v>0</v>
      </c>
      <c r="T781" s="361"/>
    </row>
    <row r="782" spans="2:20" ht="15">
      <c r="B782" s="393"/>
      <c r="C782" s="393" t="s">
        <v>1615</v>
      </c>
      <c r="D782" s="393" t="s">
        <v>1063</v>
      </c>
      <c r="E782" s="394" t="s">
        <v>1064</v>
      </c>
      <c r="F782" s="393">
        <v>5</v>
      </c>
      <c r="G782" s="395">
        <v>14</v>
      </c>
      <c r="H782" s="395">
        <v>1</v>
      </c>
      <c r="I782" s="395">
        <v>1</v>
      </c>
      <c r="J782" s="395">
        <v>0</v>
      </c>
      <c r="K782" s="396" t="s">
        <v>1618</v>
      </c>
      <c r="L782" s="397">
        <v>5492219.4400000004</v>
      </c>
      <c r="M782" s="593">
        <v>0</v>
      </c>
      <c r="N782" s="577">
        <f t="shared" ref="N782" si="507">SUBTOTAL(9,N783:N793)</f>
        <v>-1105073</v>
      </c>
      <c r="O782" s="569">
        <f t="shared" ref="O782" si="508">SUBTOTAL(9,O783:O793)</f>
        <v>0</v>
      </c>
      <c r="P782" s="397">
        <f t="shared" ref="P782:R782" si="509">SUBTOTAL(9,P783:P793)</f>
        <v>0</v>
      </c>
      <c r="Q782" s="397">
        <f t="shared" si="509"/>
        <v>0</v>
      </c>
      <c r="R782" s="397">
        <f t="shared" si="509"/>
        <v>0</v>
      </c>
      <c r="S782" s="453">
        <f t="shared" si="479"/>
        <v>0</v>
      </c>
      <c r="T782" s="361"/>
    </row>
    <row r="783" spans="2:20" ht="25.5">
      <c r="B783" s="398"/>
      <c r="C783" s="398" t="s">
        <v>1615</v>
      </c>
      <c r="D783" s="398" t="s">
        <v>1063</v>
      </c>
      <c r="E783" s="399" t="s">
        <v>1064</v>
      </c>
      <c r="F783" s="398">
        <v>5</v>
      </c>
      <c r="G783" s="400">
        <v>14</v>
      </c>
      <c r="H783" s="400">
        <v>1</v>
      </c>
      <c r="I783" s="400">
        <v>1</v>
      </c>
      <c r="J783" s="400">
        <v>1</v>
      </c>
      <c r="K783" s="406" t="s">
        <v>1619</v>
      </c>
      <c r="L783" s="407">
        <v>5492219.4400000004</v>
      </c>
      <c r="M783" s="594"/>
      <c r="N783" s="620">
        <v>-1105073</v>
      </c>
      <c r="O783" s="407"/>
      <c r="P783" s="402">
        <f t="shared" ref="P783:Q793" si="510">O783*0.02+O783</f>
        <v>0</v>
      </c>
      <c r="Q783" s="402">
        <f t="shared" si="510"/>
        <v>0</v>
      </c>
      <c r="R783" s="402"/>
      <c r="S783" s="453">
        <f t="shared" si="479"/>
        <v>0</v>
      </c>
      <c r="T783" s="361"/>
    </row>
    <row r="784" spans="2:20" ht="15">
      <c r="B784" s="398"/>
      <c r="C784" s="398" t="s">
        <v>1615</v>
      </c>
      <c r="D784" s="398" t="s">
        <v>1063</v>
      </c>
      <c r="E784" s="399" t="s">
        <v>1064</v>
      </c>
      <c r="F784" s="398">
        <v>5</v>
      </c>
      <c r="G784" s="400">
        <v>14</v>
      </c>
      <c r="H784" s="400">
        <v>1</v>
      </c>
      <c r="I784" s="400">
        <v>1</v>
      </c>
      <c r="J784" s="400">
        <v>2</v>
      </c>
      <c r="K784" s="406" t="s">
        <v>1620</v>
      </c>
      <c r="L784" s="407">
        <v>0</v>
      </c>
      <c r="M784" s="594"/>
      <c r="N784" s="580"/>
      <c r="O784" s="407"/>
      <c r="P784" s="402">
        <f t="shared" si="510"/>
        <v>0</v>
      </c>
      <c r="Q784" s="402">
        <f t="shared" si="510"/>
        <v>0</v>
      </c>
      <c r="R784" s="402"/>
      <c r="S784" s="453">
        <f t="shared" si="479"/>
        <v>0</v>
      </c>
      <c r="T784" s="361"/>
    </row>
    <row r="785" spans="2:20" ht="15">
      <c r="B785" s="398"/>
      <c r="C785" s="398" t="s">
        <v>1615</v>
      </c>
      <c r="D785" s="398" t="s">
        <v>1063</v>
      </c>
      <c r="E785" s="399" t="s">
        <v>1064</v>
      </c>
      <c r="F785" s="398">
        <v>5</v>
      </c>
      <c r="G785" s="400">
        <v>14</v>
      </c>
      <c r="H785" s="400">
        <v>1</v>
      </c>
      <c r="I785" s="400">
        <v>1</v>
      </c>
      <c r="J785" s="400">
        <v>3</v>
      </c>
      <c r="K785" s="406" t="s">
        <v>1621</v>
      </c>
      <c r="L785" s="407">
        <v>0</v>
      </c>
      <c r="M785" s="594"/>
      <c r="N785" s="580"/>
      <c r="O785" s="407"/>
      <c r="P785" s="402">
        <f t="shared" si="510"/>
        <v>0</v>
      </c>
      <c r="Q785" s="402">
        <f t="shared" si="510"/>
        <v>0</v>
      </c>
      <c r="R785" s="402"/>
      <c r="S785" s="453">
        <f t="shared" si="479"/>
        <v>0</v>
      </c>
      <c r="T785" s="361"/>
    </row>
    <row r="786" spans="2:20" ht="15">
      <c r="B786" s="398"/>
      <c r="C786" s="398" t="s">
        <v>1615</v>
      </c>
      <c r="D786" s="398" t="s">
        <v>1063</v>
      </c>
      <c r="E786" s="399" t="s">
        <v>1064</v>
      </c>
      <c r="F786" s="398">
        <v>5</v>
      </c>
      <c r="G786" s="400">
        <v>14</v>
      </c>
      <c r="H786" s="400">
        <v>1</v>
      </c>
      <c r="I786" s="400">
        <v>1</v>
      </c>
      <c r="J786" s="400">
        <v>4</v>
      </c>
      <c r="K786" s="401" t="s">
        <v>1622</v>
      </c>
      <c r="L786" s="402">
        <v>0</v>
      </c>
      <c r="M786" s="578"/>
      <c r="N786" s="578"/>
      <c r="O786" s="402"/>
      <c r="P786" s="402">
        <f t="shared" si="510"/>
        <v>0</v>
      </c>
      <c r="Q786" s="402">
        <f t="shared" si="510"/>
        <v>0</v>
      </c>
      <c r="R786" s="402"/>
      <c r="S786" s="453">
        <f t="shared" si="479"/>
        <v>0</v>
      </c>
      <c r="T786" s="361"/>
    </row>
    <row r="787" spans="2:20" ht="15">
      <c r="B787" s="398"/>
      <c r="C787" s="398" t="s">
        <v>1615</v>
      </c>
      <c r="D787" s="398" t="s">
        <v>1063</v>
      </c>
      <c r="E787" s="399" t="s">
        <v>1064</v>
      </c>
      <c r="F787" s="398">
        <v>5</v>
      </c>
      <c r="G787" s="400">
        <v>14</v>
      </c>
      <c r="H787" s="400">
        <v>1</v>
      </c>
      <c r="I787" s="400">
        <v>1</v>
      </c>
      <c r="J787" s="400">
        <v>5</v>
      </c>
      <c r="K787" s="401" t="s">
        <v>1623</v>
      </c>
      <c r="L787" s="402">
        <v>0</v>
      </c>
      <c r="M787" s="578"/>
      <c r="N787" s="578"/>
      <c r="O787" s="402"/>
      <c r="P787" s="402">
        <f t="shared" si="510"/>
        <v>0</v>
      </c>
      <c r="Q787" s="402">
        <f t="shared" si="510"/>
        <v>0</v>
      </c>
      <c r="R787" s="402"/>
      <c r="S787" s="453">
        <f t="shared" si="479"/>
        <v>0</v>
      </c>
      <c r="T787" s="361"/>
    </row>
    <row r="788" spans="2:20" ht="15">
      <c r="B788" s="398"/>
      <c r="C788" s="398" t="s">
        <v>1615</v>
      </c>
      <c r="D788" s="398" t="s">
        <v>1063</v>
      </c>
      <c r="E788" s="399" t="s">
        <v>1064</v>
      </c>
      <c r="F788" s="398">
        <v>5</v>
      </c>
      <c r="G788" s="400">
        <v>14</v>
      </c>
      <c r="H788" s="400">
        <v>1</v>
      </c>
      <c r="I788" s="400">
        <v>1</v>
      </c>
      <c r="J788" s="400">
        <v>6</v>
      </c>
      <c r="K788" s="406" t="s">
        <v>1624</v>
      </c>
      <c r="L788" s="407">
        <v>0</v>
      </c>
      <c r="M788" s="594"/>
      <c r="N788" s="580"/>
      <c r="O788" s="407"/>
      <c r="P788" s="402">
        <f t="shared" si="510"/>
        <v>0</v>
      </c>
      <c r="Q788" s="402">
        <f t="shared" si="510"/>
        <v>0</v>
      </c>
      <c r="R788" s="402"/>
      <c r="S788" s="453">
        <f t="shared" si="479"/>
        <v>0</v>
      </c>
      <c r="T788" s="361"/>
    </row>
    <row r="789" spans="2:20" ht="15">
      <c r="B789" s="398"/>
      <c r="C789" s="398" t="s">
        <v>1615</v>
      </c>
      <c r="D789" s="398" t="s">
        <v>1063</v>
      </c>
      <c r="E789" s="399" t="s">
        <v>1064</v>
      </c>
      <c r="F789" s="398">
        <v>5</v>
      </c>
      <c r="G789" s="400">
        <v>14</v>
      </c>
      <c r="H789" s="400">
        <v>1</v>
      </c>
      <c r="I789" s="400">
        <v>1</v>
      </c>
      <c r="J789" s="400">
        <v>7</v>
      </c>
      <c r="K789" s="406" t="s">
        <v>1625</v>
      </c>
      <c r="L789" s="407">
        <v>0</v>
      </c>
      <c r="M789" s="594"/>
      <c r="N789" s="580"/>
      <c r="O789" s="407"/>
      <c r="P789" s="402">
        <f t="shared" si="510"/>
        <v>0</v>
      </c>
      <c r="Q789" s="402">
        <f t="shared" si="510"/>
        <v>0</v>
      </c>
      <c r="R789" s="402"/>
      <c r="S789" s="453">
        <f t="shared" si="479"/>
        <v>0</v>
      </c>
      <c r="T789" s="361"/>
    </row>
    <row r="790" spans="2:20" ht="15">
      <c r="B790" s="398"/>
      <c r="C790" s="398" t="s">
        <v>1615</v>
      </c>
      <c r="D790" s="398" t="s">
        <v>1063</v>
      </c>
      <c r="E790" s="399" t="s">
        <v>1064</v>
      </c>
      <c r="F790" s="398">
        <v>5</v>
      </c>
      <c r="G790" s="400">
        <v>14</v>
      </c>
      <c r="H790" s="400">
        <v>1</v>
      </c>
      <c r="I790" s="400">
        <v>1</v>
      </c>
      <c r="J790" s="400">
        <v>8</v>
      </c>
      <c r="K790" s="406" t="s">
        <v>1626</v>
      </c>
      <c r="L790" s="407">
        <v>0</v>
      </c>
      <c r="M790" s="594"/>
      <c r="N790" s="580"/>
      <c r="O790" s="407"/>
      <c r="P790" s="402">
        <f t="shared" si="510"/>
        <v>0</v>
      </c>
      <c r="Q790" s="402">
        <f t="shared" si="510"/>
        <v>0</v>
      </c>
      <c r="R790" s="402"/>
      <c r="S790" s="453">
        <f t="shared" si="479"/>
        <v>0</v>
      </c>
      <c r="T790" s="361"/>
    </row>
    <row r="791" spans="2:20" ht="15">
      <c r="B791" s="398"/>
      <c r="C791" s="398" t="s">
        <v>1615</v>
      </c>
      <c r="D791" s="398" t="s">
        <v>1063</v>
      </c>
      <c r="E791" s="399" t="s">
        <v>1064</v>
      </c>
      <c r="F791" s="398">
        <v>5</v>
      </c>
      <c r="G791" s="400">
        <v>14</v>
      </c>
      <c r="H791" s="400">
        <v>1</v>
      </c>
      <c r="I791" s="400">
        <v>1</v>
      </c>
      <c r="J791" s="400">
        <v>9</v>
      </c>
      <c r="K791" s="406" t="s">
        <v>1627</v>
      </c>
      <c r="L791" s="407">
        <v>0</v>
      </c>
      <c r="M791" s="594"/>
      <c r="N791" s="580"/>
      <c r="O791" s="407"/>
      <c r="P791" s="402">
        <f t="shared" si="510"/>
        <v>0</v>
      </c>
      <c r="Q791" s="402">
        <f t="shared" si="510"/>
        <v>0</v>
      </c>
      <c r="R791" s="402"/>
      <c r="S791" s="453">
        <f t="shared" si="479"/>
        <v>0</v>
      </c>
      <c r="T791" s="361"/>
    </row>
    <row r="792" spans="2:20" ht="15">
      <c r="B792" s="398"/>
      <c r="C792" s="398" t="s">
        <v>1615</v>
      </c>
      <c r="D792" s="398" t="s">
        <v>1063</v>
      </c>
      <c r="E792" s="399" t="s">
        <v>1064</v>
      </c>
      <c r="F792" s="398">
        <v>5</v>
      </c>
      <c r="G792" s="400">
        <v>14</v>
      </c>
      <c r="H792" s="400">
        <v>1</v>
      </c>
      <c r="I792" s="400">
        <v>1</v>
      </c>
      <c r="J792" s="400">
        <v>10</v>
      </c>
      <c r="K792" s="406" t="s">
        <v>1628</v>
      </c>
      <c r="L792" s="407">
        <v>0</v>
      </c>
      <c r="M792" s="594"/>
      <c r="N792" s="580"/>
      <c r="O792" s="407"/>
      <c r="P792" s="402">
        <f t="shared" si="510"/>
        <v>0</v>
      </c>
      <c r="Q792" s="402">
        <f t="shared" si="510"/>
        <v>0</v>
      </c>
      <c r="R792" s="402"/>
      <c r="S792" s="453">
        <f t="shared" si="479"/>
        <v>0</v>
      </c>
      <c r="T792" s="361"/>
    </row>
    <row r="793" spans="2:20" ht="15">
      <c r="B793" s="398"/>
      <c r="C793" s="398" t="s">
        <v>1615</v>
      </c>
      <c r="D793" s="398" t="s">
        <v>1063</v>
      </c>
      <c r="E793" s="399" t="s">
        <v>1064</v>
      </c>
      <c r="F793" s="398">
        <v>5</v>
      </c>
      <c r="G793" s="400">
        <v>14</v>
      </c>
      <c r="H793" s="400">
        <v>1</v>
      </c>
      <c r="I793" s="400">
        <v>1</v>
      </c>
      <c r="J793" s="400">
        <v>11</v>
      </c>
      <c r="K793" s="406" t="s">
        <v>1629</v>
      </c>
      <c r="L793" s="407">
        <v>0</v>
      </c>
      <c r="M793" s="594"/>
      <c r="N793" s="580"/>
      <c r="O793" s="407"/>
      <c r="P793" s="402">
        <f t="shared" si="510"/>
        <v>0</v>
      </c>
      <c r="Q793" s="402">
        <f t="shared" si="510"/>
        <v>0</v>
      </c>
      <c r="R793" s="402"/>
      <c r="S793" s="453">
        <f t="shared" si="479"/>
        <v>0</v>
      </c>
      <c r="T793" s="361"/>
    </row>
    <row r="794" spans="2:20" ht="15">
      <c r="B794" s="393"/>
      <c r="C794" s="393" t="s">
        <v>1615</v>
      </c>
      <c r="D794" s="393" t="s">
        <v>1063</v>
      </c>
      <c r="E794" s="394" t="s">
        <v>1064</v>
      </c>
      <c r="F794" s="393">
        <v>5</v>
      </c>
      <c r="G794" s="395">
        <v>14</v>
      </c>
      <c r="H794" s="395">
        <v>1</v>
      </c>
      <c r="I794" s="395">
        <v>2</v>
      </c>
      <c r="J794" s="395">
        <v>0</v>
      </c>
      <c r="K794" s="396" t="s">
        <v>1630</v>
      </c>
      <c r="L794" s="397">
        <v>0</v>
      </c>
      <c r="M794" s="593">
        <v>0</v>
      </c>
      <c r="N794" s="577">
        <v>0</v>
      </c>
      <c r="O794" s="397">
        <f>SUBTOTAL(9,O795:O797)</f>
        <v>0</v>
      </c>
      <c r="P794" s="397">
        <f t="shared" ref="P794:R794" si="511">SUBTOTAL(9,P795:P797)</f>
        <v>0</v>
      </c>
      <c r="Q794" s="397">
        <f t="shared" si="511"/>
        <v>0</v>
      </c>
      <c r="R794" s="397">
        <f t="shared" si="511"/>
        <v>0</v>
      </c>
      <c r="S794" s="453">
        <f t="shared" si="479"/>
        <v>0</v>
      </c>
      <c r="T794" s="361"/>
    </row>
    <row r="795" spans="2:20" ht="25.5">
      <c r="B795" s="398"/>
      <c r="C795" s="398" t="s">
        <v>1615</v>
      </c>
      <c r="D795" s="398" t="s">
        <v>1063</v>
      </c>
      <c r="E795" s="399" t="s">
        <v>1064</v>
      </c>
      <c r="F795" s="398">
        <v>5</v>
      </c>
      <c r="G795" s="400">
        <v>14</v>
      </c>
      <c r="H795" s="400">
        <v>1</v>
      </c>
      <c r="I795" s="400">
        <v>2</v>
      </c>
      <c r="J795" s="400">
        <v>1</v>
      </c>
      <c r="K795" s="406" t="s">
        <v>1631</v>
      </c>
      <c r="L795" s="407">
        <v>0</v>
      </c>
      <c r="M795" s="594"/>
      <c r="N795" s="580"/>
      <c r="O795" s="407"/>
      <c r="P795" s="402">
        <f t="shared" ref="P795:Q797" si="512">O795*0.02+O795</f>
        <v>0</v>
      </c>
      <c r="Q795" s="402">
        <f t="shared" si="512"/>
        <v>0</v>
      </c>
      <c r="R795" s="402"/>
      <c r="S795" s="453">
        <f t="shared" si="479"/>
        <v>0</v>
      </c>
      <c r="T795" s="361"/>
    </row>
    <row r="796" spans="2:20" ht="25.5">
      <c r="B796" s="398"/>
      <c r="C796" s="398" t="s">
        <v>1615</v>
      </c>
      <c r="D796" s="398" t="s">
        <v>1063</v>
      </c>
      <c r="E796" s="399" t="s">
        <v>1064</v>
      </c>
      <c r="F796" s="398">
        <v>5</v>
      </c>
      <c r="G796" s="400">
        <v>14</v>
      </c>
      <c r="H796" s="400">
        <v>1</v>
      </c>
      <c r="I796" s="400">
        <v>2</v>
      </c>
      <c r="J796" s="400">
        <v>2</v>
      </c>
      <c r="K796" s="406" t="s">
        <v>1632</v>
      </c>
      <c r="L796" s="407">
        <v>0</v>
      </c>
      <c r="M796" s="594"/>
      <c r="N796" s="580"/>
      <c r="O796" s="407"/>
      <c r="P796" s="402">
        <f t="shared" si="512"/>
        <v>0</v>
      </c>
      <c r="Q796" s="402">
        <f t="shared" si="512"/>
        <v>0</v>
      </c>
      <c r="R796" s="402"/>
      <c r="S796" s="453">
        <f t="shared" si="479"/>
        <v>0</v>
      </c>
      <c r="T796" s="361"/>
    </row>
    <row r="797" spans="2:20" ht="15">
      <c r="B797" s="398"/>
      <c r="C797" s="398" t="s">
        <v>1615</v>
      </c>
      <c r="D797" s="398" t="s">
        <v>1063</v>
      </c>
      <c r="E797" s="399" t="s">
        <v>1064</v>
      </c>
      <c r="F797" s="398">
        <v>5</v>
      </c>
      <c r="G797" s="400">
        <v>14</v>
      </c>
      <c r="H797" s="400">
        <v>1</v>
      </c>
      <c r="I797" s="400">
        <v>2</v>
      </c>
      <c r="J797" s="400">
        <v>3</v>
      </c>
      <c r="K797" s="406" t="s">
        <v>1633</v>
      </c>
      <c r="L797" s="407">
        <v>0</v>
      </c>
      <c r="M797" s="594"/>
      <c r="N797" s="580"/>
      <c r="O797" s="407"/>
      <c r="P797" s="402">
        <f t="shared" si="512"/>
        <v>0</v>
      </c>
      <c r="Q797" s="402">
        <f t="shared" si="512"/>
        <v>0</v>
      </c>
      <c r="R797" s="402"/>
      <c r="S797" s="453">
        <f t="shared" si="479"/>
        <v>0</v>
      </c>
      <c r="T797" s="361"/>
    </row>
    <row r="798" spans="2:20" ht="15">
      <c r="B798" s="393"/>
      <c r="C798" s="393" t="s">
        <v>1615</v>
      </c>
      <c r="D798" s="393" t="s">
        <v>1063</v>
      </c>
      <c r="E798" s="394" t="s">
        <v>1064</v>
      </c>
      <c r="F798" s="393">
        <v>5</v>
      </c>
      <c r="G798" s="395">
        <v>14</v>
      </c>
      <c r="H798" s="395">
        <v>1</v>
      </c>
      <c r="I798" s="395">
        <v>3</v>
      </c>
      <c r="J798" s="395">
        <v>0</v>
      </c>
      <c r="K798" s="396" t="s">
        <v>1634</v>
      </c>
      <c r="L798" s="397">
        <v>0</v>
      </c>
      <c r="M798" s="593">
        <v>0</v>
      </c>
      <c r="N798" s="577">
        <f t="shared" ref="N798:O798" si="513">SUBTOTAL(9,N799:N802)</f>
        <v>0</v>
      </c>
      <c r="O798" s="569">
        <f t="shared" si="513"/>
        <v>0</v>
      </c>
      <c r="P798" s="397">
        <f t="shared" ref="P798:R798" si="514">SUBTOTAL(9,P799:P802)</f>
        <v>0</v>
      </c>
      <c r="Q798" s="397">
        <f t="shared" si="514"/>
        <v>0</v>
      </c>
      <c r="R798" s="397">
        <f t="shared" si="514"/>
        <v>0</v>
      </c>
      <c r="S798" s="453">
        <f t="shared" si="479"/>
        <v>0</v>
      </c>
      <c r="T798" s="361"/>
    </row>
    <row r="799" spans="2:20" ht="15">
      <c r="B799" s="398"/>
      <c r="C799" s="398" t="s">
        <v>1615</v>
      </c>
      <c r="D799" s="398" t="s">
        <v>1063</v>
      </c>
      <c r="E799" s="399" t="s">
        <v>1064</v>
      </c>
      <c r="F799" s="398">
        <v>5</v>
      </c>
      <c r="G799" s="400">
        <v>14</v>
      </c>
      <c r="H799" s="400">
        <v>1</v>
      </c>
      <c r="I799" s="400">
        <v>3</v>
      </c>
      <c r="J799" s="400">
        <v>1</v>
      </c>
      <c r="K799" s="406" t="s">
        <v>1635</v>
      </c>
      <c r="L799" s="407">
        <v>0</v>
      </c>
      <c r="M799" s="594"/>
      <c r="N799" s="580"/>
      <c r="O799" s="407"/>
      <c r="P799" s="402">
        <f t="shared" ref="P799:Q802" si="515">O799*0.02+O799</f>
        <v>0</v>
      </c>
      <c r="Q799" s="402">
        <f t="shared" si="515"/>
        <v>0</v>
      </c>
      <c r="R799" s="402"/>
      <c r="S799" s="453">
        <f t="shared" si="479"/>
        <v>0</v>
      </c>
      <c r="T799" s="361"/>
    </row>
    <row r="800" spans="2:20" ht="15">
      <c r="B800" s="398"/>
      <c r="C800" s="398" t="s">
        <v>1615</v>
      </c>
      <c r="D800" s="398" t="s">
        <v>1063</v>
      </c>
      <c r="E800" s="399" t="s">
        <v>1064</v>
      </c>
      <c r="F800" s="398">
        <v>5</v>
      </c>
      <c r="G800" s="400">
        <v>14</v>
      </c>
      <c r="H800" s="400">
        <v>1</v>
      </c>
      <c r="I800" s="400">
        <v>3</v>
      </c>
      <c r="J800" s="400">
        <v>2</v>
      </c>
      <c r="K800" s="406" t="s">
        <v>1636</v>
      </c>
      <c r="L800" s="407">
        <v>0</v>
      </c>
      <c r="M800" s="594"/>
      <c r="N800" s="580"/>
      <c r="O800" s="407"/>
      <c r="P800" s="402">
        <f t="shared" si="515"/>
        <v>0</v>
      </c>
      <c r="Q800" s="402">
        <f t="shared" si="515"/>
        <v>0</v>
      </c>
      <c r="R800" s="402"/>
      <c r="S800" s="453">
        <f t="shared" si="479"/>
        <v>0</v>
      </c>
      <c r="T800" s="361"/>
    </row>
    <row r="801" spans="2:20" ht="15">
      <c r="B801" s="398"/>
      <c r="C801" s="398" t="s">
        <v>1615</v>
      </c>
      <c r="D801" s="398" t="s">
        <v>1063</v>
      </c>
      <c r="E801" s="399" t="s">
        <v>1064</v>
      </c>
      <c r="F801" s="398">
        <v>5</v>
      </c>
      <c r="G801" s="400">
        <v>14</v>
      </c>
      <c r="H801" s="400">
        <v>1</v>
      </c>
      <c r="I801" s="400">
        <v>3</v>
      </c>
      <c r="J801" s="400">
        <v>3</v>
      </c>
      <c r="K801" s="406" t="s">
        <v>1637</v>
      </c>
      <c r="L801" s="407">
        <v>0</v>
      </c>
      <c r="M801" s="594"/>
      <c r="N801" s="580"/>
      <c r="O801" s="407"/>
      <c r="P801" s="402">
        <f t="shared" si="515"/>
        <v>0</v>
      </c>
      <c r="Q801" s="402">
        <f t="shared" si="515"/>
        <v>0</v>
      </c>
      <c r="R801" s="402"/>
      <c r="S801" s="453">
        <f t="shared" si="479"/>
        <v>0</v>
      </c>
      <c r="T801" s="361"/>
    </row>
    <row r="802" spans="2:20" ht="15">
      <c r="B802" s="398"/>
      <c r="C802" s="398" t="s">
        <v>1615</v>
      </c>
      <c r="D802" s="398" t="s">
        <v>1063</v>
      </c>
      <c r="E802" s="399" t="s">
        <v>1064</v>
      </c>
      <c r="F802" s="398">
        <v>5</v>
      </c>
      <c r="G802" s="400">
        <v>14</v>
      </c>
      <c r="H802" s="400">
        <v>1</v>
      </c>
      <c r="I802" s="400">
        <v>3</v>
      </c>
      <c r="J802" s="400">
        <v>4</v>
      </c>
      <c r="K802" s="406" t="s">
        <v>1638</v>
      </c>
      <c r="L802" s="407">
        <v>0</v>
      </c>
      <c r="M802" s="594"/>
      <c r="N802" s="580"/>
      <c r="O802" s="407"/>
      <c r="P802" s="402">
        <f t="shared" si="515"/>
        <v>0</v>
      </c>
      <c r="Q802" s="402">
        <f t="shared" si="515"/>
        <v>0</v>
      </c>
      <c r="R802" s="402"/>
      <c r="S802" s="453">
        <f t="shared" si="479"/>
        <v>0</v>
      </c>
      <c r="T802" s="361"/>
    </row>
    <row r="803" spans="2:20" ht="15">
      <c r="B803" s="393"/>
      <c r="C803" s="393" t="s">
        <v>1615</v>
      </c>
      <c r="D803" s="393" t="s">
        <v>1063</v>
      </c>
      <c r="E803" s="394" t="s">
        <v>1064</v>
      </c>
      <c r="F803" s="393">
        <v>5</v>
      </c>
      <c r="G803" s="395">
        <v>14</v>
      </c>
      <c r="H803" s="395">
        <v>1</v>
      </c>
      <c r="I803" s="395">
        <v>4</v>
      </c>
      <c r="J803" s="395">
        <v>0</v>
      </c>
      <c r="K803" s="396" t="s">
        <v>1639</v>
      </c>
      <c r="L803" s="397">
        <v>0</v>
      </c>
      <c r="M803" s="593">
        <v>0</v>
      </c>
      <c r="N803" s="577">
        <f t="shared" ref="N803:O803" si="516">N804</f>
        <v>0</v>
      </c>
      <c r="O803" s="569">
        <f t="shared" si="516"/>
        <v>0</v>
      </c>
      <c r="P803" s="397">
        <f t="shared" ref="P803:R803" si="517">P804</f>
        <v>0</v>
      </c>
      <c r="Q803" s="397">
        <f t="shared" si="517"/>
        <v>0</v>
      </c>
      <c r="R803" s="397">
        <f t="shared" si="517"/>
        <v>0</v>
      </c>
      <c r="S803" s="453">
        <f t="shared" si="479"/>
        <v>0</v>
      </c>
      <c r="T803" s="361"/>
    </row>
    <row r="804" spans="2:20" ht="15">
      <c r="B804" s="398"/>
      <c r="C804" s="398" t="s">
        <v>1615</v>
      </c>
      <c r="D804" s="398" t="s">
        <v>1063</v>
      </c>
      <c r="E804" s="399" t="s">
        <v>1064</v>
      </c>
      <c r="F804" s="398">
        <v>5</v>
      </c>
      <c r="G804" s="400">
        <v>14</v>
      </c>
      <c r="H804" s="400">
        <v>1</v>
      </c>
      <c r="I804" s="400">
        <v>4</v>
      </c>
      <c r="J804" s="400">
        <v>1</v>
      </c>
      <c r="K804" s="406" t="s">
        <v>1639</v>
      </c>
      <c r="L804" s="407">
        <v>0</v>
      </c>
      <c r="M804" s="594"/>
      <c r="N804" s="580"/>
      <c r="O804" s="407"/>
      <c r="P804" s="402">
        <f>O804*0.02+O804</f>
        <v>0</v>
      </c>
      <c r="Q804" s="402">
        <f>P804*0.02+P804</f>
        <v>0</v>
      </c>
      <c r="R804" s="402"/>
      <c r="S804" s="453">
        <f t="shared" si="479"/>
        <v>0</v>
      </c>
      <c r="T804" s="361"/>
    </row>
    <row r="805" spans="2:20" ht="15">
      <c r="B805" s="393"/>
      <c r="C805" s="393" t="s">
        <v>1615</v>
      </c>
      <c r="D805" s="393" t="s">
        <v>1063</v>
      </c>
      <c r="E805" s="394" t="s">
        <v>1064</v>
      </c>
      <c r="F805" s="393">
        <v>5</v>
      </c>
      <c r="G805" s="395">
        <v>14</v>
      </c>
      <c r="H805" s="395">
        <v>1</v>
      </c>
      <c r="I805" s="395">
        <v>5</v>
      </c>
      <c r="J805" s="395">
        <v>0</v>
      </c>
      <c r="K805" s="396" t="s">
        <v>1640</v>
      </c>
      <c r="L805" s="397">
        <v>0</v>
      </c>
      <c r="M805" s="593">
        <v>0</v>
      </c>
      <c r="N805" s="577">
        <f t="shared" ref="N805:O805" si="518">N806</f>
        <v>0</v>
      </c>
      <c r="O805" s="569">
        <f t="shared" si="518"/>
        <v>0</v>
      </c>
      <c r="P805" s="397">
        <f t="shared" ref="P805:R805" si="519">P806</f>
        <v>0</v>
      </c>
      <c r="Q805" s="397">
        <f t="shared" si="519"/>
        <v>0</v>
      </c>
      <c r="R805" s="397">
        <f t="shared" si="519"/>
        <v>0</v>
      </c>
      <c r="S805" s="453">
        <f t="shared" si="479"/>
        <v>0</v>
      </c>
      <c r="T805" s="361"/>
    </row>
    <row r="806" spans="2:20" ht="15">
      <c r="B806" s="398"/>
      <c r="C806" s="398" t="s">
        <v>1615</v>
      </c>
      <c r="D806" s="398" t="s">
        <v>1063</v>
      </c>
      <c r="E806" s="399" t="s">
        <v>1064</v>
      </c>
      <c r="F806" s="398">
        <v>5</v>
      </c>
      <c r="G806" s="400">
        <v>14</v>
      </c>
      <c r="H806" s="400">
        <v>1</v>
      </c>
      <c r="I806" s="400">
        <v>5</v>
      </c>
      <c r="J806" s="400">
        <v>1</v>
      </c>
      <c r="K806" s="406" t="s">
        <v>1640</v>
      </c>
      <c r="L806" s="407">
        <v>0</v>
      </c>
      <c r="M806" s="594"/>
      <c r="N806" s="580"/>
      <c r="O806" s="407"/>
      <c r="P806" s="402">
        <f>O806*0.02+O806</f>
        <v>0</v>
      </c>
      <c r="Q806" s="402">
        <f>P806*0.02+P806</f>
        <v>0</v>
      </c>
      <c r="R806" s="402"/>
      <c r="S806" s="453">
        <f t="shared" si="479"/>
        <v>0</v>
      </c>
      <c r="T806" s="361"/>
    </row>
    <row r="807" spans="2:20" ht="15">
      <c r="B807" s="393"/>
      <c r="C807" s="393" t="s">
        <v>1615</v>
      </c>
      <c r="D807" s="393" t="s">
        <v>1063</v>
      </c>
      <c r="E807" s="394" t="s">
        <v>1064</v>
      </c>
      <c r="F807" s="393">
        <v>5</v>
      </c>
      <c r="G807" s="395">
        <v>14</v>
      </c>
      <c r="H807" s="395">
        <v>1</v>
      </c>
      <c r="I807" s="395">
        <v>6</v>
      </c>
      <c r="J807" s="395">
        <v>0</v>
      </c>
      <c r="K807" s="396" t="s">
        <v>1641</v>
      </c>
      <c r="L807" s="397">
        <v>0</v>
      </c>
      <c r="M807" s="593">
        <v>0</v>
      </c>
      <c r="N807" s="577">
        <f t="shared" ref="N807:O807" si="520">N808</f>
        <v>0</v>
      </c>
      <c r="O807" s="569">
        <f t="shared" si="520"/>
        <v>0</v>
      </c>
      <c r="P807" s="397">
        <f t="shared" ref="P807:R807" si="521">P808</f>
        <v>0</v>
      </c>
      <c r="Q807" s="397">
        <f t="shared" si="521"/>
        <v>0</v>
      </c>
      <c r="R807" s="397">
        <f t="shared" si="521"/>
        <v>0</v>
      </c>
      <c r="S807" s="453">
        <f t="shared" si="479"/>
        <v>0</v>
      </c>
      <c r="T807" s="361"/>
    </row>
    <row r="808" spans="2:20" ht="15">
      <c r="B808" s="398"/>
      <c r="C808" s="398" t="s">
        <v>1615</v>
      </c>
      <c r="D808" s="398" t="s">
        <v>1063</v>
      </c>
      <c r="E808" s="399" t="s">
        <v>1064</v>
      </c>
      <c r="F808" s="398">
        <v>5</v>
      </c>
      <c r="G808" s="400">
        <v>14</v>
      </c>
      <c r="H808" s="400">
        <v>1</v>
      </c>
      <c r="I808" s="400">
        <v>6</v>
      </c>
      <c r="J808" s="400">
        <v>1</v>
      </c>
      <c r="K808" s="406" t="s">
        <v>1641</v>
      </c>
      <c r="L808" s="407">
        <v>0</v>
      </c>
      <c r="M808" s="594"/>
      <c r="N808" s="580"/>
      <c r="O808" s="407"/>
      <c r="P808" s="402">
        <f>O808*0.02+O808</f>
        <v>0</v>
      </c>
      <c r="Q808" s="402">
        <f>P808*0.02+P808</f>
        <v>0</v>
      </c>
      <c r="R808" s="402"/>
      <c r="S808" s="453">
        <f t="shared" si="479"/>
        <v>0</v>
      </c>
      <c r="T808" s="361"/>
    </row>
    <row r="809" spans="2:20" ht="15">
      <c r="B809" s="393"/>
      <c r="C809" s="393" t="s">
        <v>1615</v>
      </c>
      <c r="D809" s="393" t="s">
        <v>1063</v>
      </c>
      <c r="E809" s="394" t="s">
        <v>1064</v>
      </c>
      <c r="F809" s="393">
        <v>5</v>
      </c>
      <c r="G809" s="395">
        <v>14</v>
      </c>
      <c r="H809" s="395">
        <v>1</v>
      </c>
      <c r="I809" s="395">
        <v>7</v>
      </c>
      <c r="J809" s="395">
        <v>0</v>
      </c>
      <c r="K809" s="396" t="s">
        <v>1642</v>
      </c>
      <c r="L809" s="397">
        <v>0</v>
      </c>
      <c r="M809" s="593">
        <v>0</v>
      </c>
      <c r="N809" s="577">
        <v>0</v>
      </c>
      <c r="O809" s="397">
        <f>O810+O811</f>
        <v>0</v>
      </c>
      <c r="P809" s="397">
        <f t="shared" ref="P809:R809" si="522">P810+P811</f>
        <v>0</v>
      </c>
      <c r="Q809" s="397">
        <f t="shared" si="522"/>
        <v>0</v>
      </c>
      <c r="R809" s="397">
        <f t="shared" si="522"/>
        <v>0</v>
      </c>
      <c r="S809" s="453">
        <f t="shared" si="479"/>
        <v>0</v>
      </c>
      <c r="T809" s="361"/>
    </row>
    <row r="810" spans="2:20" ht="15">
      <c r="B810" s="398"/>
      <c r="C810" s="398" t="s">
        <v>1615</v>
      </c>
      <c r="D810" s="398" t="s">
        <v>1063</v>
      </c>
      <c r="E810" s="399" t="s">
        <v>1064</v>
      </c>
      <c r="F810" s="398">
        <v>5</v>
      </c>
      <c r="G810" s="400">
        <v>14</v>
      </c>
      <c r="H810" s="400">
        <v>1</v>
      </c>
      <c r="I810" s="400">
        <v>7</v>
      </c>
      <c r="J810" s="400">
        <v>1</v>
      </c>
      <c r="K810" s="406" t="s">
        <v>1643</v>
      </c>
      <c r="L810" s="407">
        <v>0</v>
      </c>
      <c r="M810" s="594"/>
      <c r="N810" s="580"/>
      <c r="O810" s="407"/>
      <c r="P810" s="402">
        <f t="shared" ref="P810:Q811" si="523">O810*0.02+O810</f>
        <v>0</v>
      </c>
      <c r="Q810" s="402">
        <f t="shared" si="523"/>
        <v>0</v>
      </c>
      <c r="R810" s="402"/>
      <c r="S810" s="453">
        <f t="shared" si="479"/>
        <v>0</v>
      </c>
      <c r="T810" s="361"/>
    </row>
    <row r="811" spans="2:20" ht="15">
      <c r="B811" s="398"/>
      <c r="C811" s="398" t="s">
        <v>1615</v>
      </c>
      <c r="D811" s="398" t="s">
        <v>1063</v>
      </c>
      <c r="E811" s="399" t="s">
        <v>1064</v>
      </c>
      <c r="F811" s="398">
        <v>5</v>
      </c>
      <c r="G811" s="400">
        <v>14</v>
      </c>
      <c r="H811" s="400">
        <v>1</v>
      </c>
      <c r="I811" s="400">
        <v>7</v>
      </c>
      <c r="J811" s="400">
        <v>2</v>
      </c>
      <c r="K811" s="406" t="s">
        <v>1644</v>
      </c>
      <c r="L811" s="407">
        <v>0</v>
      </c>
      <c r="M811" s="594"/>
      <c r="N811" s="580"/>
      <c r="O811" s="407"/>
      <c r="P811" s="402">
        <f t="shared" si="523"/>
        <v>0</v>
      </c>
      <c r="Q811" s="402">
        <f t="shared" si="523"/>
        <v>0</v>
      </c>
      <c r="R811" s="402"/>
      <c r="S811" s="453">
        <f t="shared" si="479"/>
        <v>0</v>
      </c>
      <c r="T811" s="361"/>
    </row>
    <row r="812" spans="2:20" ht="15">
      <c r="B812" s="393"/>
      <c r="C812" s="393" t="s">
        <v>1615</v>
      </c>
      <c r="D812" s="393" t="s">
        <v>1063</v>
      </c>
      <c r="E812" s="394" t="s">
        <v>1064</v>
      </c>
      <c r="F812" s="393">
        <v>5</v>
      </c>
      <c r="G812" s="395">
        <v>14</v>
      </c>
      <c r="H812" s="395">
        <v>1</v>
      </c>
      <c r="I812" s="395">
        <v>8</v>
      </c>
      <c r="J812" s="395">
        <v>0</v>
      </c>
      <c r="K812" s="396" t="s">
        <v>1645</v>
      </c>
      <c r="L812" s="397">
        <v>0</v>
      </c>
      <c r="M812" s="593">
        <v>0</v>
      </c>
      <c r="N812" s="577">
        <f t="shared" ref="N812:O812" si="524">N813</f>
        <v>0</v>
      </c>
      <c r="O812" s="569">
        <f t="shared" si="524"/>
        <v>0</v>
      </c>
      <c r="P812" s="397">
        <f t="shared" ref="P812:R812" si="525">P813</f>
        <v>0</v>
      </c>
      <c r="Q812" s="397">
        <f t="shared" si="525"/>
        <v>0</v>
      </c>
      <c r="R812" s="397">
        <f t="shared" si="525"/>
        <v>0</v>
      </c>
      <c r="S812" s="453">
        <f t="shared" si="479"/>
        <v>0</v>
      </c>
      <c r="T812" s="361"/>
    </row>
    <row r="813" spans="2:20" ht="15">
      <c r="B813" s="398"/>
      <c r="C813" s="398" t="s">
        <v>1615</v>
      </c>
      <c r="D813" s="398" t="s">
        <v>1063</v>
      </c>
      <c r="E813" s="399" t="s">
        <v>1064</v>
      </c>
      <c r="F813" s="398">
        <v>5</v>
      </c>
      <c r="G813" s="400">
        <v>14</v>
      </c>
      <c r="H813" s="400">
        <v>1</v>
      </c>
      <c r="I813" s="400">
        <v>8</v>
      </c>
      <c r="J813" s="400">
        <v>1</v>
      </c>
      <c r="K813" s="406" t="s">
        <v>1646</v>
      </c>
      <c r="L813" s="407">
        <v>0</v>
      </c>
      <c r="M813" s="594"/>
      <c r="N813" s="580"/>
      <c r="O813" s="407"/>
      <c r="P813" s="402">
        <f>O813*0.02+O813</f>
        <v>0</v>
      </c>
      <c r="Q813" s="402">
        <f>P813*0.02+P813</f>
        <v>0</v>
      </c>
      <c r="R813" s="402"/>
      <c r="S813" s="453">
        <f t="shared" si="479"/>
        <v>0</v>
      </c>
      <c r="T813" s="361"/>
    </row>
    <row r="814" spans="2:20" ht="15">
      <c r="B814" s="389"/>
      <c r="C814" s="389" t="s">
        <v>1647</v>
      </c>
      <c r="D814" s="389" t="s">
        <v>1065</v>
      </c>
      <c r="E814" s="388" t="s">
        <v>1648</v>
      </c>
      <c r="F814" s="389">
        <v>5</v>
      </c>
      <c r="G814" s="390">
        <v>14</v>
      </c>
      <c r="H814" s="390">
        <v>2</v>
      </c>
      <c r="I814" s="390">
        <v>0</v>
      </c>
      <c r="J814" s="390">
        <v>0</v>
      </c>
      <c r="K814" s="391" t="s">
        <v>2268</v>
      </c>
      <c r="L814" s="392">
        <v>62349.52</v>
      </c>
      <c r="M814" s="592">
        <v>0</v>
      </c>
      <c r="N814" s="576">
        <f t="shared" ref="N814:O814" si="526">N815</f>
        <v>1809</v>
      </c>
      <c r="O814" s="568">
        <f t="shared" si="526"/>
        <v>0</v>
      </c>
      <c r="P814" s="392">
        <f t="shared" ref="P814:R814" si="527">P815</f>
        <v>0</v>
      </c>
      <c r="Q814" s="392">
        <f t="shared" si="527"/>
        <v>0</v>
      </c>
      <c r="R814" s="392">
        <f t="shared" si="527"/>
        <v>0</v>
      </c>
      <c r="S814" s="453">
        <f t="shared" si="479"/>
        <v>0</v>
      </c>
      <c r="T814" s="361"/>
    </row>
    <row r="815" spans="2:20" ht="15">
      <c r="B815" s="393"/>
      <c r="C815" s="393" t="s">
        <v>1647</v>
      </c>
      <c r="D815" s="393" t="s">
        <v>1065</v>
      </c>
      <c r="E815" s="394" t="s">
        <v>1066</v>
      </c>
      <c r="F815" s="393">
        <v>5</v>
      </c>
      <c r="G815" s="395">
        <v>14</v>
      </c>
      <c r="H815" s="395">
        <v>2</v>
      </c>
      <c r="I815" s="395">
        <v>1</v>
      </c>
      <c r="J815" s="395">
        <v>0</v>
      </c>
      <c r="K815" s="396" t="s">
        <v>1650</v>
      </c>
      <c r="L815" s="397">
        <v>62349.52</v>
      </c>
      <c r="M815" s="593">
        <v>0</v>
      </c>
      <c r="N815" s="577">
        <f t="shared" ref="N815" si="528">SUBTOTAL(9,N816:N821)</f>
        <v>1809</v>
      </c>
      <c r="O815" s="569">
        <f t="shared" ref="O815" si="529">SUBTOTAL(9,O816:O821)</f>
        <v>0</v>
      </c>
      <c r="P815" s="397">
        <f t="shared" ref="P815:R815" si="530">SUBTOTAL(9,P816:P821)</f>
        <v>0</v>
      </c>
      <c r="Q815" s="397">
        <f t="shared" si="530"/>
        <v>0</v>
      </c>
      <c r="R815" s="397">
        <f t="shared" si="530"/>
        <v>0</v>
      </c>
      <c r="S815" s="453">
        <f t="shared" si="479"/>
        <v>0</v>
      </c>
      <c r="T815" s="361"/>
    </row>
    <row r="816" spans="2:20" ht="15">
      <c r="B816" s="398"/>
      <c r="C816" s="398" t="s">
        <v>1647</v>
      </c>
      <c r="D816" s="398" t="s">
        <v>1065</v>
      </c>
      <c r="E816" s="399" t="s">
        <v>1066</v>
      </c>
      <c r="F816" s="398">
        <v>5</v>
      </c>
      <c r="G816" s="400">
        <v>14</v>
      </c>
      <c r="H816" s="400">
        <v>2</v>
      </c>
      <c r="I816" s="400">
        <v>1</v>
      </c>
      <c r="J816" s="400">
        <v>1</v>
      </c>
      <c r="K816" s="426" t="s">
        <v>1651</v>
      </c>
      <c r="L816" s="427">
        <v>0</v>
      </c>
      <c r="M816" s="585"/>
      <c r="N816" s="585"/>
      <c r="O816" s="427"/>
      <c r="P816" s="402">
        <f t="shared" ref="P816:Q821" si="531">O816*0.02+O816</f>
        <v>0</v>
      </c>
      <c r="Q816" s="402">
        <f t="shared" si="531"/>
        <v>0</v>
      </c>
      <c r="R816" s="402"/>
      <c r="S816" s="453">
        <f t="shared" si="479"/>
        <v>0</v>
      </c>
      <c r="T816" s="361"/>
    </row>
    <row r="817" spans="2:20" ht="15">
      <c r="B817" s="398"/>
      <c r="C817" s="398" t="s">
        <v>1647</v>
      </c>
      <c r="D817" s="398" t="s">
        <v>1065</v>
      </c>
      <c r="E817" s="399" t="s">
        <v>1066</v>
      </c>
      <c r="F817" s="398">
        <v>5</v>
      </c>
      <c r="G817" s="400">
        <v>14</v>
      </c>
      <c r="H817" s="400">
        <v>2</v>
      </c>
      <c r="I817" s="400">
        <v>1</v>
      </c>
      <c r="J817" s="400">
        <v>2</v>
      </c>
      <c r="K817" s="426" t="s">
        <v>1652</v>
      </c>
      <c r="L817" s="427">
        <v>0</v>
      </c>
      <c r="M817" s="578">
        <v>0</v>
      </c>
      <c r="N817" s="585">
        <v>1809</v>
      </c>
      <c r="O817" s="578">
        <v>0</v>
      </c>
      <c r="P817" s="402">
        <f t="shared" si="531"/>
        <v>0</v>
      </c>
      <c r="Q817" s="402">
        <f t="shared" si="531"/>
        <v>0</v>
      </c>
      <c r="R817" s="402"/>
      <c r="S817" s="453">
        <f t="shared" si="479"/>
        <v>0</v>
      </c>
      <c r="T817" s="361"/>
    </row>
    <row r="818" spans="2:20" ht="15">
      <c r="B818" s="398"/>
      <c r="C818" s="398" t="s">
        <v>1647</v>
      </c>
      <c r="D818" s="398" t="s">
        <v>1065</v>
      </c>
      <c r="E818" s="399" t="s">
        <v>1066</v>
      </c>
      <c r="F818" s="398">
        <v>5</v>
      </c>
      <c r="G818" s="400">
        <v>14</v>
      </c>
      <c r="H818" s="400">
        <v>2</v>
      </c>
      <c r="I818" s="400">
        <v>1</v>
      </c>
      <c r="J818" s="400">
        <v>3</v>
      </c>
      <c r="K818" s="426" t="s">
        <v>1653</v>
      </c>
      <c r="L818" s="427">
        <v>0</v>
      </c>
      <c r="M818" s="585"/>
      <c r="N818" s="585"/>
      <c r="O818" s="427"/>
      <c r="P818" s="402">
        <f t="shared" si="531"/>
        <v>0</v>
      </c>
      <c r="Q818" s="402">
        <f t="shared" si="531"/>
        <v>0</v>
      </c>
      <c r="R818" s="402"/>
      <c r="S818" s="453">
        <f t="shared" si="479"/>
        <v>0</v>
      </c>
      <c r="T818" s="361"/>
    </row>
    <row r="819" spans="2:20" ht="15">
      <c r="B819" s="398"/>
      <c r="C819" s="398" t="s">
        <v>1647</v>
      </c>
      <c r="D819" s="398" t="s">
        <v>1065</v>
      </c>
      <c r="E819" s="399" t="s">
        <v>1066</v>
      </c>
      <c r="F819" s="398">
        <v>5</v>
      </c>
      <c r="G819" s="400">
        <v>14</v>
      </c>
      <c r="H819" s="400">
        <v>2</v>
      </c>
      <c r="I819" s="400">
        <v>1</v>
      </c>
      <c r="J819" s="400">
        <v>4</v>
      </c>
      <c r="K819" s="426" t="s">
        <v>1654</v>
      </c>
      <c r="L819" s="427">
        <v>62349.52</v>
      </c>
      <c r="M819" s="585"/>
      <c r="N819" s="585"/>
      <c r="O819" s="427"/>
      <c r="P819" s="402">
        <f t="shared" si="531"/>
        <v>0</v>
      </c>
      <c r="Q819" s="402">
        <f t="shared" si="531"/>
        <v>0</v>
      </c>
      <c r="R819" s="402"/>
      <c r="S819" s="453">
        <f t="shared" si="479"/>
        <v>0</v>
      </c>
      <c r="T819" s="361"/>
    </row>
    <row r="820" spans="2:20" ht="15">
      <c r="B820" s="398"/>
      <c r="C820" s="398" t="s">
        <v>1647</v>
      </c>
      <c r="D820" s="398" t="s">
        <v>1065</v>
      </c>
      <c r="E820" s="399" t="s">
        <v>1066</v>
      </c>
      <c r="F820" s="398">
        <v>5</v>
      </c>
      <c r="G820" s="400">
        <v>14</v>
      </c>
      <c r="H820" s="400">
        <v>2</v>
      </c>
      <c r="I820" s="400">
        <v>1</v>
      </c>
      <c r="J820" s="400">
        <v>5</v>
      </c>
      <c r="K820" s="426" t="s">
        <v>1655</v>
      </c>
      <c r="L820" s="427">
        <v>0</v>
      </c>
      <c r="M820" s="585"/>
      <c r="N820" s="585"/>
      <c r="O820" s="427"/>
      <c r="P820" s="402">
        <f t="shared" si="531"/>
        <v>0</v>
      </c>
      <c r="Q820" s="402">
        <f t="shared" si="531"/>
        <v>0</v>
      </c>
      <c r="R820" s="402"/>
      <c r="S820" s="453">
        <f t="shared" ref="S820:S875" si="532">O820+O820*0.02-P820</f>
        <v>0</v>
      </c>
      <c r="T820" s="361"/>
    </row>
    <row r="821" spans="2:20" ht="15">
      <c r="B821" s="398"/>
      <c r="C821" s="398" t="s">
        <v>1647</v>
      </c>
      <c r="D821" s="398" t="s">
        <v>1065</v>
      </c>
      <c r="E821" s="399" t="s">
        <v>1066</v>
      </c>
      <c r="F821" s="398">
        <v>5</v>
      </c>
      <c r="G821" s="400">
        <v>14</v>
      </c>
      <c r="H821" s="400">
        <v>2</v>
      </c>
      <c r="I821" s="400">
        <v>1</v>
      </c>
      <c r="J821" s="400">
        <v>6</v>
      </c>
      <c r="K821" s="426" t="s">
        <v>1656</v>
      </c>
      <c r="L821" s="427">
        <v>0</v>
      </c>
      <c r="M821" s="585"/>
      <c r="N821" s="621"/>
      <c r="O821" s="427"/>
      <c r="P821" s="402">
        <f t="shared" si="531"/>
        <v>0</v>
      </c>
      <c r="Q821" s="402">
        <f t="shared" si="531"/>
        <v>0</v>
      </c>
      <c r="R821" s="402"/>
      <c r="S821" s="453">
        <f t="shared" si="532"/>
        <v>0</v>
      </c>
      <c r="T821" s="361"/>
    </row>
    <row r="822" spans="2:20" ht="15">
      <c r="B822" s="383"/>
      <c r="C822" s="383" t="s">
        <v>2269</v>
      </c>
      <c r="D822" s="383" t="s">
        <v>1067</v>
      </c>
      <c r="E822" s="382" t="s">
        <v>2270</v>
      </c>
      <c r="F822" s="383">
        <v>5</v>
      </c>
      <c r="G822" s="384">
        <v>15</v>
      </c>
      <c r="H822" s="384">
        <v>0</v>
      </c>
      <c r="I822" s="384">
        <v>0</v>
      </c>
      <c r="J822" s="384">
        <v>0</v>
      </c>
      <c r="K822" s="385" t="s">
        <v>2271</v>
      </c>
      <c r="L822" s="386">
        <v>6062261.2999999998</v>
      </c>
      <c r="M822" s="591">
        <v>3236832</v>
      </c>
      <c r="N822" s="575">
        <f t="shared" ref="N822" si="533">N823+N834+N837+N859</f>
        <v>7174281</v>
      </c>
      <c r="O822" s="567">
        <f t="shared" ref="O822" si="534">O823+O834+O837+O859</f>
        <v>2972479</v>
      </c>
      <c r="P822" s="386">
        <f t="shared" ref="P822:Q822" si="535">P823+P834+P837+P859</f>
        <v>3031928.58</v>
      </c>
      <c r="Q822" s="386">
        <f t="shared" si="535"/>
        <v>3092567.1516000004</v>
      </c>
      <c r="R822" s="386">
        <f t="shared" ref="R822" si="536">R823+R834+R837+R859</f>
        <v>0</v>
      </c>
      <c r="S822" s="453">
        <f t="shared" si="532"/>
        <v>0</v>
      </c>
      <c r="T822" s="361">
        <f>O822-S822</f>
        <v>2972479</v>
      </c>
    </row>
    <row r="823" spans="2:20" ht="15">
      <c r="B823" s="389"/>
      <c r="C823" s="389" t="s">
        <v>2272</v>
      </c>
      <c r="D823" s="389" t="s">
        <v>1069</v>
      </c>
      <c r="E823" s="388" t="s">
        <v>2273</v>
      </c>
      <c r="F823" s="389">
        <v>5</v>
      </c>
      <c r="G823" s="390">
        <v>15</v>
      </c>
      <c r="H823" s="390">
        <v>1</v>
      </c>
      <c r="I823" s="390">
        <v>0</v>
      </c>
      <c r="J823" s="390">
        <v>0</v>
      </c>
      <c r="K823" s="391" t="s">
        <v>2274</v>
      </c>
      <c r="L823" s="392">
        <v>2450000</v>
      </c>
      <c r="M823" s="592">
        <v>1750000</v>
      </c>
      <c r="N823" s="576">
        <f t="shared" ref="N823" si="537">N824+N826+N828+N830+N832</f>
        <v>1301310</v>
      </c>
      <c r="O823" s="568">
        <f t="shared" ref="O823" si="538">O824+O826+O828+O830+O832</f>
        <v>1149508</v>
      </c>
      <c r="P823" s="392">
        <f t="shared" ref="P823:Q823" si="539">P824+P826+P828+P830+P832</f>
        <v>1172498.1599999999</v>
      </c>
      <c r="Q823" s="392">
        <f t="shared" si="539"/>
        <v>1195948.1232000003</v>
      </c>
      <c r="R823" s="392">
        <f t="shared" ref="R823" si="540">R824+R826+R828+R830+R832</f>
        <v>0</v>
      </c>
      <c r="S823" s="453">
        <f t="shared" si="532"/>
        <v>0</v>
      </c>
      <c r="T823" s="361"/>
    </row>
    <row r="824" spans="2:20" ht="15">
      <c r="B824" s="393"/>
      <c r="C824" s="393" t="s">
        <v>2275</v>
      </c>
      <c r="D824" s="393" t="s">
        <v>1071</v>
      </c>
      <c r="E824" s="394" t="s">
        <v>1072</v>
      </c>
      <c r="F824" s="393">
        <v>5</v>
      </c>
      <c r="G824" s="395">
        <v>15</v>
      </c>
      <c r="H824" s="395">
        <v>1</v>
      </c>
      <c r="I824" s="395">
        <v>1</v>
      </c>
      <c r="J824" s="395">
        <v>0</v>
      </c>
      <c r="K824" s="396" t="s">
        <v>2276</v>
      </c>
      <c r="L824" s="397">
        <v>700000</v>
      </c>
      <c r="M824" s="593">
        <v>500000</v>
      </c>
      <c r="N824" s="577">
        <f t="shared" ref="N824:O824" si="541">N825</f>
        <v>400000</v>
      </c>
      <c r="O824" s="569">
        <f t="shared" si="541"/>
        <v>298198</v>
      </c>
      <c r="P824" s="397">
        <f t="shared" ref="P824:Q824" si="542">P825</f>
        <v>304161.96000000002</v>
      </c>
      <c r="Q824" s="397">
        <f t="shared" si="542"/>
        <v>310245.19920000003</v>
      </c>
      <c r="R824" s="397">
        <f t="shared" ref="R824" si="543">R825</f>
        <v>0</v>
      </c>
      <c r="S824" s="453">
        <f t="shared" si="532"/>
        <v>0</v>
      </c>
      <c r="T824" s="361"/>
    </row>
    <row r="825" spans="2:20" ht="15">
      <c r="B825" s="398"/>
      <c r="C825" s="398" t="s">
        <v>2275</v>
      </c>
      <c r="D825" s="398" t="s">
        <v>1071</v>
      </c>
      <c r="E825" s="399" t="s">
        <v>1072</v>
      </c>
      <c r="F825" s="398">
        <v>5</v>
      </c>
      <c r="G825" s="400">
        <v>15</v>
      </c>
      <c r="H825" s="400">
        <v>1</v>
      </c>
      <c r="I825" s="400">
        <v>1</v>
      </c>
      <c r="J825" s="400">
        <v>1</v>
      </c>
      <c r="K825" s="406" t="s">
        <v>2276</v>
      </c>
      <c r="L825" s="407">
        <v>700000</v>
      </c>
      <c r="M825" s="578">
        <v>500000</v>
      </c>
      <c r="N825" s="580">
        <v>400000</v>
      </c>
      <c r="O825" s="578">
        <v>298198</v>
      </c>
      <c r="P825" s="402">
        <f>O825*0.02+O825</f>
        <v>304161.96000000002</v>
      </c>
      <c r="Q825" s="402">
        <f>P825*0.02+P825</f>
        <v>310245.19920000003</v>
      </c>
      <c r="R825" s="402"/>
      <c r="S825" s="453">
        <f t="shared" si="532"/>
        <v>0</v>
      </c>
      <c r="T825" s="361"/>
    </row>
    <row r="826" spans="2:20" ht="15">
      <c r="B826" s="393"/>
      <c r="C826" s="393" t="s">
        <v>2277</v>
      </c>
      <c r="D826" s="393" t="s">
        <v>1073</v>
      </c>
      <c r="E826" s="394" t="s">
        <v>1074</v>
      </c>
      <c r="F826" s="393">
        <v>5</v>
      </c>
      <c r="G826" s="395">
        <v>15</v>
      </c>
      <c r="H826" s="395">
        <v>1</v>
      </c>
      <c r="I826" s="395">
        <v>2</v>
      </c>
      <c r="J826" s="395">
        <v>0</v>
      </c>
      <c r="K826" s="396" t="s">
        <v>2278</v>
      </c>
      <c r="L826" s="397">
        <v>300000</v>
      </c>
      <c r="M826" s="593">
        <v>150000</v>
      </c>
      <c r="N826" s="577">
        <f t="shared" ref="N826:O826" si="544">N827</f>
        <v>200000</v>
      </c>
      <c r="O826" s="569">
        <f t="shared" si="544"/>
        <v>150000</v>
      </c>
      <c r="P826" s="397">
        <f t="shared" ref="P826:R826" si="545">P827</f>
        <v>153000</v>
      </c>
      <c r="Q826" s="397">
        <f t="shared" si="545"/>
        <v>156060</v>
      </c>
      <c r="R826" s="397">
        <f t="shared" si="545"/>
        <v>0</v>
      </c>
      <c r="S826" s="453">
        <f t="shared" si="532"/>
        <v>0</v>
      </c>
      <c r="T826" s="361"/>
    </row>
    <row r="827" spans="2:20" ht="15">
      <c r="B827" s="398"/>
      <c r="C827" s="398" t="s">
        <v>2277</v>
      </c>
      <c r="D827" s="398" t="s">
        <v>1073</v>
      </c>
      <c r="E827" s="399" t="s">
        <v>1074</v>
      </c>
      <c r="F827" s="398">
        <v>5</v>
      </c>
      <c r="G827" s="400">
        <v>15</v>
      </c>
      <c r="H827" s="400">
        <v>1</v>
      </c>
      <c r="I827" s="400">
        <v>2</v>
      </c>
      <c r="J827" s="400">
        <v>1</v>
      </c>
      <c r="K827" s="406" t="s">
        <v>2278</v>
      </c>
      <c r="L827" s="407">
        <v>300000</v>
      </c>
      <c r="M827" s="578">
        <v>150000</v>
      </c>
      <c r="N827" s="580">
        <v>200000</v>
      </c>
      <c r="O827" s="578">
        <f>ROUND(N827,0)-50000</f>
        <v>150000</v>
      </c>
      <c r="P827" s="402">
        <f>O827*0.02+O827</f>
        <v>153000</v>
      </c>
      <c r="Q827" s="402">
        <f>P827*0.02+P827</f>
        <v>156060</v>
      </c>
      <c r="R827" s="402"/>
      <c r="S827" s="453">
        <f t="shared" si="532"/>
        <v>0</v>
      </c>
      <c r="T827" s="361"/>
    </row>
    <row r="828" spans="2:20" ht="25.5">
      <c r="B828" s="393"/>
      <c r="C828" s="393" t="s">
        <v>2279</v>
      </c>
      <c r="D828" s="393" t="s">
        <v>1075</v>
      </c>
      <c r="E828" s="394" t="s">
        <v>1076</v>
      </c>
      <c r="F828" s="393">
        <v>5</v>
      </c>
      <c r="G828" s="395">
        <v>15</v>
      </c>
      <c r="H828" s="395">
        <v>1</v>
      </c>
      <c r="I828" s="395">
        <v>3</v>
      </c>
      <c r="J828" s="395">
        <v>0</v>
      </c>
      <c r="K828" s="396" t="s">
        <v>2280</v>
      </c>
      <c r="L828" s="397">
        <v>0</v>
      </c>
      <c r="M828" s="593">
        <v>0</v>
      </c>
      <c r="N828" s="577">
        <v>0</v>
      </c>
      <c r="O828" s="397">
        <f>O829</f>
        <v>0</v>
      </c>
      <c r="P828" s="397">
        <f t="shared" ref="P828:R828" si="546">P829</f>
        <v>0</v>
      </c>
      <c r="Q828" s="397">
        <f t="shared" si="546"/>
        <v>0</v>
      </c>
      <c r="R828" s="397">
        <f t="shared" si="546"/>
        <v>0</v>
      </c>
      <c r="S828" s="453">
        <f t="shared" si="532"/>
        <v>0</v>
      </c>
      <c r="T828" s="361"/>
    </row>
    <row r="829" spans="2:20" ht="25.5">
      <c r="B829" s="398"/>
      <c r="C829" s="398" t="s">
        <v>2279</v>
      </c>
      <c r="D829" s="398" t="s">
        <v>1075</v>
      </c>
      <c r="E829" s="399" t="s">
        <v>1076</v>
      </c>
      <c r="F829" s="398">
        <v>5</v>
      </c>
      <c r="G829" s="400">
        <v>15</v>
      </c>
      <c r="H829" s="400">
        <v>1</v>
      </c>
      <c r="I829" s="400">
        <v>3</v>
      </c>
      <c r="J829" s="400">
        <v>1</v>
      </c>
      <c r="K829" s="406" t="s">
        <v>2280</v>
      </c>
      <c r="L829" s="407">
        <v>0</v>
      </c>
      <c r="M829" s="594">
        <v>0</v>
      </c>
      <c r="N829" s="580"/>
      <c r="O829" s="594">
        <f t="shared" ref="O829" si="547">ROUND(N829,0)</f>
        <v>0</v>
      </c>
      <c r="P829" s="402">
        <f>O829*0.02+O829</f>
        <v>0</v>
      </c>
      <c r="Q829" s="402">
        <f>P829*0.02+P829</f>
        <v>0</v>
      </c>
      <c r="R829" s="402"/>
      <c r="S829" s="453">
        <f t="shared" si="532"/>
        <v>0</v>
      </c>
      <c r="T829" s="361"/>
    </row>
    <row r="830" spans="2:20" ht="15">
      <c r="B830" s="393"/>
      <c r="C830" s="393" t="s">
        <v>2281</v>
      </c>
      <c r="D830" s="393" t="s">
        <v>1077</v>
      </c>
      <c r="E830" s="394" t="s">
        <v>1078</v>
      </c>
      <c r="F830" s="393">
        <v>5</v>
      </c>
      <c r="G830" s="395">
        <v>15</v>
      </c>
      <c r="H830" s="395">
        <v>1</v>
      </c>
      <c r="I830" s="395">
        <v>4</v>
      </c>
      <c r="J830" s="395">
        <v>0</v>
      </c>
      <c r="K830" s="396" t="s">
        <v>2282</v>
      </c>
      <c r="L830" s="397">
        <v>800000</v>
      </c>
      <c r="M830" s="593">
        <v>450000</v>
      </c>
      <c r="N830" s="593">
        <f t="shared" ref="N830" si="548">N831</f>
        <v>600000</v>
      </c>
      <c r="O830" s="397">
        <f>O831</f>
        <v>600000</v>
      </c>
      <c r="P830" s="397">
        <f t="shared" ref="P830:R830" si="549">P831</f>
        <v>612000</v>
      </c>
      <c r="Q830" s="397">
        <f t="shared" si="549"/>
        <v>624240</v>
      </c>
      <c r="R830" s="397">
        <f t="shared" si="549"/>
        <v>0</v>
      </c>
      <c r="S830" s="453">
        <f t="shared" si="532"/>
        <v>0</v>
      </c>
      <c r="T830" s="361"/>
    </row>
    <row r="831" spans="2:20" ht="15">
      <c r="B831" s="398"/>
      <c r="C831" s="398" t="s">
        <v>2281</v>
      </c>
      <c r="D831" s="398" t="s">
        <v>1077</v>
      </c>
      <c r="E831" s="399" t="s">
        <v>1078</v>
      </c>
      <c r="F831" s="398">
        <v>5</v>
      </c>
      <c r="G831" s="400">
        <v>15</v>
      </c>
      <c r="H831" s="400">
        <v>1</v>
      </c>
      <c r="I831" s="400">
        <v>4</v>
      </c>
      <c r="J831" s="400">
        <v>1</v>
      </c>
      <c r="K831" s="406" t="s">
        <v>2282</v>
      </c>
      <c r="L831" s="407">
        <v>800000</v>
      </c>
      <c r="M831" s="578">
        <v>450000</v>
      </c>
      <c r="N831" s="580">
        <v>600000</v>
      </c>
      <c r="O831" s="578">
        <v>600000</v>
      </c>
      <c r="P831" s="402">
        <f>O831*0.02+O831</f>
        <v>612000</v>
      </c>
      <c r="Q831" s="402">
        <f>P831*0.02+P831</f>
        <v>624240</v>
      </c>
      <c r="R831" s="402"/>
      <c r="S831" s="453">
        <f t="shared" si="532"/>
        <v>0</v>
      </c>
      <c r="T831" s="361"/>
    </row>
    <row r="832" spans="2:20" ht="15">
      <c r="B832" s="393"/>
      <c r="C832" s="393" t="s">
        <v>2283</v>
      </c>
      <c r="D832" s="393" t="s">
        <v>1079</v>
      </c>
      <c r="E832" s="394" t="s">
        <v>1080</v>
      </c>
      <c r="F832" s="393">
        <v>5</v>
      </c>
      <c r="G832" s="395">
        <v>15</v>
      </c>
      <c r="H832" s="395">
        <v>1</v>
      </c>
      <c r="I832" s="395">
        <v>5</v>
      </c>
      <c r="J832" s="395">
        <v>0</v>
      </c>
      <c r="K832" s="396" t="s">
        <v>2284</v>
      </c>
      <c r="L832" s="397">
        <v>650000</v>
      </c>
      <c r="M832" s="593">
        <v>650000</v>
      </c>
      <c r="N832" s="577">
        <f t="shared" ref="N832:O832" si="550">N833</f>
        <v>101310</v>
      </c>
      <c r="O832" s="569">
        <f t="shared" si="550"/>
        <v>101310</v>
      </c>
      <c r="P832" s="397">
        <f t="shared" ref="P832:R832" si="551">P833</f>
        <v>103336.2</v>
      </c>
      <c r="Q832" s="397">
        <f t="shared" si="551"/>
        <v>105402.924</v>
      </c>
      <c r="R832" s="397">
        <f t="shared" si="551"/>
        <v>0</v>
      </c>
      <c r="S832" s="453">
        <f t="shared" si="532"/>
        <v>0</v>
      </c>
      <c r="T832" s="361"/>
    </row>
    <row r="833" spans="2:20" ht="15">
      <c r="B833" s="398"/>
      <c r="C833" s="398" t="s">
        <v>2283</v>
      </c>
      <c r="D833" s="398" t="s">
        <v>1079</v>
      </c>
      <c r="E833" s="399" t="s">
        <v>1080</v>
      </c>
      <c r="F833" s="398">
        <v>5</v>
      </c>
      <c r="G833" s="400">
        <v>15</v>
      </c>
      <c r="H833" s="400">
        <v>1</v>
      </c>
      <c r="I833" s="400">
        <v>5</v>
      </c>
      <c r="J833" s="400">
        <v>1</v>
      </c>
      <c r="K833" s="406" t="s">
        <v>2284</v>
      </c>
      <c r="L833" s="407">
        <v>650000</v>
      </c>
      <c r="M833" s="578">
        <v>650000</v>
      </c>
      <c r="N833" s="580">
        <v>101310</v>
      </c>
      <c r="O833" s="578">
        <f>ROUND(N833,0)</f>
        <v>101310</v>
      </c>
      <c r="P833" s="402">
        <f>O833*0.02+O833</f>
        <v>103336.2</v>
      </c>
      <c r="Q833" s="402">
        <f>P833*0.02+P833</f>
        <v>105402.924</v>
      </c>
      <c r="R833" s="402"/>
      <c r="S833" s="453">
        <f t="shared" si="532"/>
        <v>0</v>
      </c>
      <c r="T833" s="361"/>
    </row>
    <row r="834" spans="2:20" ht="15">
      <c r="B834" s="389"/>
      <c r="C834" s="389" t="s">
        <v>2285</v>
      </c>
      <c r="D834" s="389" t="s">
        <v>1081</v>
      </c>
      <c r="E834" s="388" t="s">
        <v>2286</v>
      </c>
      <c r="F834" s="389">
        <v>5</v>
      </c>
      <c r="G834" s="390">
        <v>15</v>
      </c>
      <c r="H834" s="390">
        <v>2</v>
      </c>
      <c r="I834" s="390">
        <v>0</v>
      </c>
      <c r="J834" s="390">
        <v>0</v>
      </c>
      <c r="K834" s="391" t="s">
        <v>2287</v>
      </c>
      <c r="L834" s="392">
        <v>270832</v>
      </c>
      <c r="M834" s="592">
        <v>270832</v>
      </c>
      <c r="N834" s="576">
        <f t="shared" ref="N834:R835" si="552">N835</f>
        <v>270832</v>
      </c>
      <c r="O834" s="568">
        <f t="shared" si="552"/>
        <v>270832</v>
      </c>
      <c r="P834" s="392">
        <f t="shared" si="552"/>
        <v>276248.64</v>
      </c>
      <c r="Q834" s="392">
        <f t="shared" si="552"/>
        <v>281773.6128</v>
      </c>
      <c r="R834" s="392">
        <f t="shared" si="552"/>
        <v>0</v>
      </c>
      <c r="S834" s="453">
        <f t="shared" si="532"/>
        <v>0</v>
      </c>
      <c r="T834" s="361"/>
    </row>
    <row r="835" spans="2:20" ht="15">
      <c r="B835" s="393"/>
      <c r="C835" s="393" t="s">
        <v>2288</v>
      </c>
      <c r="D835" s="393" t="s">
        <v>1081</v>
      </c>
      <c r="E835" s="394" t="s">
        <v>1082</v>
      </c>
      <c r="F835" s="393">
        <v>5</v>
      </c>
      <c r="G835" s="395">
        <v>15</v>
      </c>
      <c r="H835" s="395">
        <v>2</v>
      </c>
      <c r="I835" s="395">
        <v>1</v>
      </c>
      <c r="J835" s="395">
        <v>0</v>
      </c>
      <c r="K835" s="396" t="s">
        <v>2289</v>
      </c>
      <c r="L835" s="397">
        <v>270832</v>
      </c>
      <c r="M835" s="593">
        <v>270832</v>
      </c>
      <c r="N835" s="577">
        <f t="shared" si="552"/>
        <v>270832</v>
      </c>
      <c r="O835" s="569">
        <f t="shared" si="552"/>
        <v>270832</v>
      </c>
      <c r="P835" s="397">
        <f t="shared" si="552"/>
        <v>276248.64</v>
      </c>
      <c r="Q835" s="397">
        <f t="shared" si="552"/>
        <v>281773.6128</v>
      </c>
      <c r="R835" s="397">
        <f t="shared" si="552"/>
        <v>0</v>
      </c>
      <c r="S835" s="453">
        <f t="shared" si="532"/>
        <v>0</v>
      </c>
      <c r="T835" s="361"/>
    </row>
    <row r="836" spans="2:20" ht="15">
      <c r="B836" s="398"/>
      <c r="C836" s="398" t="s">
        <v>2288</v>
      </c>
      <c r="D836" s="398" t="s">
        <v>1081</v>
      </c>
      <c r="E836" s="399" t="s">
        <v>1082</v>
      </c>
      <c r="F836" s="398">
        <v>5</v>
      </c>
      <c r="G836" s="400">
        <v>15</v>
      </c>
      <c r="H836" s="400">
        <v>2</v>
      </c>
      <c r="I836" s="400">
        <v>1</v>
      </c>
      <c r="J836" s="400">
        <v>1</v>
      </c>
      <c r="K836" s="406" t="s">
        <v>2289</v>
      </c>
      <c r="L836" s="407">
        <v>270832</v>
      </c>
      <c r="M836" s="578">
        <v>270832</v>
      </c>
      <c r="N836" s="580">
        <v>270832</v>
      </c>
      <c r="O836" s="578">
        <f>ROUND(N836,0)</f>
        <v>270832</v>
      </c>
      <c r="P836" s="402">
        <f>O836*0.02+O836</f>
        <v>276248.64</v>
      </c>
      <c r="Q836" s="402">
        <f>P836*0.02+P836</f>
        <v>281773.6128</v>
      </c>
      <c r="R836" s="402"/>
      <c r="S836" s="453">
        <f t="shared" si="532"/>
        <v>0</v>
      </c>
      <c r="T836" s="361"/>
    </row>
    <row r="837" spans="2:20" ht="25.5">
      <c r="B837" s="389"/>
      <c r="C837" s="389" t="s">
        <v>2290</v>
      </c>
      <c r="D837" s="389" t="s">
        <v>1083</v>
      </c>
      <c r="E837" s="388" t="s">
        <v>2291</v>
      </c>
      <c r="F837" s="389">
        <v>5</v>
      </c>
      <c r="G837" s="390">
        <v>15</v>
      </c>
      <c r="H837" s="390">
        <v>3</v>
      </c>
      <c r="I837" s="390">
        <v>0</v>
      </c>
      <c r="J837" s="390">
        <v>0</v>
      </c>
      <c r="K837" s="391" t="s">
        <v>2292</v>
      </c>
      <c r="L837" s="392">
        <v>2167000</v>
      </c>
      <c r="M837" s="592">
        <v>0</v>
      </c>
      <c r="N837" s="576">
        <f t="shared" ref="N837" si="553">N838+N853+N855+N857</f>
        <v>3550000</v>
      </c>
      <c r="O837" s="568">
        <f t="shared" ref="O837" si="554">O838+O853+O855+O857</f>
        <v>0</v>
      </c>
      <c r="P837" s="392">
        <f t="shared" ref="P837:R837" si="555">P838+P853+P855+P857</f>
        <v>0</v>
      </c>
      <c r="Q837" s="392">
        <f t="shared" si="555"/>
        <v>0</v>
      </c>
      <c r="R837" s="392">
        <f t="shared" si="555"/>
        <v>0</v>
      </c>
      <c r="S837" s="453">
        <f t="shared" si="532"/>
        <v>0</v>
      </c>
      <c r="T837" s="361"/>
    </row>
    <row r="838" spans="2:20" ht="25.5">
      <c r="B838" s="393"/>
      <c r="C838" s="393" t="s">
        <v>2293</v>
      </c>
      <c r="D838" s="393" t="s">
        <v>1085</v>
      </c>
      <c r="E838" s="394" t="s">
        <v>1086</v>
      </c>
      <c r="F838" s="393">
        <v>5</v>
      </c>
      <c r="G838" s="395">
        <v>15</v>
      </c>
      <c r="H838" s="395">
        <v>3</v>
      </c>
      <c r="I838" s="395">
        <v>1</v>
      </c>
      <c r="J838" s="395">
        <v>0</v>
      </c>
      <c r="K838" s="396" t="s">
        <v>2294</v>
      </c>
      <c r="L838" s="397">
        <v>2167000</v>
      </c>
      <c r="M838" s="593">
        <v>0</v>
      </c>
      <c r="N838" s="577">
        <f t="shared" ref="N838" si="556">SUBTOTAL(9,N839:N852)</f>
        <v>3550000</v>
      </c>
      <c r="O838" s="569">
        <f t="shared" ref="O838" si="557">SUBTOTAL(9,O839:O852)</f>
        <v>0</v>
      </c>
      <c r="P838" s="397">
        <f t="shared" ref="P838:R838" si="558">SUBTOTAL(9,P839:P852)</f>
        <v>0</v>
      </c>
      <c r="Q838" s="397">
        <f t="shared" si="558"/>
        <v>0</v>
      </c>
      <c r="R838" s="397">
        <f t="shared" si="558"/>
        <v>0</v>
      </c>
      <c r="S838" s="453">
        <f t="shared" si="532"/>
        <v>0</v>
      </c>
      <c r="T838" s="361"/>
    </row>
    <row r="839" spans="2:20" ht="25.5">
      <c r="B839" s="398"/>
      <c r="C839" s="398" t="s">
        <v>2293</v>
      </c>
      <c r="D839" s="398" t="s">
        <v>1085</v>
      </c>
      <c r="E839" s="399" t="s">
        <v>1086</v>
      </c>
      <c r="F839" s="398">
        <v>5</v>
      </c>
      <c r="G839" s="400">
        <v>15</v>
      </c>
      <c r="H839" s="400">
        <v>3</v>
      </c>
      <c r="I839" s="400">
        <v>1</v>
      </c>
      <c r="J839" s="400">
        <v>1</v>
      </c>
      <c r="K839" s="406" t="s">
        <v>2295</v>
      </c>
      <c r="L839" s="407">
        <v>0</v>
      </c>
      <c r="M839" s="594"/>
      <c r="N839" s="580"/>
      <c r="O839" s="407"/>
      <c r="P839" s="402">
        <f t="shared" ref="P839:Q852" si="559">O839*0.02+O839</f>
        <v>0</v>
      </c>
      <c r="Q839" s="402">
        <f t="shared" si="559"/>
        <v>0</v>
      </c>
      <c r="R839" s="402"/>
      <c r="S839" s="453">
        <f t="shared" si="532"/>
        <v>0</v>
      </c>
      <c r="T839" s="361"/>
    </row>
    <row r="840" spans="2:20" ht="25.5">
      <c r="B840" s="398"/>
      <c r="C840" s="398" t="s">
        <v>2293</v>
      </c>
      <c r="D840" s="398" t="s">
        <v>1085</v>
      </c>
      <c r="E840" s="399" t="s">
        <v>1086</v>
      </c>
      <c r="F840" s="398">
        <v>5</v>
      </c>
      <c r="G840" s="400">
        <v>15</v>
      </c>
      <c r="H840" s="400">
        <v>3</v>
      </c>
      <c r="I840" s="400">
        <v>1</v>
      </c>
      <c r="J840" s="400">
        <v>2</v>
      </c>
      <c r="K840" s="406" t="s">
        <v>2296</v>
      </c>
      <c r="L840" s="407">
        <v>0</v>
      </c>
      <c r="M840" s="594"/>
      <c r="N840" s="580"/>
      <c r="O840" s="407"/>
      <c r="P840" s="402">
        <f t="shared" si="559"/>
        <v>0</v>
      </c>
      <c r="Q840" s="402">
        <f t="shared" si="559"/>
        <v>0</v>
      </c>
      <c r="R840" s="402"/>
      <c r="S840" s="453">
        <f t="shared" si="532"/>
        <v>0</v>
      </c>
      <c r="T840" s="361"/>
    </row>
    <row r="841" spans="2:20" ht="25.5">
      <c r="B841" s="398"/>
      <c r="C841" s="398" t="s">
        <v>2293</v>
      </c>
      <c r="D841" s="398" t="s">
        <v>1085</v>
      </c>
      <c r="E841" s="399" t="s">
        <v>1086</v>
      </c>
      <c r="F841" s="398">
        <v>5</v>
      </c>
      <c r="G841" s="400">
        <v>15</v>
      </c>
      <c r="H841" s="400">
        <v>3</v>
      </c>
      <c r="I841" s="400">
        <v>1</v>
      </c>
      <c r="J841" s="400">
        <v>3</v>
      </c>
      <c r="K841" s="406" t="s">
        <v>2297</v>
      </c>
      <c r="L841" s="407">
        <v>0</v>
      </c>
      <c r="M841" s="594"/>
      <c r="N841" s="580"/>
      <c r="O841" s="407"/>
      <c r="P841" s="402">
        <f t="shared" si="559"/>
        <v>0</v>
      </c>
      <c r="Q841" s="402">
        <f t="shared" si="559"/>
        <v>0</v>
      </c>
      <c r="R841" s="402"/>
      <c r="S841" s="453">
        <f t="shared" si="532"/>
        <v>0</v>
      </c>
      <c r="T841" s="361"/>
    </row>
    <row r="842" spans="2:20" ht="25.5">
      <c r="B842" s="398"/>
      <c r="C842" s="398" t="s">
        <v>2293</v>
      </c>
      <c r="D842" s="398" t="s">
        <v>1085</v>
      </c>
      <c r="E842" s="399" t="s">
        <v>1086</v>
      </c>
      <c r="F842" s="398">
        <v>5</v>
      </c>
      <c r="G842" s="400">
        <v>15</v>
      </c>
      <c r="H842" s="400">
        <v>3</v>
      </c>
      <c r="I842" s="400">
        <v>1</v>
      </c>
      <c r="J842" s="400">
        <v>4</v>
      </c>
      <c r="K842" s="406" t="s">
        <v>2298</v>
      </c>
      <c r="L842" s="407">
        <v>0</v>
      </c>
      <c r="M842" s="594"/>
      <c r="N842" s="580"/>
      <c r="O842" s="407"/>
      <c r="P842" s="402">
        <f t="shared" si="559"/>
        <v>0</v>
      </c>
      <c r="Q842" s="402">
        <f t="shared" si="559"/>
        <v>0</v>
      </c>
      <c r="R842" s="402"/>
      <c r="S842" s="453">
        <f t="shared" si="532"/>
        <v>0</v>
      </c>
      <c r="T842" s="361"/>
    </row>
    <row r="843" spans="2:20" ht="25.5">
      <c r="B843" s="398"/>
      <c r="C843" s="398" t="s">
        <v>2293</v>
      </c>
      <c r="D843" s="398" t="s">
        <v>1085</v>
      </c>
      <c r="E843" s="399" t="s">
        <v>1086</v>
      </c>
      <c r="F843" s="398">
        <v>5</v>
      </c>
      <c r="G843" s="400">
        <v>15</v>
      </c>
      <c r="H843" s="400">
        <v>3</v>
      </c>
      <c r="I843" s="400">
        <v>1</v>
      </c>
      <c r="J843" s="400">
        <v>5</v>
      </c>
      <c r="K843" s="406" t="s">
        <v>2299</v>
      </c>
      <c r="L843" s="407">
        <v>0</v>
      </c>
      <c r="M843" s="594"/>
      <c r="N843" s="580"/>
      <c r="O843" s="407"/>
      <c r="P843" s="402">
        <f t="shared" si="559"/>
        <v>0</v>
      </c>
      <c r="Q843" s="402">
        <f t="shared" si="559"/>
        <v>0</v>
      </c>
      <c r="R843" s="402"/>
      <c r="S843" s="453">
        <f t="shared" si="532"/>
        <v>0</v>
      </c>
      <c r="T843" s="361"/>
    </row>
    <row r="844" spans="2:20" ht="25.5">
      <c r="B844" s="398"/>
      <c r="C844" s="398" t="s">
        <v>2293</v>
      </c>
      <c r="D844" s="398" t="s">
        <v>1085</v>
      </c>
      <c r="E844" s="399" t="s">
        <v>1086</v>
      </c>
      <c r="F844" s="398">
        <v>5</v>
      </c>
      <c r="G844" s="400">
        <v>15</v>
      </c>
      <c r="H844" s="400">
        <v>3</v>
      </c>
      <c r="I844" s="400">
        <v>1</v>
      </c>
      <c r="J844" s="400">
        <v>6</v>
      </c>
      <c r="K844" s="406" t="s">
        <v>2300</v>
      </c>
      <c r="L844" s="407">
        <v>0</v>
      </c>
      <c r="M844" s="594"/>
      <c r="N844" s="580"/>
      <c r="O844" s="407"/>
      <c r="P844" s="402">
        <f t="shared" si="559"/>
        <v>0</v>
      </c>
      <c r="Q844" s="402">
        <f t="shared" si="559"/>
        <v>0</v>
      </c>
      <c r="R844" s="402"/>
      <c r="S844" s="453">
        <f t="shared" si="532"/>
        <v>0</v>
      </c>
      <c r="T844" s="361"/>
    </row>
    <row r="845" spans="2:20" ht="25.5">
      <c r="B845" s="398"/>
      <c r="C845" s="398" t="s">
        <v>2293</v>
      </c>
      <c r="D845" s="398" t="s">
        <v>1085</v>
      </c>
      <c r="E845" s="399" t="s">
        <v>1086</v>
      </c>
      <c r="F845" s="398">
        <v>5</v>
      </c>
      <c r="G845" s="400">
        <v>15</v>
      </c>
      <c r="H845" s="400">
        <v>3</v>
      </c>
      <c r="I845" s="400">
        <v>1</v>
      </c>
      <c r="J845" s="400">
        <v>7</v>
      </c>
      <c r="K845" s="406" t="s">
        <v>2301</v>
      </c>
      <c r="L845" s="407">
        <v>0</v>
      </c>
      <c r="M845" s="594"/>
      <c r="N845" s="580"/>
      <c r="O845" s="407"/>
      <c r="P845" s="402">
        <f t="shared" si="559"/>
        <v>0</v>
      </c>
      <c r="Q845" s="402">
        <f t="shared" si="559"/>
        <v>0</v>
      </c>
      <c r="R845" s="402"/>
      <c r="S845" s="453">
        <f t="shared" si="532"/>
        <v>0</v>
      </c>
      <c r="T845" s="361"/>
    </row>
    <row r="846" spans="2:20" ht="25.5">
      <c r="B846" s="398"/>
      <c r="C846" s="398" t="s">
        <v>2293</v>
      </c>
      <c r="D846" s="398" t="s">
        <v>1085</v>
      </c>
      <c r="E846" s="399" t="s">
        <v>1086</v>
      </c>
      <c r="F846" s="398">
        <v>5</v>
      </c>
      <c r="G846" s="400">
        <v>15</v>
      </c>
      <c r="H846" s="400">
        <v>3</v>
      </c>
      <c r="I846" s="400">
        <v>1</v>
      </c>
      <c r="J846" s="400">
        <v>8</v>
      </c>
      <c r="K846" s="406" t="s">
        <v>2302</v>
      </c>
      <c r="L846" s="407">
        <v>0</v>
      </c>
      <c r="M846" s="594"/>
      <c r="N846" s="580"/>
      <c r="O846" s="407"/>
      <c r="P846" s="402">
        <f t="shared" si="559"/>
        <v>0</v>
      </c>
      <c r="Q846" s="402">
        <f t="shared" si="559"/>
        <v>0</v>
      </c>
      <c r="R846" s="402"/>
      <c r="S846" s="453">
        <f t="shared" si="532"/>
        <v>0</v>
      </c>
      <c r="T846" s="361"/>
    </row>
    <row r="847" spans="2:20" ht="25.5">
      <c r="B847" s="398"/>
      <c r="C847" s="398" t="s">
        <v>2293</v>
      </c>
      <c r="D847" s="398" t="s">
        <v>1085</v>
      </c>
      <c r="E847" s="399" t="s">
        <v>1086</v>
      </c>
      <c r="F847" s="398">
        <v>5</v>
      </c>
      <c r="G847" s="400">
        <v>15</v>
      </c>
      <c r="H847" s="400">
        <v>3</v>
      </c>
      <c r="I847" s="400">
        <v>1</v>
      </c>
      <c r="J847" s="400">
        <v>9</v>
      </c>
      <c r="K847" s="406" t="s">
        <v>2303</v>
      </c>
      <c r="L847" s="407">
        <v>0</v>
      </c>
      <c r="M847" s="594"/>
      <c r="N847" s="580"/>
      <c r="O847" s="407"/>
      <c r="P847" s="402">
        <f t="shared" si="559"/>
        <v>0</v>
      </c>
      <c r="Q847" s="402">
        <f t="shared" si="559"/>
        <v>0</v>
      </c>
      <c r="R847" s="402"/>
      <c r="S847" s="453">
        <f t="shared" si="532"/>
        <v>0</v>
      </c>
      <c r="T847" s="361"/>
    </row>
    <row r="848" spans="2:20" ht="25.5">
      <c r="B848" s="398"/>
      <c r="C848" s="398" t="s">
        <v>2293</v>
      </c>
      <c r="D848" s="398" t="s">
        <v>1085</v>
      </c>
      <c r="E848" s="399" t="s">
        <v>1086</v>
      </c>
      <c r="F848" s="398">
        <v>5</v>
      </c>
      <c r="G848" s="400">
        <v>15</v>
      </c>
      <c r="H848" s="400">
        <v>3</v>
      </c>
      <c r="I848" s="400">
        <v>1</v>
      </c>
      <c r="J848" s="400">
        <v>10</v>
      </c>
      <c r="K848" s="406" t="s">
        <v>2304</v>
      </c>
      <c r="L848" s="407">
        <v>0</v>
      </c>
      <c r="M848" s="594"/>
      <c r="N848" s="580"/>
      <c r="O848" s="407"/>
      <c r="P848" s="402">
        <f t="shared" si="559"/>
        <v>0</v>
      </c>
      <c r="Q848" s="402">
        <f t="shared" si="559"/>
        <v>0</v>
      </c>
      <c r="R848" s="402"/>
      <c r="S848" s="453">
        <f t="shared" si="532"/>
        <v>0</v>
      </c>
      <c r="T848" s="361"/>
    </row>
    <row r="849" spans="2:20" ht="25.5">
      <c r="B849" s="398"/>
      <c r="C849" s="398" t="s">
        <v>2293</v>
      </c>
      <c r="D849" s="398" t="s">
        <v>1085</v>
      </c>
      <c r="E849" s="399" t="s">
        <v>1086</v>
      </c>
      <c r="F849" s="398">
        <v>5</v>
      </c>
      <c r="G849" s="400">
        <v>15</v>
      </c>
      <c r="H849" s="400">
        <v>3</v>
      </c>
      <c r="I849" s="400">
        <v>1</v>
      </c>
      <c r="J849" s="400">
        <v>11</v>
      </c>
      <c r="K849" s="406" t="s">
        <v>2305</v>
      </c>
      <c r="L849" s="407">
        <v>2167000</v>
      </c>
      <c r="M849" s="594">
        <v>0</v>
      </c>
      <c r="N849" s="578">
        <v>3550000</v>
      </c>
      <c r="O849" s="594">
        <v>0</v>
      </c>
      <c r="P849" s="402">
        <f t="shared" si="559"/>
        <v>0</v>
      </c>
      <c r="Q849" s="402">
        <f t="shared" si="559"/>
        <v>0</v>
      </c>
      <c r="R849" s="402"/>
      <c r="S849" s="453">
        <f t="shared" si="532"/>
        <v>0</v>
      </c>
      <c r="T849" s="361"/>
    </row>
    <row r="850" spans="2:20" ht="25.5">
      <c r="B850" s="398"/>
      <c r="C850" s="398" t="s">
        <v>2293</v>
      </c>
      <c r="D850" s="398" t="s">
        <v>1085</v>
      </c>
      <c r="E850" s="399" t="s">
        <v>1086</v>
      </c>
      <c r="F850" s="398">
        <v>5</v>
      </c>
      <c r="G850" s="400">
        <v>15</v>
      </c>
      <c r="H850" s="400">
        <v>3</v>
      </c>
      <c r="I850" s="400">
        <v>1</v>
      </c>
      <c r="J850" s="400">
        <v>12</v>
      </c>
      <c r="K850" s="406" t="s">
        <v>2306</v>
      </c>
      <c r="L850" s="407">
        <v>0</v>
      </c>
      <c r="M850" s="594"/>
      <c r="N850" s="580"/>
      <c r="O850" s="407"/>
      <c r="P850" s="402">
        <f t="shared" si="559"/>
        <v>0</v>
      </c>
      <c r="Q850" s="402">
        <f t="shared" si="559"/>
        <v>0</v>
      </c>
      <c r="R850" s="402"/>
      <c r="S850" s="453">
        <f t="shared" si="532"/>
        <v>0</v>
      </c>
      <c r="T850" s="361"/>
    </row>
    <row r="851" spans="2:20" ht="25.5">
      <c r="B851" s="398"/>
      <c r="C851" s="398" t="s">
        <v>2293</v>
      </c>
      <c r="D851" s="398" t="s">
        <v>1085</v>
      </c>
      <c r="E851" s="399" t="s">
        <v>1086</v>
      </c>
      <c r="F851" s="398">
        <v>5</v>
      </c>
      <c r="G851" s="400">
        <v>15</v>
      </c>
      <c r="H851" s="400">
        <v>3</v>
      </c>
      <c r="I851" s="400">
        <v>1</v>
      </c>
      <c r="J851" s="400">
        <v>13</v>
      </c>
      <c r="K851" s="406" t="s">
        <v>2307</v>
      </c>
      <c r="L851" s="407">
        <v>0</v>
      </c>
      <c r="M851" s="594"/>
      <c r="N851" s="580"/>
      <c r="O851" s="407"/>
      <c r="P851" s="402">
        <f t="shared" si="559"/>
        <v>0</v>
      </c>
      <c r="Q851" s="402">
        <f t="shared" si="559"/>
        <v>0</v>
      </c>
      <c r="R851" s="402"/>
      <c r="S851" s="453">
        <f t="shared" si="532"/>
        <v>0</v>
      </c>
      <c r="T851" s="361"/>
    </row>
    <row r="852" spans="2:20" ht="25.5">
      <c r="B852" s="398"/>
      <c r="C852" s="398" t="s">
        <v>2293</v>
      </c>
      <c r="D852" s="398" t="s">
        <v>1085</v>
      </c>
      <c r="E852" s="399" t="s">
        <v>1086</v>
      </c>
      <c r="F852" s="398">
        <v>5</v>
      </c>
      <c r="G852" s="400">
        <v>15</v>
      </c>
      <c r="H852" s="400">
        <v>3</v>
      </c>
      <c r="I852" s="400">
        <v>1</v>
      </c>
      <c r="J852" s="400">
        <v>14</v>
      </c>
      <c r="K852" s="406" t="s">
        <v>2308</v>
      </c>
      <c r="L852" s="407">
        <v>0</v>
      </c>
      <c r="M852" s="594"/>
      <c r="N852" s="580"/>
      <c r="O852" s="407"/>
      <c r="P852" s="402">
        <f t="shared" si="559"/>
        <v>0</v>
      </c>
      <c r="Q852" s="402">
        <f t="shared" si="559"/>
        <v>0</v>
      </c>
      <c r="R852" s="402"/>
      <c r="S852" s="453">
        <f t="shared" si="532"/>
        <v>0</v>
      </c>
      <c r="T852" s="361"/>
    </row>
    <row r="853" spans="2:20" ht="25.5">
      <c r="B853" s="393"/>
      <c r="C853" s="393" t="s">
        <v>2309</v>
      </c>
      <c r="D853" s="393" t="s">
        <v>1087</v>
      </c>
      <c r="E853" s="394" t="s">
        <v>1088</v>
      </c>
      <c r="F853" s="393">
        <v>5</v>
      </c>
      <c r="G853" s="395">
        <v>15</v>
      </c>
      <c r="H853" s="395">
        <v>3</v>
      </c>
      <c r="I853" s="395">
        <v>2</v>
      </c>
      <c r="J853" s="395">
        <v>0</v>
      </c>
      <c r="K853" s="396" t="s">
        <v>2310</v>
      </c>
      <c r="L853" s="397">
        <v>0</v>
      </c>
      <c r="M853" s="593">
        <v>0</v>
      </c>
      <c r="N853" s="577">
        <v>0</v>
      </c>
      <c r="O853" s="397">
        <f>O854</f>
        <v>0</v>
      </c>
      <c r="P853" s="397">
        <f t="shared" ref="P853:R853" si="560">P854</f>
        <v>0</v>
      </c>
      <c r="Q853" s="397">
        <f t="shared" si="560"/>
        <v>0</v>
      </c>
      <c r="R853" s="397">
        <f t="shared" si="560"/>
        <v>0</v>
      </c>
      <c r="S853" s="453">
        <f t="shared" si="532"/>
        <v>0</v>
      </c>
      <c r="T853" s="361"/>
    </row>
    <row r="854" spans="2:20" ht="25.5">
      <c r="B854" s="398"/>
      <c r="C854" s="398" t="s">
        <v>2309</v>
      </c>
      <c r="D854" s="398" t="s">
        <v>1087</v>
      </c>
      <c r="E854" s="399" t="s">
        <v>1088</v>
      </c>
      <c r="F854" s="398">
        <v>5</v>
      </c>
      <c r="G854" s="400">
        <v>15</v>
      </c>
      <c r="H854" s="400">
        <v>3</v>
      </c>
      <c r="I854" s="400">
        <v>2</v>
      </c>
      <c r="J854" s="400">
        <v>1</v>
      </c>
      <c r="K854" s="406" t="s">
        <v>2310</v>
      </c>
      <c r="L854" s="407">
        <v>0</v>
      </c>
      <c r="M854" s="594"/>
      <c r="N854" s="580"/>
      <c r="O854" s="407"/>
      <c r="P854" s="402">
        <f>O854*0.02+O854</f>
        <v>0</v>
      </c>
      <c r="Q854" s="402">
        <f>P854*0.02+P854</f>
        <v>0</v>
      </c>
      <c r="R854" s="402"/>
      <c r="S854" s="453">
        <f t="shared" si="532"/>
        <v>0</v>
      </c>
      <c r="T854" s="361"/>
    </row>
    <row r="855" spans="2:20" ht="25.5">
      <c r="B855" s="393"/>
      <c r="C855" s="393" t="s">
        <v>2311</v>
      </c>
      <c r="D855" s="393" t="s">
        <v>1089</v>
      </c>
      <c r="E855" s="394" t="s">
        <v>1090</v>
      </c>
      <c r="F855" s="393">
        <v>5</v>
      </c>
      <c r="G855" s="395">
        <v>15</v>
      </c>
      <c r="H855" s="395">
        <v>3</v>
      </c>
      <c r="I855" s="395">
        <v>3</v>
      </c>
      <c r="J855" s="395">
        <v>0</v>
      </c>
      <c r="K855" s="396" t="s">
        <v>2312</v>
      </c>
      <c r="L855" s="397">
        <v>0</v>
      </c>
      <c r="M855" s="593">
        <v>0</v>
      </c>
      <c r="N855" s="577">
        <v>0</v>
      </c>
      <c r="O855" s="397">
        <f>O856</f>
        <v>0</v>
      </c>
      <c r="P855" s="397">
        <f t="shared" ref="P855:R855" si="561">P856</f>
        <v>0</v>
      </c>
      <c r="Q855" s="397">
        <f t="shared" si="561"/>
        <v>0</v>
      </c>
      <c r="R855" s="397">
        <f t="shared" si="561"/>
        <v>0</v>
      </c>
      <c r="S855" s="453">
        <f t="shared" si="532"/>
        <v>0</v>
      </c>
      <c r="T855" s="361"/>
    </row>
    <row r="856" spans="2:20" ht="25.5">
      <c r="B856" s="398"/>
      <c r="C856" s="398" t="s">
        <v>2311</v>
      </c>
      <c r="D856" s="398" t="s">
        <v>1089</v>
      </c>
      <c r="E856" s="399" t="s">
        <v>1090</v>
      </c>
      <c r="F856" s="398">
        <v>5</v>
      </c>
      <c r="G856" s="400">
        <v>15</v>
      </c>
      <c r="H856" s="400">
        <v>3</v>
      </c>
      <c r="I856" s="400">
        <v>3</v>
      </c>
      <c r="J856" s="400">
        <v>1</v>
      </c>
      <c r="K856" s="406" t="s">
        <v>2312</v>
      </c>
      <c r="L856" s="407">
        <v>0</v>
      </c>
      <c r="M856" s="594"/>
      <c r="N856" s="580"/>
      <c r="O856" s="407"/>
      <c r="P856" s="402">
        <f>O856*0.02+O856</f>
        <v>0</v>
      </c>
      <c r="Q856" s="402">
        <f>P856*0.02+P856</f>
        <v>0</v>
      </c>
      <c r="R856" s="402"/>
      <c r="S856" s="453">
        <f t="shared" si="532"/>
        <v>0</v>
      </c>
      <c r="T856" s="361"/>
    </row>
    <row r="857" spans="2:20" ht="15">
      <c r="B857" s="393"/>
      <c r="C857" s="393" t="s">
        <v>2313</v>
      </c>
      <c r="D857" s="393" t="s">
        <v>1091</v>
      </c>
      <c r="E857" s="394" t="s">
        <v>1092</v>
      </c>
      <c r="F857" s="393">
        <v>5</v>
      </c>
      <c r="G857" s="395">
        <v>15</v>
      </c>
      <c r="H857" s="395">
        <v>3</v>
      </c>
      <c r="I857" s="395">
        <v>4</v>
      </c>
      <c r="J857" s="395">
        <v>0</v>
      </c>
      <c r="K857" s="396" t="s">
        <v>2314</v>
      </c>
      <c r="L857" s="397">
        <v>0</v>
      </c>
      <c r="M857" s="593">
        <v>0</v>
      </c>
      <c r="N857" s="577">
        <v>0</v>
      </c>
      <c r="O857" s="397">
        <f>O858</f>
        <v>0</v>
      </c>
      <c r="P857" s="397">
        <f t="shared" ref="P857:R857" si="562">P858</f>
        <v>0</v>
      </c>
      <c r="Q857" s="397">
        <f t="shared" si="562"/>
        <v>0</v>
      </c>
      <c r="R857" s="397">
        <f t="shared" si="562"/>
        <v>0</v>
      </c>
      <c r="S857" s="453">
        <f t="shared" si="532"/>
        <v>0</v>
      </c>
      <c r="T857" s="361"/>
    </row>
    <row r="858" spans="2:20" ht="15">
      <c r="B858" s="398"/>
      <c r="C858" s="398" t="s">
        <v>2313</v>
      </c>
      <c r="D858" s="398" t="s">
        <v>1091</v>
      </c>
      <c r="E858" s="399" t="s">
        <v>1092</v>
      </c>
      <c r="F858" s="398">
        <v>5</v>
      </c>
      <c r="G858" s="400">
        <v>15</v>
      </c>
      <c r="H858" s="400">
        <v>3</v>
      </c>
      <c r="I858" s="400">
        <v>4</v>
      </c>
      <c r="J858" s="400">
        <v>1</v>
      </c>
      <c r="K858" s="406" t="s">
        <v>2314</v>
      </c>
      <c r="L858" s="407">
        <v>0</v>
      </c>
      <c r="M858" s="594"/>
      <c r="N858" s="580"/>
      <c r="O858" s="407"/>
      <c r="P858" s="402">
        <f>O858*0.02+O858</f>
        <v>0</v>
      </c>
      <c r="Q858" s="402">
        <f>P858*0.02+P858</f>
        <v>0</v>
      </c>
      <c r="R858" s="402"/>
      <c r="S858" s="453">
        <f t="shared" si="532"/>
        <v>0</v>
      </c>
      <c r="T858" s="361"/>
    </row>
    <row r="859" spans="2:20" ht="15">
      <c r="B859" s="389"/>
      <c r="C859" s="389" t="s">
        <v>2315</v>
      </c>
      <c r="D859" s="389" t="s">
        <v>1093</v>
      </c>
      <c r="E859" s="388" t="s">
        <v>2316</v>
      </c>
      <c r="F859" s="389">
        <v>5</v>
      </c>
      <c r="G859" s="390">
        <v>15</v>
      </c>
      <c r="H859" s="390">
        <v>4</v>
      </c>
      <c r="I859" s="390">
        <v>0</v>
      </c>
      <c r="J859" s="390">
        <v>0</v>
      </c>
      <c r="K859" s="391" t="s">
        <v>2317</v>
      </c>
      <c r="L859" s="392">
        <v>1174429.3</v>
      </c>
      <c r="M859" s="592">
        <v>1216000</v>
      </c>
      <c r="N859" s="576">
        <f t="shared" ref="N859" si="563">N860+N862+N864+N866+N868+N870+N872</f>
        <v>2052139</v>
      </c>
      <c r="O859" s="392">
        <f>O860+O862+O864+O866+O868+O870+O872</f>
        <v>1552139</v>
      </c>
      <c r="P859" s="392">
        <f t="shared" ref="P859:R859" si="564">P860+P862+P864+P866+P868+P870+P872</f>
        <v>1583181.78</v>
      </c>
      <c r="Q859" s="392">
        <f t="shared" si="564"/>
        <v>1614845.4155999999</v>
      </c>
      <c r="R859" s="392">
        <f t="shared" si="564"/>
        <v>0</v>
      </c>
      <c r="S859" s="453">
        <f t="shared" si="532"/>
        <v>0</v>
      </c>
      <c r="T859" s="361"/>
    </row>
    <row r="860" spans="2:20" ht="15">
      <c r="B860" s="393"/>
      <c r="C860" s="393" t="s">
        <v>2318</v>
      </c>
      <c r="D860" s="393" t="s">
        <v>1095</v>
      </c>
      <c r="E860" s="394" t="s">
        <v>1096</v>
      </c>
      <c r="F860" s="393">
        <v>5</v>
      </c>
      <c r="G860" s="395">
        <v>15</v>
      </c>
      <c r="H860" s="395">
        <v>4</v>
      </c>
      <c r="I860" s="395">
        <v>1</v>
      </c>
      <c r="J860" s="395">
        <v>0</v>
      </c>
      <c r="K860" s="396" t="s">
        <v>2319</v>
      </c>
      <c r="L860" s="397">
        <v>600000</v>
      </c>
      <c r="M860" s="593">
        <v>300000</v>
      </c>
      <c r="N860" s="577">
        <f t="shared" ref="N860" si="565">N861</f>
        <v>600000</v>
      </c>
      <c r="O860" s="397">
        <f>O861</f>
        <v>100000</v>
      </c>
      <c r="P860" s="397">
        <f t="shared" ref="P860:R860" si="566">P861</f>
        <v>102000</v>
      </c>
      <c r="Q860" s="397">
        <f t="shared" si="566"/>
        <v>104040</v>
      </c>
      <c r="R860" s="397">
        <f t="shared" si="566"/>
        <v>0</v>
      </c>
      <c r="S860" s="453">
        <f t="shared" si="532"/>
        <v>0</v>
      </c>
      <c r="T860" s="361"/>
    </row>
    <row r="861" spans="2:20" ht="15">
      <c r="B861" s="398"/>
      <c r="C861" s="398" t="s">
        <v>2318</v>
      </c>
      <c r="D861" s="398" t="s">
        <v>1095</v>
      </c>
      <c r="E861" s="399" t="s">
        <v>1096</v>
      </c>
      <c r="F861" s="398">
        <v>5</v>
      </c>
      <c r="G861" s="400">
        <v>15</v>
      </c>
      <c r="H861" s="400">
        <v>4</v>
      </c>
      <c r="I861" s="400">
        <v>1</v>
      </c>
      <c r="J861" s="400">
        <v>1</v>
      </c>
      <c r="K861" s="406" t="s">
        <v>2319</v>
      </c>
      <c r="L861" s="407">
        <v>600000</v>
      </c>
      <c r="M861" s="578">
        <v>300000</v>
      </c>
      <c r="N861" s="580">
        <v>600000</v>
      </c>
      <c r="O861" s="578">
        <v>100000</v>
      </c>
      <c r="P861" s="402">
        <f>O861*0.02+O861</f>
        <v>102000</v>
      </c>
      <c r="Q861" s="402">
        <f>P861*0.02+P861</f>
        <v>104040</v>
      </c>
      <c r="R861" s="402"/>
      <c r="S861" s="453">
        <f t="shared" si="532"/>
        <v>0</v>
      </c>
      <c r="T861" s="361"/>
    </row>
    <row r="862" spans="2:20" ht="15">
      <c r="B862" s="393"/>
      <c r="C862" s="393" t="s">
        <v>2320</v>
      </c>
      <c r="D862" s="393" t="s">
        <v>1097</v>
      </c>
      <c r="E862" s="394" t="s">
        <v>1098</v>
      </c>
      <c r="F862" s="393">
        <v>5</v>
      </c>
      <c r="G862" s="395">
        <v>15</v>
      </c>
      <c r="H862" s="395">
        <v>4</v>
      </c>
      <c r="I862" s="395">
        <v>2</v>
      </c>
      <c r="J862" s="395">
        <v>0</v>
      </c>
      <c r="K862" s="396" t="s">
        <v>2321</v>
      </c>
      <c r="L862" s="397">
        <v>246000</v>
      </c>
      <c r="M862" s="593">
        <v>255000</v>
      </c>
      <c r="N862" s="577">
        <f t="shared" ref="N862" si="567">N863</f>
        <v>407493</v>
      </c>
      <c r="O862" s="397">
        <f>O863</f>
        <v>407493</v>
      </c>
      <c r="P862" s="397">
        <f t="shared" ref="P862:R862" si="568">P863</f>
        <v>415642.86</v>
      </c>
      <c r="Q862" s="397">
        <f t="shared" si="568"/>
        <v>423955.71720000001</v>
      </c>
      <c r="R862" s="397">
        <f t="shared" si="568"/>
        <v>0</v>
      </c>
      <c r="S862" s="453">
        <f t="shared" si="532"/>
        <v>0</v>
      </c>
      <c r="T862" s="361"/>
    </row>
    <row r="863" spans="2:20" ht="15">
      <c r="B863" s="398"/>
      <c r="C863" s="398" t="s">
        <v>2320</v>
      </c>
      <c r="D863" s="398" t="s">
        <v>1097</v>
      </c>
      <c r="E863" s="399" t="s">
        <v>1098</v>
      </c>
      <c r="F863" s="398">
        <v>5</v>
      </c>
      <c r="G863" s="400">
        <v>15</v>
      </c>
      <c r="H863" s="400">
        <v>4</v>
      </c>
      <c r="I863" s="400">
        <v>2</v>
      </c>
      <c r="J863" s="400">
        <v>1</v>
      </c>
      <c r="K863" s="406" t="s">
        <v>2321</v>
      </c>
      <c r="L863" s="407">
        <v>246000</v>
      </c>
      <c r="M863" s="578">
        <v>255000</v>
      </c>
      <c r="N863" s="580">
        <v>407493</v>
      </c>
      <c r="O863" s="578">
        <f>ROUND(N863,0)</f>
        <v>407493</v>
      </c>
      <c r="P863" s="402">
        <f>O863*0.02+O863</f>
        <v>415642.86</v>
      </c>
      <c r="Q863" s="402">
        <f>P863*0.02+P863</f>
        <v>423955.71720000001</v>
      </c>
      <c r="R863" s="402"/>
      <c r="S863" s="453">
        <f t="shared" si="532"/>
        <v>0</v>
      </c>
      <c r="T863" s="361"/>
    </row>
    <row r="864" spans="2:20" ht="15">
      <c r="B864" s="393"/>
      <c r="C864" s="393" t="s">
        <v>2322</v>
      </c>
      <c r="D864" s="393" t="s">
        <v>1099</v>
      </c>
      <c r="E864" s="394" t="s">
        <v>1100</v>
      </c>
      <c r="F864" s="393">
        <v>5</v>
      </c>
      <c r="G864" s="395">
        <v>15</v>
      </c>
      <c r="H864" s="395">
        <v>4</v>
      </c>
      <c r="I864" s="395">
        <v>3</v>
      </c>
      <c r="J864" s="395">
        <v>0</v>
      </c>
      <c r="K864" s="396" t="s">
        <v>2323</v>
      </c>
      <c r="L864" s="397">
        <v>45000</v>
      </c>
      <c r="M864" s="593">
        <v>46000</v>
      </c>
      <c r="N864" s="577">
        <f t="shared" ref="N864" si="569">N865</f>
        <v>74706</v>
      </c>
      <c r="O864" s="397">
        <f>O865</f>
        <v>74706</v>
      </c>
      <c r="P864" s="397">
        <f t="shared" ref="P864:R864" si="570">P865</f>
        <v>76200.12</v>
      </c>
      <c r="Q864" s="397">
        <f t="shared" si="570"/>
        <v>77724.122399999993</v>
      </c>
      <c r="R864" s="397">
        <f t="shared" si="570"/>
        <v>0</v>
      </c>
      <c r="S864" s="453">
        <f t="shared" si="532"/>
        <v>0</v>
      </c>
      <c r="T864" s="361"/>
    </row>
    <row r="865" spans="2:22" ht="15">
      <c r="B865" s="398"/>
      <c r="C865" s="398" t="s">
        <v>2322</v>
      </c>
      <c r="D865" s="398" t="s">
        <v>1099</v>
      </c>
      <c r="E865" s="399" t="s">
        <v>1100</v>
      </c>
      <c r="F865" s="398">
        <v>5</v>
      </c>
      <c r="G865" s="400">
        <v>15</v>
      </c>
      <c r="H865" s="400">
        <v>4</v>
      </c>
      <c r="I865" s="400">
        <v>3</v>
      </c>
      <c r="J865" s="400">
        <v>1</v>
      </c>
      <c r="K865" s="406" t="s">
        <v>2323</v>
      </c>
      <c r="L865" s="407">
        <v>45000</v>
      </c>
      <c r="M865" s="578">
        <v>46000</v>
      </c>
      <c r="N865" s="580">
        <v>74706</v>
      </c>
      <c r="O865" s="578">
        <f>ROUND(N865,0)</f>
        <v>74706</v>
      </c>
      <c r="P865" s="402">
        <f>O865*0.02+O865</f>
        <v>76200.12</v>
      </c>
      <c r="Q865" s="402">
        <f>P865*0.02+P865</f>
        <v>77724.122399999993</v>
      </c>
      <c r="R865" s="402"/>
      <c r="S865" s="453">
        <f t="shared" si="532"/>
        <v>0</v>
      </c>
      <c r="T865" s="361"/>
    </row>
    <row r="866" spans="2:22" ht="15">
      <c r="B866" s="393"/>
      <c r="C866" s="393" t="s">
        <v>2324</v>
      </c>
      <c r="D866" s="393" t="s">
        <v>1101</v>
      </c>
      <c r="E866" s="394" t="s">
        <v>1102</v>
      </c>
      <c r="F866" s="393">
        <v>5</v>
      </c>
      <c r="G866" s="395">
        <v>15</v>
      </c>
      <c r="H866" s="395">
        <v>4</v>
      </c>
      <c r="I866" s="395">
        <v>4</v>
      </c>
      <c r="J866" s="395">
        <v>0</v>
      </c>
      <c r="K866" s="396" t="s">
        <v>2325</v>
      </c>
      <c r="L866" s="397">
        <v>120264.09</v>
      </c>
      <c r="M866" s="593">
        <v>134000</v>
      </c>
      <c r="N866" s="593">
        <f t="shared" ref="N866" si="571">N867</f>
        <v>360777</v>
      </c>
      <c r="O866" s="397">
        <f>O867</f>
        <v>360777</v>
      </c>
      <c r="P866" s="397">
        <f t="shared" ref="P866:R866" si="572">P867</f>
        <v>367992.54</v>
      </c>
      <c r="Q866" s="397">
        <f t="shared" si="572"/>
        <v>375352.39079999999</v>
      </c>
      <c r="R866" s="397">
        <f t="shared" si="572"/>
        <v>0</v>
      </c>
      <c r="S866" s="453">
        <f t="shared" si="532"/>
        <v>0</v>
      </c>
      <c r="T866" s="361"/>
    </row>
    <row r="867" spans="2:22" ht="15">
      <c r="B867" s="398"/>
      <c r="C867" s="398" t="s">
        <v>2324</v>
      </c>
      <c r="D867" s="398" t="s">
        <v>1101</v>
      </c>
      <c r="E867" s="399" t="s">
        <v>1102</v>
      </c>
      <c r="F867" s="398">
        <v>5</v>
      </c>
      <c r="G867" s="400">
        <v>15</v>
      </c>
      <c r="H867" s="400">
        <v>4</v>
      </c>
      <c r="I867" s="400">
        <v>4</v>
      </c>
      <c r="J867" s="400">
        <v>1</v>
      </c>
      <c r="K867" s="406" t="s">
        <v>2325</v>
      </c>
      <c r="L867" s="407">
        <v>120264.09</v>
      </c>
      <c r="M867" s="578">
        <v>134000</v>
      </c>
      <c r="N867" s="580">
        <v>360777</v>
      </c>
      <c r="O867" s="578">
        <f>ROUND(N867,0)</f>
        <v>360777</v>
      </c>
      <c r="P867" s="402">
        <f>O867*0.02+O867</f>
        <v>367992.54</v>
      </c>
      <c r="Q867" s="402">
        <f>P867*0.02+P867</f>
        <v>375352.39079999999</v>
      </c>
      <c r="R867" s="402"/>
      <c r="S867" s="453">
        <f t="shared" si="532"/>
        <v>0</v>
      </c>
      <c r="T867" s="361"/>
    </row>
    <row r="868" spans="2:22" ht="15">
      <c r="B868" s="393"/>
      <c r="C868" s="393" t="s">
        <v>2326</v>
      </c>
      <c r="D868" s="393" t="s">
        <v>1103</v>
      </c>
      <c r="E868" s="394" t="s">
        <v>1104</v>
      </c>
      <c r="F868" s="393">
        <v>5</v>
      </c>
      <c r="G868" s="395">
        <v>15</v>
      </c>
      <c r="H868" s="395">
        <v>4</v>
      </c>
      <c r="I868" s="395">
        <v>5</v>
      </c>
      <c r="J868" s="395">
        <v>0</v>
      </c>
      <c r="K868" s="396" t="s">
        <v>2327</v>
      </c>
      <c r="L868" s="397">
        <v>14340</v>
      </c>
      <c r="M868" s="593">
        <v>16000</v>
      </c>
      <c r="N868" s="593">
        <f t="shared" ref="N868" si="573">N869</f>
        <v>42807</v>
      </c>
      <c r="O868" s="397">
        <f>O869</f>
        <v>42807</v>
      </c>
      <c r="P868" s="397">
        <f t="shared" ref="P868:R868" si="574">P869</f>
        <v>43663.14</v>
      </c>
      <c r="Q868" s="397">
        <f t="shared" si="574"/>
        <v>44536.402799999996</v>
      </c>
      <c r="R868" s="397">
        <f t="shared" si="574"/>
        <v>0</v>
      </c>
      <c r="S868" s="453">
        <f t="shared" si="532"/>
        <v>0</v>
      </c>
      <c r="T868" s="361"/>
    </row>
    <row r="869" spans="2:22" ht="15">
      <c r="B869" s="398"/>
      <c r="C869" s="398" t="s">
        <v>2326</v>
      </c>
      <c r="D869" s="398" t="s">
        <v>1103</v>
      </c>
      <c r="E869" s="399" t="s">
        <v>1104</v>
      </c>
      <c r="F869" s="398">
        <v>5</v>
      </c>
      <c r="G869" s="400">
        <v>15</v>
      </c>
      <c r="H869" s="400">
        <v>4</v>
      </c>
      <c r="I869" s="400">
        <v>5</v>
      </c>
      <c r="J869" s="400">
        <v>1</v>
      </c>
      <c r="K869" s="406" t="s">
        <v>2327</v>
      </c>
      <c r="L869" s="407">
        <v>14340</v>
      </c>
      <c r="M869" s="578">
        <v>16000</v>
      </c>
      <c r="N869" s="580">
        <v>42807</v>
      </c>
      <c r="O869" s="578">
        <f>ROUND(N869,0)</f>
        <v>42807</v>
      </c>
      <c r="P869" s="402">
        <f>O869*0.02+O869</f>
        <v>43663.14</v>
      </c>
      <c r="Q869" s="402">
        <f>P869*0.02+P869</f>
        <v>44536.402799999996</v>
      </c>
      <c r="R869" s="402"/>
      <c r="S869" s="453">
        <f t="shared" si="532"/>
        <v>0</v>
      </c>
      <c r="T869" s="361"/>
    </row>
    <row r="870" spans="2:22" ht="15">
      <c r="B870" s="393"/>
      <c r="C870" s="393" t="s">
        <v>2328</v>
      </c>
      <c r="D870" s="393" t="s">
        <v>1105</v>
      </c>
      <c r="E870" s="394" t="s">
        <v>1106</v>
      </c>
      <c r="F870" s="393">
        <v>5</v>
      </c>
      <c r="G870" s="395">
        <v>15</v>
      </c>
      <c r="H870" s="395">
        <v>4</v>
      </c>
      <c r="I870" s="395">
        <v>6</v>
      </c>
      <c r="J870" s="395">
        <v>0</v>
      </c>
      <c r="K870" s="396" t="s">
        <v>2329</v>
      </c>
      <c r="L870" s="397">
        <v>148825.21</v>
      </c>
      <c r="M870" s="593">
        <v>165000</v>
      </c>
      <c r="N870" s="593">
        <f t="shared" ref="N870" si="575">N871</f>
        <v>441356</v>
      </c>
      <c r="O870" s="397">
        <f>O871</f>
        <v>441356</v>
      </c>
      <c r="P870" s="397">
        <f t="shared" ref="P870:R870" si="576">P871</f>
        <v>450183.12</v>
      </c>
      <c r="Q870" s="397">
        <f t="shared" si="576"/>
        <v>459186.78239999997</v>
      </c>
      <c r="R870" s="397">
        <f t="shared" si="576"/>
        <v>0</v>
      </c>
      <c r="S870" s="453">
        <f t="shared" si="532"/>
        <v>0</v>
      </c>
      <c r="T870" s="361"/>
    </row>
    <row r="871" spans="2:22" ht="15">
      <c r="B871" s="398"/>
      <c r="C871" s="398" t="s">
        <v>2328</v>
      </c>
      <c r="D871" s="398" t="s">
        <v>1105</v>
      </c>
      <c r="E871" s="399" t="s">
        <v>1106</v>
      </c>
      <c r="F871" s="398">
        <v>5</v>
      </c>
      <c r="G871" s="400">
        <v>15</v>
      </c>
      <c r="H871" s="400">
        <v>4</v>
      </c>
      <c r="I871" s="400">
        <v>6</v>
      </c>
      <c r="J871" s="400">
        <v>1</v>
      </c>
      <c r="K871" s="406" t="s">
        <v>2329</v>
      </c>
      <c r="L871" s="407">
        <v>148825.21</v>
      </c>
      <c r="M871" s="578">
        <v>165000</v>
      </c>
      <c r="N871" s="580">
        <v>441356</v>
      </c>
      <c r="O871" s="578">
        <f>ROUND(N871,0)</f>
        <v>441356</v>
      </c>
      <c r="P871" s="402">
        <f>O871*0.02+O871</f>
        <v>450183.12</v>
      </c>
      <c r="Q871" s="402">
        <f>P871*0.02+P871</f>
        <v>459186.78239999997</v>
      </c>
      <c r="R871" s="402"/>
      <c r="S871" s="453">
        <f t="shared" si="532"/>
        <v>0</v>
      </c>
      <c r="T871" s="361"/>
    </row>
    <row r="872" spans="2:22" ht="15">
      <c r="B872" s="393"/>
      <c r="C872" s="393" t="s">
        <v>2330</v>
      </c>
      <c r="D872" s="393" t="s">
        <v>1107</v>
      </c>
      <c r="E872" s="394" t="s">
        <v>1108</v>
      </c>
      <c r="F872" s="393">
        <v>5</v>
      </c>
      <c r="G872" s="395">
        <v>15</v>
      </c>
      <c r="H872" s="395">
        <v>4</v>
      </c>
      <c r="I872" s="395">
        <v>7</v>
      </c>
      <c r="J872" s="395">
        <v>0</v>
      </c>
      <c r="K872" s="396" t="s">
        <v>274</v>
      </c>
      <c r="L872" s="397">
        <v>0</v>
      </c>
      <c r="M872" s="593">
        <v>300000</v>
      </c>
      <c r="N872" s="593">
        <f t="shared" ref="N872" si="577">SUBTOTAL(9,N873:N874)</f>
        <v>125000</v>
      </c>
      <c r="O872" s="397">
        <f>SUBTOTAL(9,O873:O874)</f>
        <v>125000</v>
      </c>
      <c r="P872" s="397">
        <f t="shared" ref="P872:R872" si="578">SUBTOTAL(9,P873:P874)</f>
        <v>127500</v>
      </c>
      <c r="Q872" s="397">
        <f t="shared" si="578"/>
        <v>130050</v>
      </c>
      <c r="R872" s="397">
        <f t="shared" si="578"/>
        <v>0</v>
      </c>
      <c r="S872" s="453">
        <f t="shared" si="532"/>
        <v>0</v>
      </c>
      <c r="T872" s="361"/>
    </row>
    <row r="873" spans="2:22" ht="15">
      <c r="B873" s="398"/>
      <c r="C873" s="398" t="s">
        <v>2330</v>
      </c>
      <c r="D873" s="398" t="s">
        <v>1107</v>
      </c>
      <c r="E873" s="399" t="s">
        <v>1108</v>
      </c>
      <c r="F873" s="398">
        <v>5</v>
      </c>
      <c r="G873" s="400">
        <v>15</v>
      </c>
      <c r="H873" s="400">
        <v>4</v>
      </c>
      <c r="I873" s="400">
        <v>7</v>
      </c>
      <c r="J873" s="400">
        <v>1</v>
      </c>
      <c r="K873" s="406" t="s">
        <v>2331</v>
      </c>
      <c r="L873" s="407">
        <v>0</v>
      </c>
      <c r="M873" s="594"/>
      <c r="N873" s="580"/>
      <c r="O873" s="407"/>
      <c r="P873" s="402">
        <f t="shared" ref="P873:Q874" si="579">O873*0.02+O873</f>
        <v>0</v>
      </c>
      <c r="Q873" s="402">
        <f t="shared" si="579"/>
        <v>0</v>
      </c>
      <c r="R873" s="402"/>
      <c r="S873" s="453">
        <f t="shared" si="532"/>
        <v>0</v>
      </c>
      <c r="T873" s="361"/>
    </row>
    <row r="874" spans="2:22" ht="15">
      <c r="B874" s="398"/>
      <c r="C874" s="398" t="s">
        <v>2330</v>
      </c>
      <c r="D874" s="398" t="s">
        <v>1107</v>
      </c>
      <c r="E874" s="399" t="s">
        <v>1108</v>
      </c>
      <c r="F874" s="398">
        <v>5</v>
      </c>
      <c r="G874" s="400">
        <v>15</v>
      </c>
      <c r="H874" s="400">
        <v>4</v>
      </c>
      <c r="I874" s="400">
        <v>7</v>
      </c>
      <c r="J874" s="400">
        <v>2</v>
      </c>
      <c r="K874" s="406" t="s">
        <v>274</v>
      </c>
      <c r="L874" s="407">
        <v>0</v>
      </c>
      <c r="M874" s="594">
        <v>300000</v>
      </c>
      <c r="N874" s="580">
        <v>125000</v>
      </c>
      <c r="O874" s="578">
        <f>ROUND(N874,0)</f>
        <v>125000</v>
      </c>
      <c r="P874" s="402">
        <f t="shared" si="579"/>
        <v>127500</v>
      </c>
      <c r="Q874" s="402">
        <f t="shared" si="579"/>
        <v>130050</v>
      </c>
      <c r="R874" s="402"/>
      <c r="S874" s="453">
        <f t="shared" si="532"/>
        <v>0</v>
      </c>
      <c r="T874" s="361" t="s">
        <v>2672</v>
      </c>
    </row>
    <row r="875" spans="2:22" ht="15">
      <c r="B875" s="398"/>
      <c r="C875" s="398"/>
      <c r="D875" s="398"/>
      <c r="E875" s="399"/>
      <c r="F875" s="398"/>
      <c r="G875" s="400"/>
      <c r="H875" s="400"/>
      <c r="I875" s="400"/>
      <c r="J875" s="400"/>
      <c r="K875" s="406"/>
      <c r="L875" s="407"/>
      <c r="M875" s="594"/>
      <c r="N875" s="580"/>
      <c r="O875" s="407"/>
      <c r="P875" s="402"/>
      <c r="Q875" s="402"/>
      <c r="R875" s="402"/>
      <c r="S875" s="453">
        <f t="shared" si="532"/>
        <v>0</v>
      </c>
      <c r="T875" s="361"/>
    </row>
    <row r="876" spans="2:22" ht="15">
      <c r="B876" s="398"/>
      <c r="C876" s="398"/>
      <c r="D876" s="398"/>
      <c r="E876" s="399"/>
      <c r="F876" s="430" t="s">
        <v>2332</v>
      </c>
      <c r="G876" s="431"/>
      <c r="H876" s="431"/>
      <c r="I876" s="431"/>
      <c r="J876" s="431"/>
      <c r="K876" s="432"/>
      <c r="L876" s="433">
        <f t="shared" ref="L876:R876" si="580">L240</f>
        <v>268258440.98000002</v>
      </c>
      <c r="M876" s="586">
        <v>273158296</v>
      </c>
      <c r="N876" s="586">
        <f t="shared" si="580"/>
        <v>265582678</v>
      </c>
      <c r="O876" s="570">
        <f t="shared" si="580"/>
        <v>263666256</v>
      </c>
      <c r="P876" s="433">
        <f t="shared" si="580"/>
        <v>268939581.11999995</v>
      </c>
      <c r="Q876" s="433">
        <f t="shared" si="580"/>
        <v>274318372.74239999</v>
      </c>
      <c r="R876" s="433">
        <f t="shared" si="580"/>
        <v>26058000</v>
      </c>
      <c r="S876" s="453">
        <f>O876+O876*0.02-P876</f>
        <v>0</v>
      </c>
      <c r="T876" s="361">
        <f>O876-Modello_CE!J406</f>
        <v>0</v>
      </c>
      <c r="U876" s="440"/>
      <c r="V876" s="361"/>
    </row>
    <row r="877" spans="2:22">
      <c r="B877" s="398"/>
      <c r="C877" s="398"/>
      <c r="D877" s="398"/>
      <c r="E877" s="399"/>
      <c r="F877" s="398"/>
      <c r="G877" s="400"/>
      <c r="H877" s="400"/>
      <c r="I877" s="400"/>
      <c r="J877" s="400"/>
      <c r="K877" s="406"/>
      <c r="L877" s="407"/>
      <c r="M877" s="594"/>
      <c r="N877" s="580"/>
      <c r="O877" s="407"/>
      <c r="P877" s="402"/>
      <c r="Q877" s="402"/>
      <c r="R877" s="402"/>
    </row>
    <row r="878" spans="2:22">
      <c r="B878" s="376"/>
      <c r="C878" s="376"/>
      <c r="D878" s="376" t="s">
        <v>302</v>
      </c>
      <c r="E878" s="377" t="s">
        <v>2333</v>
      </c>
      <c r="F878" s="376">
        <v>6</v>
      </c>
      <c r="G878" s="378">
        <v>0</v>
      </c>
      <c r="H878" s="378">
        <v>0</v>
      </c>
      <c r="I878" s="378">
        <v>0</v>
      </c>
      <c r="J878" s="378">
        <v>0</v>
      </c>
      <c r="K878" s="379" t="s">
        <v>276</v>
      </c>
      <c r="L878" s="380">
        <v>-1269245.49</v>
      </c>
      <c r="M878" s="574">
        <v>-77553</v>
      </c>
      <c r="N878" s="574">
        <f t="shared" ref="N878" si="581">N879+N889-N905-N915</f>
        <v>-208563</v>
      </c>
      <c r="O878" s="566">
        <f t="shared" ref="O878" si="582">O879+O889-O905-O915</f>
        <v>-100000</v>
      </c>
      <c r="P878" s="380">
        <f t="shared" ref="P878:R878" si="583">P879+P889-P905-P915</f>
        <v>-102000</v>
      </c>
      <c r="Q878" s="380">
        <f t="shared" si="583"/>
        <v>-104040</v>
      </c>
      <c r="R878" s="380">
        <f t="shared" si="583"/>
        <v>0</v>
      </c>
    </row>
    <row r="879" spans="2:22">
      <c r="B879" s="383"/>
      <c r="C879" s="383" t="s">
        <v>2334</v>
      </c>
      <c r="D879" s="383" t="s">
        <v>1111</v>
      </c>
      <c r="E879" s="382" t="s">
        <v>2335</v>
      </c>
      <c r="F879" s="383">
        <v>6</v>
      </c>
      <c r="G879" s="384">
        <v>1</v>
      </c>
      <c r="H879" s="384">
        <v>0</v>
      </c>
      <c r="I879" s="384">
        <v>0</v>
      </c>
      <c r="J879" s="384">
        <v>0</v>
      </c>
      <c r="K879" s="385" t="s">
        <v>2336</v>
      </c>
      <c r="L879" s="386">
        <v>0</v>
      </c>
      <c r="M879" s="591">
        <v>0</v>
      </c>
      <c r="N879" s="575">
        <f t="shared" ref="N879" si="584">N880+N883+N886</f>
        <v>0</v>
      </c>
      <c r="O879" s="567">
        <f t="shared" ref="O879" si="585">O880+O883+O886</f>
        <v>0</v>
      </c>
      <c r="P879" s="386">
        <f t="shared" ref="P879:R879" si="586">P880+P883+P886</f>
        <v>0</v>
      </c>
      <c r="Q879" s="386">
        <f t="shared" si="586"/>
        <v>0</v>
      </c>
      <c r="R879" s="386">
        <f t="shared" si="586"/>
        <v>0</v>
      </c>
    </row>
    <row r="880" spans="2:22">
      <c r="B880" s="389"/>
      <c r="C880" s="389" t="s">
        <v>2337</v>
      </c>
      <c r="D880" s="389" t="s">
        <v>1113</v>
      </c>
      <c r="E880" s="388" t="s">
        <v>2338</v>
      </c>
      <c r="F880" s="389">
        <v>6</v>
      </c>
      <c r="G880" s="390">
        <v>1</v>
      </c>
      <c r="H880" s="390">
        <v>1</v>
      </c>
      <c r="I880" s="390">
        <v>0</v>
      </c>
      <c r="J880" s="390">
        <v>0</v>
      </c>
      <c r="K880" s="391" t="s">
        <v>2339</v>
      </c>
      <c r="L880" s="392">
        <v>0</v>
      </c>
      <c r="M880" s="592">
        <v>0</v>
      </c>
      <c r="N880" s="576">
        <f t="shared" ref="N880:R881" si="587">N881</f>
        <v>0</v>
      </c>
      <c r="O880" s="568">
        <f t="shared" si="587"/>
        <v>0</v>
      </c>
      <c r="P880" s="392">
        <f t="shared" si="587"/>
        <v>0</v>
      </c>
      <c r="Q880" s="392">
        <f t="shared" si="587"/>
        <v>0</v>
      </c>
      <c r="R880" s="392">
        <f t="shared" si="587"/>
        <v>0</v>
      </c>
    </row>
    <row r="881" spans="2:18">
      <c r="B881" s="393"/>
      <c r="C881" s="393" t="s">
        <v>2337</v>
      </c>
      <c r="D881" s="393" t="s">
        <v>1113</v>
      </c>
      <c r="E881" s="394" t="s">
        <v>1114</v>
      </c>
      <c r="F881" s="393">
        <v>6</v>
      </c>
      <c r="G881" s="395">
        <v>1</v>
      </c>
      <c r="H881" s="395">
        <v>1</v>
      </c>
      <c r="I881" s="395">
        <v>1</v>
      </c>
      <c r="J881" s="395">
        <v>0</v>
      </c>
      <c r="K881" s="396" t="s">
        <v>2339</v>
      </c>
      <c r="L881" s="397">
        <v>0</v>
      </c>
      <c r="M881" s="593">
        <v>0</v>
      </c>
      <c r="N881" s="577">
        <v>0</v>
      </c>
      <c r="O881" s="397">
        <f t="shared" si="587"/>
        <v>0</v>
      </c>
      <c r="P881" s="397">
        <f t="shared" si="587"/>
        <v>0</v>
      </c>
      <c r="Q881" s="397">
        <f t="shared" si="587"/>
        <v>0</v>
      </c>
      <c r="R881" s="397">
        <f t="shared" si="587"/>
        <v>0</v>
      </c>
    </row>
    <row r="882" spans="2:18">
      <c r="B882" s="398"/>
      <c r="C882" s="398" t="s">
        <v>2337</v>
      </c>
      <c r="D882" s="398" t="s">
        <v>1113</v>
      </c>
      <c r="E882" s="399" t="s">
        <v>1114</v>
      </c>
      <c r="F882" s="398">
        <v>6</v>
      </c>
      <c r="G882" s="400">
        <v>1</v>
      </c>
      <c r="H882" s="400">
        <v>1</v>
      </c>
      <c r="I882" s="400">
        <v>1</v>
      </c>
      <c r="J882" s="400">
        <v>1</v>
      </c>
      <c r="K882" s="406" t="s">
        <v>2340</v>
      </c>
      <c r="L882" s="407">
        <v>0</v>
      </c>
      <c r="M882" s="594"/>
      <c r="N882" s="580"/>
      <c r="O882" s="407"/>
      <c r="P882" s="402">
        <f>O882*0.02+O882</f>
        <v>0</v>
      </c>
      <c r="Q882" s="402">
        <f>P882*0.02+P882</f>
        <v>0</v>
      </c>
      <c r="R882" s="402"/>
    </row>
    <row r="883" spans="2:18">
      <c r="B883" s="389"/>
      <c r="C883" s="389" t="s">
        <v>2341</v>
      </c>
      <c r="D883" s="389" t="s">
        <v>1115</v>
      </c>
      <c r="E883" s="388" t="s">
        <v>2342</v>
      </c>
      <c r="F883" s="389">
        <v>6</v>
      </c>
      <c r="G883" s="390">
        <v>1</v>
      </c>
      <c r="H883" s="390">
        <v>2</v>
      </c>
      <c r="I883" s="390">
        <v>0</v>
      </c>
      <c r="J883" s="390">
        <v>0</v>
      </c>
      <c r="K883" s="391" t="s">
        <v>2343</v>
      </c>
      <c r="L883" s="392">
        <v>0</v>
      </c>
      <c r="M883" s="592">
        <v>0</v>
      </c>
      <c r="N883" s="576">
        <f t="shared" ref="N883:R884" si="588">N884</f>
        <v>0</v>
      </c>
      <c r="O883" s="568">
        <f t="shared" si="588"/>
        <v>0</v>
      </c>
      <c r="P883" s="392">
        <f t="shared" si="588"/>
        <v>0</v>
      </c>
      <c r="Q883" s="392">
        <f t="shared" si="588"/>
        <v>0</v>
      </c>
      <c r="R883" s="392">
        <f t="shared" si="588"/>
        <v>0</v>
      </c>
    </row>
    <row r="884" spans="2:18">
      <c r="B884" s="393"/>
      <c r="C884" s="393" t="s">
        <v>2341</v>
      </c>
      <c r="D884" s="393" t="s">
        <v>1115</v>
      </c>
      <c r="E884" s="394" t="s">
        <v>1116</v>
      </c>
      <c r="F884" s="393">
        <v>6</v>
      </c>
      <c r="G884" s="395">
        <v>1</v>
      </c>
      <c r="H884" s="395">
        <v>2</v>
      </c>
      <c r="I884" s="395">
        <v>1</v>
      </c>
      <c r="J884" s="395">
        <v>0</v>
      </c>
      <c r="K884" s="396" t="s">
        <v>2343</v>
      </c>
      <c r="L884" s="397">
        <v>0</v>
      </c>
      <c r="M884" s="593">
        <v>0</v>
      </c>
      <c r="N884" s="577">
        <f t="shared" si="588"/>
        <v>0</v>
      </c>
      <c r="O884" s="569">
        <f t="shared" si="588"/>
        <v>0</v>
      </c>
      <c r="P884" s="397">
        <f t="shared" si="588"/>
        <v>0</v>
      </c>
      <c r="Q884" s="397">
        <f t="shared" si="588"/>
        <v>0</v>
      </c>
      <c r="R884" s="397">
        <f t="shared" si="588"/>
        <v>0</v>
      </c>
    </row>
    <row r="885" spans="2:18">
      <c r="B885" s="398"/>
      <c r="C885" s="398" t="s">
        <v>2341</v>
      </c>
      <c r="D885" s="398" t="s">
        <v>1115</v>
      </c>
      <c r="E885" s="399" t="s">
        <v>1116</v>
      </c>
      <c r="F885" s="398">
        <v>6</v>
      </c>
      <c r="G885" s="400">
        <v>1</v>
      </c>
      <c r="H885" s="400">
        <v>2</v>
      </c>
      <c r="I885" s="400">
        <v>1</v>
      </c>
      <c r="J885" s="400">
        <v>1</v>
      </c>
      <c r="K885" s="406" t="s">
        <v>2344</v>
      </c>
      <c r="L885" s="407">
        <v>0</v>
      </c>
      <c r="M885" s="594">
        <v>0</v>
      </c>
      <c r="N885" s="580"/>
      <c r="O885" s="407">
        <v>0</v>
      </c>
      <c r="P885" s="402">
        <f>O885*0.02+O885</f>
        <v>0</v>
      </c>
      <c r="Q885" s="402">
        <f>P885*0.02+P885</f>
        <v>0</v>
      </c>
      <c r="R885" s="402"/>
    </row>
    <row r="886" spans="2:18">
      <c r="B886" s="389"/>
      <c r="C886" s="389" t="s">
        <v>2345</v>
      </c>
      <c r="D886" s="389" t="s">
        <v>1117</v>
      </c>
      <c r="E886" s="388" t="s">
        <v>2346</v>
      </c>
      <c r="F886" s="389">
        <v>6</v>
      </c>
      <c r="G886" s="390">
        <v>1</v>
      </c>
      <c r="H886" s="390">
        <v>3</v>
      </c>
      <c r="I886" s="390">
        <v>0</v>
      </c>
      <c r="J886" s="390">
        <v>0</v>
      </c>
      <c r="K886" s="391" t="s">
        <v>2347</v>
      </c>
      <c r="L886" s="392">
        <v>0</v>
      </c>
      <c r="M886" s="592">
        <v>0</v>
      </c>
      <c r="N886" s="576">
        <v>0</v>
      </c>
      <c r="O886" s="392">
        <f t="shared" ref="O886:R887" si="589">O887</f>
        <v>0</v>
      </c>
      <c r="P886" s="392">
        <f t="shared" si="589"/>
        <v>0</v>
      </c>
      <c r="Q886" s="392">
        <f t="shared" si="589"/>
        <v>0</v>
      </c>
      <c r="R886" s="392">
        <f t="shared" si="589"/>
        <v>0</v>
      </c>
    </row>
    <row r="887" spans="2:18">
      <c r="B887" s="393"/>
      <c r="C887" s="393" t="s">
        <v>2345</v>
      </c>
      <c r="D887" s="393" t="s">
        <v>1117</v>
      </c>
      <c r="E887" s="394" t="s">
        <v>1118</v>
      </c>
      <c r="F887" s="393">
        <v>6</v>
      </c>
      <c r="G887" s="395">
        <v>1</v>
      </c>
      <c r="H887" s="395">
        <v>3</v>
      </c>
      <c r="I887" s="395">
        <v>1</v>
      </c>
      <c r="J887" s="395">
        <v>0</v>
      </c>
      <c r="K887" s="396" t="s">
        <v>2347</v>
      </c>
      <c r="L887" s="397">
        <v>0</v>
      </c>
      <c r="M887" s="593">
        <v>0</v>
      </c>
      <c r="N887" s="577">
        <v>0</v>
      </c>
      <c r="O887" s="397">
        <f t="shared" si="589"/>
        <v>0</v>
      </c>
      <c r="P887" s="397">
        <f t="shared" si="589"/>
        <v>0</v>
      </c>
      <c r="Q887" s="397">
        <f t="shared" si="589"/>
        <v>0</v>
      </c>
      <c r="R887" s="397">
        <f t="shared" si="589"/>
        <v>0</v>
      </c>
    </row>
    <row r="888" spans="2:18">
      <c r="B888" s="398"/>
      <c r="C888" s="398" t="s">
        <v>2345</v>
      </c>
      <c r="D888" s="398" t="s">
        <v>1117</v>
      </c>
      <c r="E888" s="399" t="s">
        <v>1118</v>
      </c>
      <c r="F888" s="398">
        <v>6</v>
      </c>
      <c r="G888" s="400">
        <v>1</v>
      </c>
      <c r="H888" s="400">
        <v>3</v>
      </c>
      <c r="I888" s="400">
        <v>1</v>
      </c>
      <c r="J888" s="400">
        <v>1</v>
      </c>
      <c r="K888" s="406" t="s">
        <v>2348</v>
      </c>
      <c r="L888" s="407">
        <v>0</v>
      </c>
      <c r="M888" s="594"/>
      <c r="N888" s="580"/>
      <c r="O888" s="407"/>
      <c r="P888" s="402">
        <f>O888*0.02+O888</f>
        <v>0</v>
      </c>
      <c r="Q888" s="402">
        <f>P888*0.02+P888</f>
        <v>0</v>
      </c>
      <c r="R888" s="402"/>
    </row>
    <row r="889" spans="2:18">
      <c r="B889" s="383"/>
      <c r="C889" s="383" t="s">
        <v>2349</v>
      </c>
      <c r="D889" s="383" t="s">
        <v>1119</v>
      </c>
      <c r="E889" s="382" t="s">
        <v>2350</v>
      </c>
      <c r="F889" s="383">
        <v>6</v>
      </c>
      <c r="G889" s="384">
        <v>2</v>
      </c>
      <c r="H889" s="384">
        <v>0</v>
      </c>
      <c r="I889" s="384">
        <v>0</v>
      </c>
      <c r="J889" s="384">
        <v>0</v>
      </c>
      <c r="K889" s="385" t="s">
        <v>1605</v>
      </c>
      <c r="L889" s="386">
        <v>0</v>
      </c>
      <c r="M889" s="591">
        <v>0</v>
      </c>
      <c r="N889" s="575">
        <f t="shared" ref="N889" si="590">N890+N893+N896+N899+N902</f>
        <v>0</v>
      </c>
      <c r="O889" s="567">
        <f t="shared" ref="O889" si="591">O890+O893+O896+O899+O902</f>
        <v>0</v>
      </c>
      <c r="P889" s="386">
        <f t="shared" ref="P889:R889" si="592">P890+P893+P896+P899+P902</f>
        <v>0</v>
      </c>
      <c r="Q889" s="386">
        <f t="shared" si="592"/>
        <v>0</v>
      </c>
      <c r="R889" s="386">
        <f t="shared" si="592"/>
        <v>0</v>
      </c>
    </row>
    <row r="890" spans="2:18">
      <c r="B890" s="389"/>
      <c r="C890" s="389" t="s">
        <v>2351</v>
      </c>
      <c r="D890" s="389" t="s">
        <v>1121</v>
      </c>
      <c r="E890" s="388" t="s">
        <v>2352</v>
      </c>
      <c r="F890" s="389">
        <v>6</v>
      </c>
      <c r="G890" s="390">
        <v>2</v>
      </c>
      <c r="H890" s="390">
        <v>1</v>
      </c>
      <c r="I890" s="390">
        <v>0</v>
      </c>
      <c r="J890" s="390">
        <v>0</v>
      </c>
      <c r="K890" s="391" t="s">
        <v>2353</v>
      </c>
      <c r="L890" s="392">
        <v>0</v>
      </c>
      <c r="M890" s="592">
        <v>0</v>
      </c>
      <c r="N890" s="576">
        <v>0</v>
      </c>
      <c r="O890" s="568">
        <f t="shared" ref="O890:R891" si="593">O891</f>
        <v>0</v>
      </c>
      <c r="P890" s="392">
        <f t="shared" si="593"/>
        <v>0</v>
      </c>
      <c r="Q890" s="392">
        <f t="shared" si="593"/>
        <v>0</v>
      </c>
      <c r="R890" s="392">
        <f t="shared" si="593"/>
        <v>0</v>
      </c>
    </row>
    <row r="891" spans="2:18">
      <c r="B891" s="393"/>
      <c r="C891" s="393" t="s">
        <v>2351</v>
      </c>
      <c r="D891" s="393" t="s">
        <v>1121</v>
      </c>
      <c r="E891" s="394" t="s">
        <v>1122</v>
      </c>
      <c r="F891" s="393">
        <v>6</v>
      </c>
      <c r="G891" s="395">
        <v>2</v>
      </c>
      <c r="H891" s="395">
        <v>1</v>
      </c>
      <c r="I891" s="395">
        <v>1</v>
      </c>
      <c r="J891" s="395">
        <v>0</v>
      </c>
      <c r="K891" s="396" t="s">
        <v>2353</v>
      </c>
      <c r="L891" s="397">
        <v>0</v>
      </c>
      <c r="M891" s="593">
        <v>0</v>
      </c>
      <c r="N891" s="577">
        <v>0</v>
      </c>
      <c r="O891" s="397">
        <f t="shared" si="593"/>
        <v>0</v>
      </c>
      <c r="P891" s="397">
        <f t="shared" si="593"/>
        <v>0</v>
      </c>
      <c r="Q891" s="397">
        <f t="shared" si="593"/>
        <v>0</v>
      </c>
      <c r="R891" s="397">
        <f t="shared" si="593"/>
        <v>0</v>
      </c>
    </row>
    <row r="892" spans="2:18">
      <c r="B892" s="398"/>
      <c r="C892" s="398" t="s">
        <v>2351</v>
      </c>
      <c r="D892" s="398" t="s">
        <v>1121</v>
      </c>
      <c r="E892" s="399" t="s">
        <v>1122</v>
      </c>
      <c r="F892" s="398">
        <v>6</v>
      </c>
      <c r="G892" s="400">
        <v>2</v>
      </c>
      <c r="H892" s="400">
        <v>1</v>
      </c>
      <c r="I892" s="400">
        <v>1</v>
      </c>
      <c r="J892" s="400">
        <v>1</v>
      </c>
      <c r="K892" s="406" t="s">
        <v>2354</v>
      </c>
      <c r="L892" s="407">
        <v>0</v>
      </c>
      <c r="M892" s="594"/>
      <c r="N892" s="580"/>
      <c r="O892" s="407"/>
      <c r="P892" s="402">
        <f>O892*0.02+O892</f>
        <v>0</v>
      </c>
      <c r="Q892" s="402">
        <f>P892*0.02+P892</f>
        <v>0</v>
      </c>
      <c r="R892" s="402"/>
    </row>
    <row r="893" spans="2:18" ht="25.5">
      <c r="B893" s="389"/>
      <c r="C893" s="389" t="s">
        <v>2355</v>
      </c>
      <c r="D893" s="389" t="s">
        <v>1123</v>
      </c>
      <c r="E893" s="388" t="s">
        <v>2356</v>
      </c>
      <c r="F893" s="389">
        <v>6</v>
      </c>
      <c r="G893" s="390">
        <v>2</v>
      </c>
      <c r="H893" s="390">
        <v>2</v>
      </c>
      <c r="I893" s="390">
        <v>0</v>
      </c>
      <c r="J893" s="390">
        <v>0</v>
      </c>
      <c r="K893" s="391" t="s">
        <v>2357</v>
      </c>
      <c r="L893" s="392">
        <v>0</v>
      </c>
      <c r="M893" s="592">
        <v>0</v>
      </c>
      <c r="N893" s="576">
        <v>0</v>
      </c>
      <c r="O893" s="392">
        <f t="shared" ref="O893:R894" si="594">O894</f>
        <v>0</v>
      </c>
      <c r="P893" s="392">
        <f t="shared" si="594"/>
        <v>0</v>
      </c>
      <c r="Q893" s="392">
        <f t="shared" si="594"/>
        <v>0</v>
      </c>
      <c r="R893" s="392">
        <f t="shared" si="594"/>
        <v>0</v>
      </c>
    </row>
    <row r="894" spans="2:18" ht="25.5">
      <c r="B894" s="393"/>
      <c r="C894" s="393" t="s">
        <v>2355</v>
      </c>
      <c r="D894" s="393" t="s">
        <v>1123</v>
      </c>
      <c r="E894" s="394" t="s">
        <v>1124</v>
      </c>
      <c r="F894" s="393">
        <v>6</v>
      </c>
      <c r="G894" s="395">
        <v>2</v>
      </c>
      <c r="H894" s="395">
        <v>2</v>
      </c>
      <c r="I894" s="395">
        <v>1</v>
      </c>
      <c r="J894" s="395">
        <v>0</v>
      </c>
      <c r="K894" s="396" t="s">
        <v>2357</v>
      </c>
      <c r="L894" s="397">
        <v>0</v>
      </c>
      <c r="M894" s="593">
        <v>0</v>
      </c>
      <c r="N894" s="577">
        <v>0</v>
      </c>
      <c r="O894" s="397">
        <f t="shared" si="594"/>
        <v>0</v>
      </c>
      <c r="P894" s="397">
        <f t="shared" si="594"/>
        <v>0</v>
      </c>
      <c r="Q894" s="397">
        <f t="shared" si="594"/>
        <v>0</v>
      </c>
      <c r="R894" s="397">
        <f t="shared" si="594"/>
        <v>0</v>
      </c>
    </row>
    <row r="895" spans="2:18">
      <c r="B895" s="398"/>
      <c r="C895" s="398" t="s">
        <v>2355</v>
      </c>
      <c r="D895" s="398" t="s">
        <v>1123</v>
      </c>
      <c r="E895" s="399" t="s">
        <v>1124</v>
      </c>
      <c r="F895" s="398">
        <v>6</v>
      </c>
      <c r="G895" s="400">
        <v>2</v>
      </c>
      <c r="H895" s="400">
        <v>2</v>
      </c>
      <c r="I895" s="400">
        <v>1</v>
      </c>
      <c r="J895" s="400">
        <v>1</v>
      </c>
      <c r="K895" s="406" t="s">
        <v>2358</v>
      </c>
      <c r="L895" s="407">
        <v>0</v>
      </c>
      <c r="M895" s="594"/>
      <c r="N895" s="580"/>
      <c r="O895" s="407"/>
      <c r="P895" s="402">
        <f>O895*0.02+O895</f>
        <v>0</v>
      </c>
      <c r="Q895" s="402">
        <f>P895*0.02+P895</f>
        <v>0</v>
      </c>
      <c r="R895" s="402"/>
    </row>
    <row r="896" spans="2:18" ht="25.5">
      <c r="B896" s="389"/>
      <c r="C896" s="389" t="s">
        <v>2359</v>
      </c>
      <c r="D896" s="389" t="s">
        <v>1125</v>
      </c>
      <c r="E896" s="388" t="s">
        <v>2360</v>
      </c>
      <c r="F896" s="389">
        <v>6</v>
      </c>
      <c r="G896" s="390">
        <v>2</v>
      </c>
      <c r="H896" s="390">
        <v>3</v>
      </c>
      <c r="I896" s="390">
        <v>0</v>
      </c>
      <c r="J896" s="390">
        <v>0</v>
      </c>
      <c r="K896" s="391" t="s">
        <v>2361</v>
      </c>
      <c r="L896" s="392">
        <v>0</v>
      </c>
      <c r="M896" s="592">
        <v>0</v>
      </c>
      <c r="N896" s="576">
        <v>0</v>
      </c>
      <c r="O896" s="392">
        <f t="shared" ref="O896:R897" si="595">O897</f>
        <v>0</v>
      </c>
      <c r="P896" s="392">
        <f t="shared" si="595"/>
        <v>0</v>
      </c>
      <c r="Q896" s="392">
        <f t="shared" si="595"/>
        <v>0</v>
      </c>
      <c r="R896" s="392">
        <f t="shared" si="595"/>
        <v>0</v>
      </c>
    </row>
    <row r="897" spans="2:18" ht="25.5">
      <c r="B897" s="393"/>
      <c r="C897" s="393" t="s">
        <v>2359</v>
      </c>
      <c r="D897" s="393" t="s">
        <v>1125</v>
      </c>
      <c r="E897" s="394" t="s">
        <v>1126</v>
      </c>
      <c r="F897" s="393">
        <v>6</v>
      </c>
      <c r="G897" s="395">
        <v>2</v>
      </c>
      <c r="H897" s="395">
        <v>3</v>
      </c>
      <c r="I897" s="395">
        <v>1</v>
      </c>
      <c r="J897" s="395">
        <v>0</v>
      </c>
      <c r="K897" s="396" t="s">
        <v>2361</v>
      </c>
      <c r="L897" s="397">
        <v>0</v>
      </c>
      <c r="M897" s="593">
        <v>0</v>
      </c>
      <c r="N897" s="577">
        <v>0</v>
      </c>
      <c r="O897" s="397">
        <f t="shared" si="595"/>
        <v>0</v>
      </c>
      <c r="P897" s="397">
        <f t="shared" si="595"/>
        <v>0</v>
      </c>
      <c r="Q897" s="397">
        <f t="shared" si="595"/>
        <v>0</v>
      </c>
      <c r="R897" s="397">
        <f t="shared" si="595"/>
        <v>0</v>
      </c>
    </row>
    <row r="898" spans="2:18">
      <c r="B898" s="398"/>
      <c r="C898" s="398" t="s">
        <v>2359</v>
      </c>
      <c r="D898" s="398" t="s">
        <v>1125</v>
      </c>
      <c r="E898" s="399" t="s">
        <v>1126</v>
      </c>
      <c r="F898" s="398">
        <v>6</v>
      </c>
      <c r="G898" s="400">
        <v>2</v>
      </c>
      <c r="H898" s="400">
        <v>3</v>
      </c>
      <c r="I898" s="400">
        <v>1</v>
      </c>
      <c r="J898" s="400">
        <v>1</v>
      </c>
      <c r="K898" s="406" t="s">
        <v>2362</v>
      </c>
      <c r="L898" s="407">
        <v>0</v>
      </c>
      <c r="M898" s="594"/>
      <c r="N898" s="580"/>
      <c r="O898" s="407"/>
      <c r="P898" s="402">
        <f>O898*0.02+O898</f>
        <v>0</v>
      </c>
      <c r="Q898" s="402">
        <f>P898*0.02+P898</f>
        <v>0</v>
      </c>
      <c r="R898" s="402"/>
    </row>
    <row r="899" spans="2:18">
      <c r="B899" s="389"/>
      <c r="C899" s="389" t="s">
        <v>2363</v>
      </c>
      <c r="D899" s="389" t="s">
        <v>1127</v>
      </c>
      <c r="E899" s="388" t="s">
        <v>2364</v>
      </c>
      <c r="F899" s="389">
        <v>6</v>
      </c>
      <c r="G899" s="390">
        <v>2</v>
      </c>
      <c r="H899" s="390">
        <v>4</v>
      </c>
      <c r="I899" s="390">
        <v>0</v>
      </c>
      <c r="J899" s="390">
        <v>0</v>
      </c>
      <c r="K899" s="391" t="s">
        <v>2365</v>
      </c>
      <c r="L899" s="392">
        <v>0</v>
      </c>
      <c r="M899" s="592">
        <v>0</v>
      </c>
      <c r="N899" s="576">
        <f t="shared" ref="N899:R900" si="596">N900</f>
        <v>0</v>
      </c>
      <c r="O899" s="568">
        <f t="shared" si="596"/>
        <v>0</v>
      </c>
      <c r="P899" s="392">
        <f t="shared" si="596"/>
        <v>0</v>
      </c>
      <c r="Q899" s="392">
        <f t="shared" si="596"/>
        <v>0</v>
      </c>
      <c r="R899" s="392">
        <f t="shared" si="596"/>
        <v>0</v>
      </c>
    </row>
    <row r="900" spans="2:18">
      <c r="B900" s="393"/>
      <c r="C900" s="393" t="s">
        <v>2363</v>
      </c>
      <c r="D900" s="393" t="s">
        <v>1127</v>
      </c>
      <c r="E900" s="394" t="s">
        <v>1128</v>
      </c>
      <c r="F900" s="393">
        <v>6</v>
      </c>
      <c r="G900" s="395">
        <v>2</v>
      </c>
      <c r="H900" s="395">
        <v>4</v>
      </c>
      <c r="I900" s="395">
        <v>1</v>
      </c>
      <c r="J900" s="395">
        <v>0</v>
      </c>
      <c r="K900" s="396" t="s">
        <v>2365</v>
      </c>
      <c r="L900" s="397">
        <v>0</v>
      </c>
      <c r="M900" s="593">
        <v>0</v>
      </c>
      <c r="N900" s="577">
        <f t="shared" si="596"/>
        <v>0</v>
      </c>
      <c r="O900" s="569">
        <f t="shared" si="596"/>
        <v>0</v>
      </c>
      <c r="P900" s="397">
        <f t="shared" si="596"/>
        <v>0</v>
      </c>
      <c r="Q900" s="397">
        <f t="shared" si="596"/>
        <v>0</v>
      </c>
      <c r="R900" s="397">
        <f t="shared" si="596"/>
        <v>0</v>
      </c>
    </row>
    <row r="901" spans="2:18">
      <c r="B901" s="398"/>
      <c r="C901" s="398" t="s">
        <v>2363</v>
      </c>
      <c r="D901" s="398" t="s">
        <v>1127</v>
      </c>
      <c r="E901" s="399" t="s">
        <v>1128</v>
      </c>
      <c r="F901" s="398">
        <v>6</v>
      </c>
      <c r="G901" s="400">
        <v>2</v>
      </c>
      <c r="H901" s="400">
        <v>4</v>
      </c>
      <c r="I901" s="400">
        <v>1</v>
      </c>
      <c r="J901" s="400">
        <v>1</v>
      </c>
      <c r="K901" s="406" t="s">
        <v>2366</v>
      </c>
      <c r="L901" s="407">
        <v>0</v>
      </c>
      <c r="M901" s="594">
        <v>0</v>
      </c>
      <c r="N901" s="580"/>
      <c r="O901" s="407">
        <v>0</v>
      </c>
      <c r="P901" s="402">
        <f>O901*0.02+O901</f>
        <v>0</v>
      </c>
      <c r="Q901" s="402">
        <f>P901*0.02+P901</f>
        <v>0</v>
      </c>
      <c r="R901" s="402"/>
    </row>
    <row r="902" spans="2:18">
      <c r="B902" s="389"/>
      <c r="C902" s="389" t="s">
        <v>2367</v>
      </c>
      <c r="D902" s="389" t="s">
        <v>1129</v>
      </c>
      <c r="E902" s="388" t="s">
        <v>2368</v>
      </c>
      <c r="F902" s="389">
        <v>6</v>
      </c>
      <c r="G902" s="390">
        <v>2</v>
      </c>
      <c r="H902" s="390">
        <v>5</v>
      </c>
      <c r="I902" s="390">
        <v>0</v>
      </c>
      <c r="J902" s="390">
        <v>0</v>
      </c>
      <c r="K902" s="391" t="s">
        <v>2369</v>
      </c>
      <c r="L902" s="392">
        <v>0</v>
      </c>
      <c r="M902" s="592">
        <v>0</v>
      </c>
      <c r="N902" s="576">
        <v>0</v>
      </c>
      <c r="O902" s="392">
        <f t="shared" ref="O902:R903" si="597">O903</f>
        <v>0</v>
      </c>
      <c r="P902" s="392">
        <f t="shared" si="597"/>
        <v>0</v>
      </c>
      <c r="Q902" s="392">
        <f t="shared" si="597"/>
        <v>0</v>
      </c>
      <c r="R902" s="392">
        <f t="shared" si="597"/>
        <v>0</v>
      </c>
    </row>
    <row r="903" spans="2:18">
      <c r="B903" s="393"/>
      <c r="C903" s="393" t="s">
        <v>2367</v>
      </c>
      <c r="D903" s="393" t="s">
        <v>1129</v>
      </c>
      <c r="E903" s="394" t="s">
        <v>1130</v>
      </c>
      <c r="F903" s="393">
        <v>6</v>
      </c>
      <c r="G903" s="395">
        <v>2</v>
      </c>
      <c r="H903" s="395">
        <v>5</v>
      </c>
      <c r="I903" s="395">
        <v>1</v>
      </c>
      <c r="J903" s="395">
        <v>0</v>
      </c>
      <c r="K903" s="396" t="s">
        <v>2369</v>
      </c>
      <c r="L903" s="397">
        <v>0</v>
      </c>
      <c r="M903" s="593">
        <v>0</v>
      </c>
      <c r="N903" s="577">
        <v>0</v>
      </c>
      <c r="O903" s="397">
        <f t="shared" si="597"/>
        <v>0</v>
      </c>
      <c r="P903" s="397">
        <f t="shared" si="597"/>
        <v>0</v>
      </c>
      <c r="Q903" s="397">
        <f t="shared" si="597"/>
        <v>0</v>
      </c>
      <c r="R903" s="397">
        <f t="shared" si="597"/>
        <v>0</v>
      </c>
    </row>
    <row r="904" spans="2:18">
      <c r="B904" s="398"/>
      <c r="C904" s="398" t="s">
        <v>2367</v>
      </c>
      <c r="D904" s="398" t="s">
        <v>1129</v>
      </c>
      <c r="E904" s="399" t="s">
        <v>1130</v>
      </c>
      <c r="F904" s="398">
        <v>6</v>
      </c>
      <c r="G904" s="400">
        <v>2</v>
      </c>
      <c r="H904" s="400">
        <v>5</v>
      </c>
      <c r="I904" s="400">
        <v>1</v>
      </c>
      <c r="J904" s="400">
        <v>1</v>
      </c>
      <c r="K904" s="406" t="s">
        <v>2370</v>
      </c>
      <c r="L904" s="407">
        <v>0</v>
      </c>
      <c r="M904" s="594"/>
      <c r="N904" s="580"/>
      <c r="O904" s="407"/>
      <c r="P904" s="402">
        <f>O904*0.02+O904</f>
        <v>0</v>
      </c>
      <c r="Q904" s="402">
        <f>P904*0.02+P904</f>
        <v>0</v>
      </c>
      <c r="R904" s="402"/>
    </row>
    <row r="905" spans="2:18">
      <c r="B905" s="383"/>
      <c r="C905" s="383" t="s">
        <v>2371</v>
      </c>
      <c r="D905" s="383" t="s">
        <v>1131</v>
      </c>
      <c r="E905" s="382" t="s">
        <v>2372</v>
      </c>
      <c r="F905" s="383">
        <v>6</v>
      </c>
      <c r="G905" s="384">
        <v>3</v>
      </c>
      <c r="H905" s="384">
        <v>0</v>
      </c>
      <c r="I905" s="384">
        <v>0</v>
      </c>
      <c r="J905" s="384">
        <v>0</v>
      </c>
      <c r="K905" s="385" t="s">
        <v>2373</v>
      </c>
      <c r="L905" s="386">
        <v>1269245.49</v>
      </c>
      <c r="M905" s="591">
        <v>77553</v>
      </c>
      <c r="N905" s="575">
        <f t="shared" ref="N905" si="598">N906+N909+N912</f>
        <v>208563</v>
      </c>
      <c r="O905" s="567">
        <f t="shared" ref="O905" si="599">O906+O909+O912</f>
        <v>100000</v>
      </c>
      <c r="P905" s="386">
        <f t="shared" ref="P905:R905" si="600">P906+P909+P912</f>
        <v>102000</v>
      </c>
      <c r="Q905" s="386">
        <f t="shared" si="600"/>
        <v>104040</v>
      </c>
      <c r="R905" s="386">
        <f t="shared" si="600"/>
        <v>0</v>
      </c>
    </row>
    <row r="906" spans="2:18">
      <c r="B906" s="389"/>
      <c r="C906" s="389" t="s">
        <v>2374</v>
      </c>
      <c r="D906" s="389" t="s">
        <v>1133</v>
      </c>
      <c r="E906" s="388" t="s">
        <v>2375</v>
      </c>
      <c r="F906" s="389">
        <v>6</v>
      </c>
      <c r="G906" s="390">
        <v>3</v>
      </c>
      <c r="H906" s="390">
        <v>1</v>
      </c>
      <c r="I906" s="390">
        <v>0</v>
      </c>
      <c r="J906" s="390">
        <v>0</v>
      </c>
      <c r="K906" s="391" t="s">
        <v>2376</v>
      </c>
      <c r="L906" s="392">
        <v>0</v>
      </c>
      <c r="M906" s="592">
        <v>0</v>
      </c>
      <c r="N906" s="576">
        <f t="shared" ref="N906:R907" si="601">N907</f>
        <v>0</v>
      </c>
      <c r="O906" s="568">
        <f t="shared" si="601"/>
        <v>0</v>
      </c>
      <c r="P906" s="392">
        <f t="shared" si="601"/>
        <v>0</v>
      </c>
      <c r="Q906" s="392">
        <f t="shared" si="601"/>
        <v>0</v>
      </c>
      <c r="R906" s="392">
        <f t="shared" si="601"/>
        <v>0</v>
      </c>
    </row>
    <row r="907" spans="2:18">
      <c r="B907" s="393"/>
      <c r="C907" s="393" t="s">
        <v>2374</v>
      </c>
      <c r="D907" s="393" t="s">
        <v>1133</v>
      </c>
      <c r="E907" s="394" t="s">
        <v>1134</v>
      </c>
      <c r="F907" s="393">
        <v>6</v>
      </c>
      <c r="G907" s="395">
        <v>3</v>
      </c>
      <c r="H907" s="395">
        <v>1</v>
      </c>
      <c r="I907" s="395">
        <v>1</v>
      </c>
      <c r="J907" s="395">
        <v>0</v>
      </c>
      <c r="K907" s="396" t="s">
        <v>2376</v>
      </c>
      <c r="L907" s="397">
        <v>0</v>
      </c>
      <c r="M907" s="593">
        <v>0</v>
      </c>
      <c r="N907" s="577">
        <f t="shared" si="601"/>
        <v>0</v>
      </c>
      <c r="O907" s="569">
        <f t="shared" si="601"/>
        <v>0</v>
      </c>
      <c r="P907" s="397">
        <f t="shared" si="601"/>
        <v>0</v>
      </c>
      <c r="Q907" s="397">
        <f t="shared" si="601"/>
        <v>0</v>
      </c>
      <c r="R907" s="397">
        <f t="shared" si="601"/>
        <v>0</v>
      </c>
    </row>
    <row r="908" spans="2:18">
      <c r="B908" s="398"/>
      <c r="C908" s="398" t="s">
        <v>2374</v>
      </c>
      <c r="D908" s="398" t="s">
        <v>1133</v>
      </c>
      <c r="E908" s="399" t="s">
        <v>1134</v>
      </c>
      <c r="F908" s="398">
        <v>6</v>
      </c>
      <c r="G908" s="400">
        <v>3</v>
      </c>
      <c r="H908" s="400">
        <v>1</v>
      </c>
      <c r="I908" s="400">
        <v>1</v>
      </c>
      <c r="J908" s="400">
        <v>1</v>
      </c>
      <c r="K908" s="406" t="s">
        <v>2377</v>
      </c>
      <c r="L908" s="407">
        <v>0</v>
      </c>
      <c r="M908" s="594">
        <v>0</v>
      </c>
      <c r="N908" s="580"/>
      <c r="O908" s="594">
        <f>ROUND(N908-N908*0.01,0)</f>
        <v>0</v>
      </c>
      <c r="P908" s="402">
        <f>O908*0.02+O908</f>
        <v>0</v>
      </c>
      <c r="Q908" s="402">
        <f>P908*0.02+P908</f>
        <v>0</v>
      </c>
      <c r="R908" s="402"/>
    </row>
    <row r="909" spans="2:18">
      <c r="B909" s="389"/>
      <c r="C909" s="389" t="s">
        <v>2378</v>
      </c>
      <c r="D909" s="389" t="s">
        <v>1135</v>
      </c>
      <c r="E909" s="388" t="s">
        <v>2379</v>
      </c>
      <c r="F909" s="389">
        <v>6</v>
      </c>
      <c r="G909" s="390">
        <v>3</v>
      </c>
      <c r="H909" s="390">
        <v>2</v>
      </c>
      <c r="I909" s="390">
        <v>0</v>
      </c>
      <c r="J909" s="390">
        <v>0</v>
      </c>
      <c r="K909" s="391" t="s">
        <v>2380</v>
      </c>
      <c r="L909" s="392">
        <v>0</v>
      </c>
      <c r="M909" s="592">
        <v>0</v>
      </c>
      <c r="N909" s="576">
        <v>0</v>
      </c>
      <c r="O909" s="392">
        <f t="shared" ref="O909:R910" si="602">O910</f>
        <v>0</v>
      </c>
      <c r="P909" s="392">
        <f t="shared" si="602"/>
        <v>0</v>
      </c>
      <c r="Q909" s="392">
        <f t="shared" si="602"/>
        <v>0</v>
      </c>
      <c r="R909" s="392">
        <f t="shared" si="602"/>
        <v>0</v>
      </c>
    </row>
    <row r="910" spans="2:18">
      <c r="B910" s="393"/>
      <c r="C910" s="393" t="s">
        <v>2378</v>
      </c>
      <c r="D910" s="393" t="s">
        <v>1135</v>
      </c>
      <c r="E910" s="394" t="s">
        <v>1136</v>
      </c>
      <c r="F910" s="393">
        <v>6</v>
      </c>
      <c r="G910" s="395">
        <v>3</v>
      </c>
      <c r="H910" s="395">
        <v>2</v>
      </c>
      <c r="I910" s="395">
        <v>1</v>
      </c>
      <c r="J910" s="395">
        <v>0</v>
      </c>
      <c r="K910" s="396" t="s">
        <v>2380</v>
      </c>
      <c r="L910" s="397">
        <v>0</v>
      </c>
      <c r="M910" s="593">
        <v>0</v>
      </c>
      <c r="N910" s="577">
        <v>0</v>
      </c>
      <c r="O910" s="397">
        <f t="shared" si="602"/>
        <v>0</v>
      </c>
      <c r="P910" s="397">
        <f t="shared" si="602"/>
        <v>0</v>
      </c>
      <c r="Q910" s="397">
        <f t="shared" si="602"/>
        <v>0</v>
      </c>
      <c r="R910" s="397">
        <f t="shared" si="602"/>
        <v>0</v>
      </c>
    </row>
    <row r="911" spans="2:18">
      <c r="B911" s="398"/>
      <c r="C911" s="398" t="s">
        <v>2378</v>
      </c>
      <c r="D911" s="398" t="s">
        <v>1135</v>
      </c>
      <c r="E911" s="399" t="s">
        <v>1136</v>
      </c>
      <c r="F911" s="398">
        <v>6</v>
      </c>
      <c r="G911" s="400">
        <v>3</v>
      </c>
      <c r="H911" s="400">
        <v>2</v>
      </c>
      <c r="I911" s="400">
        <v>1</v>
      </c>
      <c r="J911" s="400">
        <v>1</v>
      </c>
      <c r="K911" s="406" t="s">
        <v>2381</v>
      </c>
      <c r="L911" s="407">
        <v>0</v>
      </c>
      <c r="M911" s="594"/>
      <c r="N911" s="580"/>
      <c r="O911" s="407"/>
      <c r="P911" s="402">
        <f>O911*0.02+O911</f>
        <v>0</v>
      </c>
      <c r="Q911" s="402">
        <f>P911*0.02+P911</f>
        <v>0</v>
      </c>
      <c r="R911" s="402"/>
    </row>
    <row r="912" spans="2:18">
      <c r="B912" s="389"/>
      <c r="C912" s="389" t="s">
        <v>2382</v>
      </c>
      <c r="D912" s="389" t="s">
        <v>1137</v>
      </c>
      <c r="E912" s="388" t="s">
        <v>2383</v>
      </c>
      <c r="F912" s="389">
        <v>6</v>
      </c>
      <c r="G912" s="390">
        <v>3</v>
      </c>
      <c r="H912" s="390">
        <v>3</v>
      </c>
      <c r="I912" s="390">
        <v>0</v>
      </c>
      <c r="J912" s="390">
        <v>0</v>
      </c>
      <c r="K912" s="391" t="s">
        <v>2384</v>
      </c>
      <c r="L912" s="392">
        <v>1269245.49</v>
      </c>
      <c r="M912" s="592">
        <v>77553</v>
      </c>
      <c r="N912" s="576">
        <f t="shared" ref="N912:R913" si="603">N913</f>
        <v>208563</v>
      </c>
      <c r="O912" s="568">
        <f t="shared" si="603"/>
        <v>100000</v>
      </c>
      <c r="P912" s="392">
        <f t="shared" si="603"/>
        <v>102000</v>
      </c>
      <c r="Q912" s="392">
        <f t="shared" si="603"/>
        <v>104040</v>
      </c>
      <c r="R912" s="392">
        <f t="shared" si="603"/>
        <v>0</v>
      </c>
    </row>
    <row r="913" spans="2:19">
      <c r="B913" s="393"/>
      <c r="C913" s="393" t="s">
        <v>2382</v>
      </c>
      <c r="D913" s="393" t="s">
        <v>1137</v>
      </c>
      <c r="E913" s="394" t="s">
        <v>1138</v>
      </c>
      <c r="F913" s="393">
        <v>6</v>
      </c>
      <c r="G913" s="395">
        <v>3</v>
      </c>
      <c r="H913" s="395">
        <v>3</v>
      </c>
      <c r="I913" s="395">
        <v>1</v>
      </c>
      <c r="J913" s="395">
        <v>0</v>
      </c>
      <c r="K913" s="396" t="s">
        <v>2384</v>
      </c>
      <c r="L913" s="397">
        <v>1269245.49</v>
      </c>
      <c r="M913" s="593">
        <v>77553</v>
      </c>
      <c r="N913" s="577">
        <f t="shared" si="603"/>
        <v>208563</v>
      </c>
      <c r="O913" s="569">
        <f t="shared" si="603"/>
        <v>100000</v>
      </c>
      <c r="P913" s="397">
        <f t="shared" si="603"/>
        <v>102000</v>
      </c>
      <c r="Q913" s="397">
        <f t="shared" si="603"/>
        <v>104040</v>
      </c>
      <c r="R913" s="397">
        <f t="shared" si="603"/>
        <v>0</v>
      </c>
    </row>
    <row r="914" spans="2:19">
      <c r="B914" s="398"/>
      <c r="C914" s="398" t="s">
        <v>2382</v>
      </c>
      <c r="D914" s="398" t="s">
        <v>1137</v>
      </c>
      <c r="E914" s="399" t="s">
        <v>1138</v>
      </c>
      <c r="F914" s="398">
        <v>6</v>
      </c>
      <c r="G914" s="400">
        <v>3</v>
      </c>
      <c r="H914" s="400">
        <v>3</v>
      </c>
      <c r="I914" s="400">
        <v>1</v>
      </c>
      <c r="J914" s="400">
        <v>1</v>
      </c>
      <c r="K914" s="406" t="s">
        <v>2385</v>
      </c>
      <c r="L914" s="407">
        <v>1269245.49</v>
      </c>
      <c r="M914" s="578">
        <v>77553</v>
      </c>
      <c r="N914" s="580">
        <v>208563</v>
      </c>
      <c r="O914" s="578">
        <v>100000</v>
      </c>
      <c r="P914" s="402">
        <f>O914*0.02+O914</f>
        <v>102000</v>
      </c>
      <c r="Q914" s="402">
        <f>P914*0.02+P914</f>
        <v>104040</v>
      </c>
      <c r="R914" s="402"/>
    </row>
    <row r="915" spans="2:19">
      <c r="B915" s="383"/>
      <c r="C915" s="383" t="s">
        <v>2386</v>
      </c>
      <c r="D915" s="383" t="s">
        <v>1139</v>
      </c>
      <c r="E915" s="382" t="s">
        <v>2387</v>
      </c>
      <c r="F915" s="383">
        <v>6</v>
      </c>
      <c r="G915" s="384">
        <v>4</v>
      </c>
      <c r="H915" s="384">
        <v>0</v>
      </c>
      <c r="I915" s="384">
        <v>0</v>
      </c>
      <c r="J915" s="384">
        <v>0</v>
      </c>
      <c r="K915" s="385" t="s">
        <v>2388</v>
      </c>
      <c r="L915" s="591">
        <v>0</v>
      </c>
      <c r="M915" s="591">
        <v>0</v>
      </c>
      <c r="N915" s="591">
        <f>N916+N919</f>
        <v>0</v>
      </c>
      <c r="O915" s="386">
        <f>O916+O919</f>
        <v>0</v>
      </c>
      <c r="P915" s="386">
        <f t="shared" ref="P915:R915" si="604">P916+P919</f>
        <v>0</v>
      </c>
      <c r="Q915" s="386">
        <f t="shared" si="604"/>
        <v>0</v>
      </c>
      <c r="R915" s="386">
        <f t="shared" si="604"/>
        <v>0</v>
      </c>
    </row>
    <row r="916" spans="2:19">
      <c r="B916" s="389"/>
      <c r="C916" s="389" t="s">
        <v>2389</v>
      </c>
      <c r="D916" s="389" t="s">
        <v>1141</v>
      </c>
      <c r="E916" s="388" t="s">
        <v>2390</v>
      </c>
      <c r="F916" s="389">
        <v>6</v>
      </c>
      <c r="G916" s="390">
        <v>4</v>
      </c>
      <c r="H916" s="390">
        <v>1</v>
      </c>
      <c r="I916" s="390">
        <v>0</v>
      </c>
      <c r="J916" s="390">
        <v>0</v>
      </c>
      <c r="K916" s="391" t="s">
        <v>2391</v>
      </c>
      <c r="L916" s="592">
        <v>0</v>
      </c>
      <c r="M916" s="592">
        <v>0</v>
      </c>
      <c r="N916" s="576">
        <f>N917</f>
        <v>0</v>
      </c>
      <c r="O916" s="392">
        <f t="shared" ref="O916:R917" si="605">O917</f>
        <v>0</v>
      </c>
      <c r="P916" s="392">
        <f t="shared" si="605"/>
        <v>0</v>
      </c>
      <c r="Q916" s="392">
        <f t="shared" si="605"/>
        <v>0</v>
      </c>
      <c r="R916" s="392">
        <f t="shared" si="605"/>
        <v>0</v>
      </c>
    </row>
    <row r="917" spans="2:19">
      <c r="B917" s="393"/>
      <c r="C917" s="393" t="s">
        <v>2389</v>
      </c>
      <c r="D917" s="393" t="s">
        <v>1141</v>
      </c>
      <c r="E917" s="394" t="s">
        <v>1142</v>
      </c>
      <c r="F917" s="393">
        <v>6</v>
      </c>
      <c r="G917" s="395">
        <v>4</v>
      </c>
      <c r="H917" s="395">
        <v>1</v>
      </c>
      <c r="I917" s="395">
        <v>1</v>
      </c>
      <c r="J917" s="395">
        <v>0</v>
      </c>
      <c r="K917" s="396" t="s">
        <v>2391</v>
      </c>
      <c r="L917" s="593">
        <v>0</v>
      </c>
      <c r="M917" s="593">
        <v>0</v>
      </c>
      <c r="N917" s="577">
        <f>N918</f>
        <v>0</v>
      </c>
      <c r="O917" s="397">
        <f t="shared" si="605"/>
        <v>0</v>
      </c>
      <c r="P917" s="397">
        <f t="shared" si="605"/>
        <v>0</v>
      </c>
      <c r="Q917" s="397">
        <f t="shared" si="605"/>
        <v>0</v>
      </c>
      <c r="R917" s="397">
        <f t="shared" si="605"/>
        <v>0</v>
      </c>
    </row>
    <row r="918" spans="2:19">
      <c r="B918" s="398"/>
      <c r="C918" s="398" t="s">
        <v>2389</v>
      </c>
      <c r="D918" s="398" t="s">
        <v>1141</v>
      </c>
      <c r="E918" s="399" t="s">
        <v>1142</v>
      </c>
      <c r="F918" s="398">
        <v>6</v>
      </c>
      <c r="G918" s="400">
        <v>4</v>
      </c>
      <c r="H918" s="400">
        <v>1</v>
      </c>
      <c r="I918" s="400">
        <v>1</v>
      </c>
      <c r="J918" s="400">
        <v>1</v>
      </c>
      <c r="K918" s="406" t="s">
        <v>2392</v>
      </c>
      <c r="L918" s="407">
        <v>0</v>
      </c>
      <c r="M918" s="594">
        <v>0</v>
      </c>
      <c r="N918" s="580">
        <v>0</v>
      </c>
      <c r="O918" s="594">
        <v>0</v>
      </c>
      <c r="P918" s="402"/>
      <c r="Q918" s="402"/>
      <c r="R918" s="402"/>
    </row>
    <row r="919" spans="2:19">
      <c r="B919" s="389"/>
      <c r="C919" s="389" t="s">
        <v>2393</v>
      </c>
      <c r="D919" s="389" t="s">
        <v>1143</v>
      </c>
      <c r="E919" s="388" t="s">
        <v>2394</v>
      </c>
      <c r="F919" s="389">
        <v>6</v>
      </c>
      <c r="G919" s="390">
        <v>4</v>
      </c>
      <c r="H919" s="390">
        <v>2</v>
      </c>
      <c r="I919" s="390">
        <v>0</v>
      </c>
      <c r="J919" s="390">
        <v>0</v>
      </c>
      <c r="K919" s="391" t="s">
        <v>2395</v>
      </c>
      <c r="L919" s="392">
        <v>0</v>
      </c>
      <c r="M919" s="592">
        <v>0</v>
      </c>
      <c r="N919" s="576">
        <v>0</v>
      </c>
      <c r="O919" s="392">
        <f t="shared" ref="O919:R920" si="606">O920</f>
        <v>0</v>
      </c>
      <c r="P919" s="392">
        <f t="shared" si="606"/>
        <v>0</v>
      </c>
      <c r="Q919" s="392">
        <f t="shared" si="606"/>
        <v>0</v>
      </c>
      <c r="R919" s="392">
        <f t="shared" si="606"/>
        <v>0</v>
      </c>
    </row>
    <row r="920" spans="2:19">
      <c r="B920" s="393"/>
      <c r="C920" s="393" t="s">
        <v>2393</v>
      </c>
      <c r="D920" s="393" t="s">
        <v>1143</v>
      </c>
      <c r="E920" s="394" t="s">
        <v>1144</v>
      </c>
      <c r="F920" s="393">
        <v>6</v>
      </c>
      <c r="G920" s="395">
        <v>4</v>
      </c>
      <c r="H920" s="395">
        <v>2</v>
      </c>
      <c r="I920" s="395">
        <v>1</v>
      </c>
      <c r="J920" s="395">
        <v>0</v>
      </c>
      <c r="K920" s="396" t="s">
        <v>2395</v>
      </c>
      <c r="L920" s="397">
        <v>0</v>
      </c>
      <c r="M920" s="593">
        <v>0</v>
      </c>
      <c r="N920" s="577">
        <v>0</v>
      </c>
      <c r="O920" s="397">
        <f t="shared" si="606"/>
        <v>0</v>
      </c>
      <c r="P920" s="397">
        <f t="shared" si="606"/>
        <v>0</v>
      </c>
      <c r="Q920" s="397">
        <f t="shared" si="606"/>
        <v>0</v>
      </c>
      <c r="R920" s="397">
        <f t="shared" si="606"/>
        <v>0</v>
      </c>
    </row>
    <row r="921" spans="2:19">
      <c r="B921" s="398"/>
      <c r="C921" s="398" t="s">
        <v>2393</v>
      </c>
      <c r="D921" s="398" t="s">
        <v>1143</v>
      </c>
      <c r="E921" s="399" t="s">
        <v>1144</v>
      </c>
      <c r="F921" s="398">
        <v>6</v>
      </c>
      <c r="G921" s="400">
        <v>4</v>
      </c>
      <c r="H921" s="400">
        <v>2</v>
      </c>
      <c r="I921" s="400">
        <v>1</v>
      </c>
      <c r="J921" s="400">
        <v>1</v>
      </c>
      <c r="K921" s="406" t="s">
        <v>2396</v>
      </c>
      <c r="L921" s="407">
        <v>0</v>
      </c>
      <c r="M921" s="594"/>
      <c r="N921" s="580"/>
      <c r="O921" s="407"/>
      <c r="P921" s="402">
        <f>O921*0.02+O921</f>
        <v>0</v>
      </c>
      <c r="Q921" s="402">
        <f>P921*0.02+P921</f>
        <v>0</v>
      </c>
      <c r="R921" s="402"/>
    </row>
    <row r="922" spans="2:19">
      <c r="B922" s="398"/>
      <c r="C922" s="398"/>
      <c r="D922" s="398"/>
      <c r="E922" s="399"/>
      <c r="F922" s="398"/>
      <c r="G922" s="400"/>
      <c r="H922" s="400"/>
      <c r="I922" s="400"/>
      <c r="J922" s="400"/>
      <c r="K922" s="406"/>
      <c r="L922" s="407"/>
      <c r="M922" s="594"/>
      <c r="N922" s="580"/>
      <c r="O922" s="407"/>
      <c r="P922" s="402"/>
      <c r="Q922" s="402"/>
      <c r="R922" s="402"/>
    </row>
    <row r="923" spans="2:19" ht="15">
      <c r="B923" s="398"/>
      <c r="C923" s="398"/>
      <c r="D923" s="398"/>
      <c r="E923" s="399"/>
      <c r="F923" s="430" t="s">
        <v>2397</v>
      </c>
      <c r="G923" s="431"/>
      <c r="H923" s="431"/>
      <c r="I923" s="431"/>
      <c r="J923" s="431"/>
      <c r="K923" s="432"/>
      <c r="L923" s="433">
        <f>L878</f>
        <v>-1269245.49</v>
      </c>
      <c r="M923" s="586">
        <v>-77553</v>
      </c>
      <c r="N923" s="586">
        <f t="shared" ref="N923" si="607">N878</f>
        <v>-208563</v>
      </c>
      <c r="O923" s="570">
        <f t="shared" ref="O923" si="608">O878</f>
        <v>-100000</v>
      </c>
      <c r="P923" s="433">
        <f t="shared" ref="P923:R923" si="609">P878</f>
        <v>-102000</v>
      </c>
      <c r="Q923" s="433">
        <f t="shared" si="609"/>
        <v>-104040</v>
      </c>
      <c r="R923" s="433">
        <f t="shared" si="609"/>
        <v>0</v>
      </c>
      <c r="S923" s="453">
        <f>O923+O923*0.02</f>
        <v>-102000</v>
      </c>
    </row>
    <row r="924" spans="2:19" s="355" customFormat="1" ht="15">
      <c r="B924" s="436"/>
      <c r="C924" s="436"/>
      <c r="D924" s="436"/>
      <c r="E924" s="405"/>
      <c r="F924" s="441"/>
      <c r="G924" s="442"/>
      <c r="H924" s="442"/>
      <c r="I924" s="442"/>
      <c r="J924" s="442"/>
      <c r="K924" s="443"/>
      <c r="L924" s="444"/>
      <c r="M924" s="589"/>
      <c r="N924" s="589"/>
      <c r="O924" s="444"/>
      <c r="P924" s="445"/>
      <c r="Q924" s="445"/>
      <c r="R924" s="445"/>
    </row>
    <row r="925" spans="2:19">
      <c r="B925" s="376"/>
      <c r="C925" s="376"/>
      <c r="D925" s="376" t="s">
        <v>2398</v>
      </c>
      <c r="E925" s="377" t="s">
        <v>2399</v>
      </c>
      <c r="F925" s="376">
        <v>7</v>
      </c>
      <c r="G925" s="378">
        <v>0</v>
      </c>
      <c r="H925" s="378">
        <v>0</v>
      </c>
      <c r="I925" s="378">
        <v>0</v>
      </c>
      <c r="J925" s="378">
        <v>0</v>
      </c>
      <c r="K925" s="379" t="s">
        <v>2400</v>
      </c>
      <c r="L925" s="380">
        <f t="shared" ref="L925:O925" si="610">L926+L930</f>
        <v>0</v>
      </c>
      <c r="M925" s="574">
        <v>0</v>
      </c>
      <c r="N925" s="574">
        <f t="shared" si="610"/>
        <v>0</v>
      </c>
      <c r="O925" s="380">
        <f t="shared" si="610"/>
        <v>0</v>
      </c>
      <c r="P925" s="380">
        <f t="shared" ref="P925:R925" si="611">P926+P930</f>
        <v>0</v>
      </c>
      <c r="Q925" s="380">
        <f t="shared" si="611"/>
        <v>0</v>
      </c>
      <c r="R925" s="380">
        <f t="shared" si="611"/>
        <v>0</v>
      </c>
    </row>
    <row r="926" spans="2:19">
      <c r="B926" s="383"/>
      <c r="C926" s="383" t="s">
        <v>2401</v>
      </c>
      <c r="D926" s="383" t="s">
        <v>1147</v>
      </c>
      <c r="E926" s="382" t="s">
        <v>2402</v>
      </c>
      <c r="F926" s="383">
        <v>7</v>
      </c>
      <c r="G926" s="384">
        <v>1</v>
      </c>
      <c r="H926" s="384">
        <v>0</v>
      </c>
      <c r="I926" s="384">
        <v>0</v>
      </c>
      <c r="J926" s="384">
        <v>0</v>
      </c>
      <c r="K926" s="385" t="s">
        <v>2403</v>
      </c>
      <c r="L926" s="386">
        <f t="shared" ref="L926:R928" si="612">L927</f>
        <v>0</v>
      </c>
      <c r="M926" s="591"/>
      <c r="N926" s="575">
        <v>0</v>
      </c>
      <c r="O926" s="386"/>
      <c r="P926" s="386">
        <f t="shared" ref="P926:R926" si="613">P927+P930</f>
        <v>0</v>
      </c>
      <c r="Q926" s="386">
        <f t="shared" si="613"/>
        <v>0</v>
      </c>
      <c r="R926" s="386">
        <f t="shared" si="613"/>
        <v>0</v>
      </c>
    </row>
    <row r="927" spans="2:19">
      <c r="B927" s="389"/>
      <c r="C927" s="389" t="s">
        <v>2404</v>
      </c>
      <c r="D927" s="389" t="s">
        <v>1147</v>
      </c>
      <c r="E927" s="388" t="s">
        <v>2402</v>
      </c>
      <c r="F927" s="389">
        <v>7</v>
      </c>
      <c r="G927" s="390">
        <v>1</v>
      </c>
      <c r="H927" s="390">
        <v>1</v>
      </c>
      <c r="I927" s="390">
        <v>0</v>
      </c>
      <c r="J927" s="390">
        <v>0</v>
      </c>
      <c r="K927" s="391" t="s">
        <v>2403</v>
      </c>
      <c r="L927" s="392">
        <v>0</v>
      </c>
      <c r="M927" s="592">
        <v>0</v>
      </c>
      <c r="N927" s="576">
        <v>0</v>
      </c>
      <c r="O927" s="392">
        <f t="shared" si="612"/>
        <v>0</v>
      </c>
      <c r="P927" s="392">
        <f t="shared" si="612"/>
        <v>0</v>
      </c>
      <c r="Q927" s="392">
        <f t="shared" si="612"/>
        <v>0</v>
      </c>
      <c r="R927" s="392">
        <f t="shared" si="612"/>
        <v>0</v>
      </c>
    </row>
    <row r="928" spans="2:19">
      <c r="B928" s="393"/>
      <c r="C928" s="393" t="s">
        <v>2404</v>
      </c>
      <c r="D928" s="393" t="s">
        <v>1147</v>
      </c>
      <c r="E928" s="394" t="s">
        <v>1148</v>
      </c>
      <c r="F928" s="393">
        <v>7</v>
      </c>
      <c r="G928" s="395">
        <v>1</v>
      </c>
      <c r="H928" s="395">
        <v>1</v>
      </c>
      <c r="I928" s="395">
        <v>1</v>
      </c>
      <c r="J928" s="395">
        <v>0</v>
      </c>
      <c r="K928" s="396" t="s">
        <v>280</v>
      </c>
      <c r="L928" s="397">
        <v>0</v>
      </c>
      <c r="M928" s="593">
        <v>0</v>
      </c>
      <c r="N928" s="577">
        <v>0</v>
      </c>
      <c r="O928" s="397">
        <f t="shared" si="612"/>
        <v>0</v>
      </c>
      <c r="P928" s="397">
        <f t="shared" si="612"/>
        <v>0</v>
      </c>
      <c r="Q928" s="397">
        <f t="shared" si="612"/>
        <v>0</v>
      </c>
      <c r="R928" s="397">
        <f t="shared" si="612"/>
        <v>0</v>
      </c>
    </row>
    <row r="929" spans="2:18">
      <c r="B929" s="398"/>
      <c r="C929" s="398" t="s">
        <v>2404</v>
      </c>
      <c r="D929" s="398" t="s">
        <v>1147</v>
      </c>
      <c r="E929" s="399" t="s">
        <v>1148</v>
      </c>
      <c r="F929" s="398">
        <v>7</v>
      </c>
      <c r="G929" s="400">
        <v>1</v>
      </c>
      <c r="H929" s="400">
        <v>1</v>
      </c>
      <c r="I929" s="400">
        <v>1</v>
      </c>
      <c r="J929" s="400">
        <v>1</v>
      </c>
      <c r="K929" s="406" t="s">
        <v>280</v>
      </c>
      <c r="L929" s="407"/>
      <c r="M929" s="594"/>
      <c r="N929" s="580"/>
      <c r="O929" s="407"/>
      <c r="P929" s="402">
        <f>O929*0.02+O929</f>
        <v>0</v>
      </c>
      <c r="Q929" s="402">
        <f>P929*0.02+P929</f>
        <v>0</v>
      </c>
      <c r="R929" s="402"/>
    </row>
    <row r="930" spans="2:18">
      <c r="B930" s="383"/>
      <c r="C930" s="383" t="s">
        <v>2405</v>
      </c>
      <c r="D930" s="383" t="s">
        <v>1149</v>
      </c>
      <c r="E930" s="382" t="s">
        <v>2406</v>
      </c>
      <c r="F930" s="383">
        <v>7</v>
      </c>
      <c r="G930" s="384">
        <v>2</v>
      </c>
      <c r="H930" s="384">
        <v>0</v>
      </c>
      <c r="I930" s="384">
        <v>0</v>
      </c>
      <c r="J930" s="384">
        <v>0</v>
      </c>
      <c r="K930" s="385" t="s">
        <v>2407</v>
      </c>
      <c r="L930" s="386">
        <f t="shared" ref="L930:R932" si="614">L931</f>
        <v>0</v>
      </c>
      <c r="M930" s="591">
        <v>0</v>
      </c>
      <c r="N930" s="575">
        <v>0</v>
      </c>
      <c r="O930" s="386">
        <f t="shared" si="614"/>
        <v>0</v>
      </c>
      <c r="P930" s="386">
        <f t="shared" ref="P930:R930" si="615">P931+P937</f>
        <v>0</v>
      </c>
      <c r="Q930" s="386">
        <f t="shared" si="615"/>
        <v>0</v>
      </c>
      <c r="R930" s="386">
        <f t="shared" si="615"/>
        <v>0</v>
      </c>
    </row>
    <row r="931" spans="2:18">
      <c r="B931" s="389"/>
      <c r="C931" s="389" t="s">
        <v>2408</v>
      </c>
      <c r="D931" s="389" t="s">
        <v>1149</v>
      </c>
      <c r="E931" s="388" t="s">
        <v>2406</v>
      </c>
      <c r="F931" s="389">
        <v>7</v>
      </c>
      <c r="G931" s="390">
        <v>2</v>
      </c>
      <c r="H931" s="390">
        <v>1</v>
      </c>
      <c r="I931" s="390">
        <v>0</v>
      </c>
      <c r="J931" s="390">
        <v>0</v>
      </c>
      <c r="K931" s="391" t="s">
        <v>2407</v>
      </c>
      <c r="L931" s="392">
        <f t="shared" si="614"/>
        <v>0</v>
      </c>
      <c r="M931" s="592">
        <v>0</v>
      </c>
      <c r="N931" s="576">
        <v>0</v>
      </c>
      <c r="O931" s="392">
        <f t="shared" si="614"/>
        <v>0</v>
      </c>
      <c r="P931" s="392">
        <f t="shared" si="614"/>
        <v>0</v>
      </c>
      <c r="Q931" s="392">
        <f t="shared" si="614"/>
        <v>0</v>
      </c>
      <c r="R931" s="392">
        <f t="shared" si="614"/>
        <v>0</v>
      </c>
    </row>
    <row r="932" spans="2:18">
      <c r="B932" s="393"/>
      <c r="C932" s="393" t="s">
        <v>2408</v>
      </c>
      <c r="D932" s="393" t="s">
        <v>1149</v>
      </c>
      <c r="E932" s="394" t="s">
        <v>1150</v>
      </c>
      <c r="F932" s="393">
        <v>7</v>
      </c>
      <c r="G932" s="395">
        <v>2</v>
      </c>
      <c r="H932" s="395">
        <v>1</v>
      </c>
      <c r="I932" s="395">
        <v>1</v>
      </c>
      <c r="J932" s="395">
        <v>0</v>
      </c>
      <c r="K932" s="396" t="s">
        <v>281</v>
      </c>
      <c r="L932" s="397">
        <v>0</v>
      </c>
      <c r="M932" s="593">
        <v>0</v>
      </c>
      <c r="N932" s="577">
        <v>0</v>
      </c>
      <c r="O932" s="397">
        <f t="shared" si="614"/>
        <v>0</v>
      </c>
      <c r="P932" s="397">
        <f t="shared" si="614"/>
        <v>0</v>
      </c>
      <c r="Q932" s="397">
        <f t="shared" si="614"/>
        <v>0</v>
      </c>
      <c r="R932" s="397">
        <f t="shared" si="614"/>
        <v>0</v>
      </c>
    </row>
    <row r="933" spans="2:18">
      <c r="B933" s="398"/>
      <c r="C933" s="398" t="s">
        <v>2408</v>
      </c>
      <c r="D933" s="398" t="s">
        <v>1149</v>
      </c>
      <c r="E933" s="399" t="s">
        <v>1150</v>
      </c>
      <c r="F933" s="398">
        <v>7</v>
      </c>
      <c r="G933" s="400">
        <v>2</v>
      </c>
      <c r="H933" s="400">
        <v>1</v>
      </c>
      <c r="I933" s="400">
        <v>1</v>
      </c>
      <c r="J933" s="400">
        <v>1</v>
      </c>
      <c r="K933" s="406" t="s">
        <v>281</v>
      </c>
      <c r="L933" s="407"/>
      <c r="M933" s="594"/>
      <c r="N933" s="580"/>
      <c r="O933" s="407"/>
      <c r="P933" s="402">
        <f>O933*0.02+O933</f>
        <v>0</v>
      </c>
      <c r="Q933" s="402">
        <f>P933*0.02+P933</f>
        <v>0</v>
      </c>
      <c r="R933" s="402"/>
    </row>
    <row r="934" spans="2:18">
      <c r="B934" s="398"/>
      <c r="C934" s="398"/>
      <c r="D934" s="398"/>
      <c r="E934" s="399"/>
      <c r="F934" s="398"/>
      <c r="G934" s="400"/>
      <c r="H934" s="400"/>
      <c r="I934" s="400"/>
      <c r="J934" s="400"/>
      <c r="K934" s="406"/>
      <c r="L934" s="407"/>
      <c r="M934" s="594"/>
      <c r="N934" s="580"/>
      <c r="O934" s="407"/>
      <c r="P934" s="402"/>
      <c r="Q934" s="402"/>
      <c r="R934" s="402"/>
    </row>
    <row r="935" spans="2:18" ht="14.25">
      <c r="B935" s="398"/>
      <c r="C935" s="398"/>
      <c r="D935" s="398"/>
      <c r="E935" s="399"/>
      <c r="F935" s="430" t="s">
        <v>2409</v>
      </c>
      <c r="G935" s="431"/>
      <c r="H935" s="431"/>
      <c r="I935" s="431"/>
      <c r="J935" s="431"/>
      <c r="K935" s="432"/>
      <c r="L935" s="433">
        <f>L925</f>
        <v>0</v>
      </c>
      <c r="M935" s="586">
        <v>0</v>
      </c>
      <c r="N935" s="586">
        <v>0</v>
      </c>
      <c r="O935" s="433">
        <f t="shared" ref="O935:R935" si="616">O925</f>
        <v>0</v>
      </c>
      <c r="P935" s="433">
        <f t="shared" si="616"/>
        <v>0</v>
      </c>
      <c r="Q935" s="433">
        <f t="shared" si="616"/>
        <v>0</v>
      </c>
      <c r="R935" s="433">
        <f t="shared" si="616"/>
        <v>0</v>
      </c>
    </row>
    <row r="936" spans="2:18" s="355" customFormat="1" ht="15">
      <c r="B936" s="436"/>
      <c r="C936" s="436"/>
      <c r="D936" s="436"/>
      <c r="E936" s="405"/>
      <c r="F936" s="441"/>
      <c r="G936" s="442"/>
      <c r="H936" s="442"/>
      <c r="I936" s="442"/>
      <c r="J936" s="442"/>
      <c r="K936" s="443"/>
      <c r="L936" s="444"/>
      <c r="M936" s="589"/>
      <c r="N936" s="589"/>
      <c r="O936" s="444"/>
      <c r="P936" s="445"/>
      <c r="Q936" s="445"/>
      <c r="R936" s="445"/>
    </row>
    <row r="937" spans="2:18">
      <c r="B937" s="376"/>
      <c r="C937" s="376"/>
      <c r="D937" s="376" t="s">
        <v>2410</v>
      </c>
      <c r="E937" s="377" t="s">
        <v>2411</v>
      </c>
      <c r="F937" s="376">
        <v>8</v>
      </c>
      <c r="G937" s="378">
        <v>0</v>
      </c>
      <c r="H937" s="378">
        <v>0</v>
      </c>
      <c r="I937" s="378">
        <v>0</v>
      </c>
      <c r="J937" s="378">
        <v>0</v>
      </c>
      <c r="K937" s="379" t="s">
        <v>282</v>
      </c>
      <c r="L937" s="380">
        <v>-354626.67000000039</v>
      </c>
      <c r="M937" s="574">
        <v>0</v>
      </c>
      <c r="N937" s="574">
        <f t="shared" ref="N937" si="617">N938-N967</f>
        <v>-134848</v>
      </c>
      <c r="O937" s="566">
        <f t="shared" ref="O937" si="618">O938-O967</f>
        <v>0</v>
      </c>
      <c r="P937" s="380">
        <f t="shared" ref="P937:R937" si="619">P938-P967</f>
        <v>0</v>
      </c>
      <c r="Q937" s="380">
        <f t="shared" si="619"/>
        <v>0</v>
      </c>
      <c r="R937" s="380">
        <f t="shared" si="619"/>
        <v>0</v>
      </c>
    </row>
    <row r="938" spans="2:18">
      <c r="B938" s="383"/>
      <c r="C938" s="383" t="s">
        <v>2412</v>
      </c>
      <c r="D938" s="383" t="s">
        <v>1154</v>
      </c>
      <c r="E938" s="382" t="s">
        <v>2413</v>
      </c>
      <c r="F938" s="383">
        <v>8</v>
      </c>
      <c r="G938" s="384">
        <v>1</v>
      </c>
      <c r="H938" s="384">
        <v>0</v>
      </c>
      <c r="I938" s="384">
        <v>0</v>
      </c>
      <c r="J938" s="384">
        <v>0</v>
      </c>
      <c r="K938" s="385" t="s">
        <v>2414</v>
      </c>
      <c r="L938" s="386">
        <v>1711287.3599999999</v>
      </c>
      <c r="M938" s="591">
        <v>0</v>
      </c>
      <c r="N938" s="575">
        <f t="shared" ref="N938" si="620">N939+N942</f>
        <v>652408</v>
      </c>
      <c r="O938" s="567">
        <f t="shared" ref="O938" si="621">O939+O942</f>
        <v>0</v>
      </c>
      <c r="P938" s="386">
        <f t="shared" ref="P938:R938" si="622">P939+P942</f>
        <v>0</v>
      </c>
      <c r="Q938" s="386">
        <f t="shared" si="622"/>
        <v>0</v>
      </c>
      <c r="R938" s="386">
        <f t="shared" si="622"/>
        <v>0</v>
      </c>
    </row>
    <row r="939" spans="2:18">
      <c r="B939" s="389"/>
      <c r="C939" s="389" t="s">
        <v>2415</v>
      </c>
      <c r="D939" s="389" t="s">
        <v>1156</v>
      </c>
      <c r="E939" s="388" t="s">
        <v>2416</v>
      </c>
      <c r="F939" s="389">
        <v>8</v>
      </c>
      <c r="G939" s="390">
        <v>1</v>
      </c>
      <c r="H939" s="390">
        <v>1</v>
      </c>
      <c r="I939" s="390">
        <v>0</v>
      </c>
      <c r="J939" s="390">
        <v>0</v>
      </c>
      <c r="K939" s="391" t="s">
        <v>2417</v>
      </c>
      <c r="L939" s="392">
        <v>0</v>
      </c>
      <c r="M939" s="592">
        <v>0</v>
      </c>
      <c r="N939" s="576">
        <v>0</v>
      </c>
      <c r="O939" s="392">
        <f t="shared" ref="O939:R940" si="623">O940</f>
        <v>0</v>
      </c>
      <c r="P939" s="392">
        <f t="shared" si="623"/>
        <v>0</v>
      </c>
      <c r="Q939" s="392">
        <f t="shared" si="623"/>
        <v>0</v>
      </c>
      <c r="R939" s="392">
        <f t="shared" si="623"/>
        <v>0</v>
      </c>
    </row>
    <row r="940" spans="2:18">
      <c r="B940" s="393"/>
      <c r="C940" s="393" t="s">
        <v>2415</v>
      </c>
      <c r="D940" s="393" t="s">
        <v>1156</v>
      </c>
      <c r="E940" s="394" t="s">
        <v>1157</v>
      </c>
      <c r="F940" s="393">
        <v>8</v>
      </c>
      <c r="G940" s="395">
        <v>1</v>
      </c>
      <c r="H940" s="395">
        <v>1</v>
      </c>
      <c r="I940" s="395">
        <v>1</v>
      </c>
      <c r="J940" s="395">
        <v>0</v>
      </c>
      <c r="K940" s="396" t="s">
        <v>284</v>
      </c>
      <c r="L940" s="397">
        <v>0</v>
      </c>
      <c r="M940" s="593">
        <v>0</v>
      </c>
      <c r="N940" s="577">
        <v>0</v>
      </c>
      <c r="O940" s="397">
        <f t="shared" si="623"/>
        <v>0</v>
      </c>
      <c r="P940" s="397">
        <f t="shared" si="623"/>
        <v>0</v>
      </c>
      <c r="Q940" s="397">
        <f t="shared" si="623"/>
        <v>0</v>
      </c>
      <c r="R940" s="397">
        <f t="shared" si="623"/>
        <v>0</v>
      </c>
    </row>
    <row r="941" spans="2:18">
      <c r="B941" s="398"/>
      <c r="C941" s="398" t="s">
        <v>2415</v>
      </c>
      <c r="D941" s="398" t="s">
        <v>1156</v>
      </c>
      <c r="E941" s="399" t="s">
        <v>1157</v>
      </c>
      <c r="F941" s="398">
        <v>8</v>
      </c>
      <c r="G941" s="400">
        <v>1</v>
      </c>
      <c r="H941" s="400">
        <v>1</v>
      </c>
      <c r="I941" s="400">
        <v>1</v>
      </c>
      <c r="J941" s="400">
        <v>1</v>
      </c>
      <c r="K941" s="406" t="s">
        <v>284</v>
      </c>
      <c r="L941" s="407">
        <v>0</v>
      </c>
      <c r="M941" s="594"/>
      <c r="N941" s="580"/>
      <c r="O941" s="407"/>
      <c r="P941" s="402">
        <f>O941*0.02+O941</f>
        <v>0</v>
      </c>
      <c r="Q941" s="402">
        <f>P941*0.02+P941</f>
        <v>0</v>
      </c>
      <c r="R941" s="402"/>
    </row>
    <row r="942" spans="2:18" s="355" customFormat="1">
      <c r="B942" s="389"/>
      <c r="C942" s="389" t="s">
        <v>2418</v>
      </c>
      <c r="D942" s="389" t="s">
        <v>1158</v>
      </c>
      <c r="E942" s="388" t="s">
        <v>2419</v>
      </c>
      <c r="F942" s="389">
        <v>8</v>
      </c>
      <c r="G942" s="390">
        <v>1</v>
      </c>
      <c r="H942" s="390">
        <v>2</v>
      </c>
      <c r="I942" s="390">
        <v>0</v>
      </c>
      <c r="J942" s="390">
        <v>0</v>
      </c>
      <c r="K942" s="391" t="s">
        <v>2420</v>
      </c>
      <c r="L942" s="392">
        <v>1711287.3599999999</v>
      </c>
      <c r="M942" s="592">
        <v>0</v>
      </c>
      <c r="N942" s="576">
        <f t="shared" ref="N942" si="624">N943+N945+N955+N965</f>
        <v>652408</v>
      </c>
      <c r="O942" s="568">
        <f t="shared" ref="O942" si="625">O943+O945+O955+O965</f>
        <v>0</v>
      </c>
      <c r="P942" s="392">
        <f t="shared" ref="P942:R942" si="626">P943+P945+P955+P965</f>
        <v>0</v>
      </c>
      <c r="Q942" s="392">
        <f t="shared" si="626"/>
        <v>0</v>
      </c>
      <c r="R942" s="392">
        <f t="shared" si="626"/>
        <v>0</v>
      </c>
    </row>
    <row r="943" spans="2:18" s="355" customFormat="1">
      <c r="B943" s="393"/>
      <c r="C943" s="393" t="s">
        <v>2421</v>
      </c>
      <c r="D943" s="393" t="s">
        <v>1160</v>
      </c>
      <c r="E943" s="394" t="s">
        <v>1161</v>
      </c>
      <c r="F943" s="393">
        <v>8</v>
      </c>
      <c r="G943" s="395">
        <v>1</v>
      </c>
      <c r="H943" s="395">
        <v>2</v>
      </c>
      <c r="I943" s="395">
        <v>1</v>
      </c>
      <c r="J943" s="395">
        <v>0</v>
      </c>
      <c r="K943" s="396" t="s">
        <v>2422</v>
      </c>
      <c r="L943" s="397">
        <v>0</v>
      </c>
      <c r="M943" s="593">
        <v>0</v>
      </c>
      <c r="N943" s="577">
        <v>0</v>
      </c>
      <c r="O943" s="397">
        <f>O944</f>
        <v>0</v>
      </c>
      <c r="P943" s="397">
        <f t="shared" ref="P943:R943" si="627">P944</f>
        <v>0</v>
      </c>
      <c r="Q943" s="397">
        <f t="shared" si="627"/>
        <v>0</v>
      </c>
      <c r="R943" s="397">
        <f t="shared" si="627"/>
        <v>0</v>
      </c>
    </row>
    <row r="944" spans="2:18" s="355" customFormat="1">
      <c r="B944" s="398"/>
      <c r="C944" s="398" t="s">
        <v>2421</v>
      </c>
      <c r="D944" s="398" t="s">
        <v>1160</v>
      </c>
      <c r="E944" s="399" t="s">
        <v>1161</v>
      </c>
      <c r="F944" s="398">
        <v>8</v>
      </c>
      <c r="G944" s="400">
        <v>1</v>
      </c>
      <c r="H944" s="400">
        <v>2</v>
      </c>
      <c r="I944" s="400">
        <v>1</v>
      </c>
      <c r="J944" s="400">
        <v>1</v>
      </c>
      <c r="K944" s="406" t="s">
        <v>2422</v>
      </c>
      <c r="L944" s="407">
        <v>0</v>
      </c>
      <c r="M944" s="594"/>
      <c r="N944" s="580"/>
      <c r="O944" s="407"/>
      <c r="P944" s="402">
        <f>O944*0.02+O944</f>
        <v>0</v>
      </c>
      <c r="Q944" s="402">
        <f>P944*0.02+P944</f>
        <v>0</v>
      </c>
      <c r="R944" s="402"/>
    </row>
    <row r="945" spans="2:18" s="355" customFormat="1">
      <c r="B945" s="393"/>
      <c r="C945" s="393" t="s">
        <v>2423</v>
      </c>
      <c r="D945" s="393" t="s">
        <v>1162</v>
      </c>
      <c r="E945" s="394" t="s">
        <v>1163</v>
      </c>
      <c r="F945" s="393">
        <v>8</v>
      </c>
      <c r="G945" s="395">
        <v>1</v>
      </c>
      <c r="H945" s="395">
        <v>2</v>
      </c>
      <c r="I945" s="395">
        <v>2</v>
      </c>
      <c r="J945" s="395">
        <v>0</v>
      </c>
      <c r="K945" s="396" t="s">
        <v>2424</v>
      </c>
      <c r="L945" s="397">
        <v>295267.11</v>
      </c>
      <c r="M945" s="593">
        <v>0</v>
      </c>
      <c r="N945" s="577">
        <f t="shared" ref="N945" si="628">SUBTOTAL(9,N946:N954)</f>
        <v>652408</v>
      </c>
      <c r="O945" s="569">
        <f t="shared" ref="O945" si="629">SUBTOTAL(9,O946:O954)</f>
        <v>0</v>
      </c>
      <c r="P945" s="397">
        <f t="shared" ref="P945:R945" si="630">SUBTOTAL(9,P946:P954)</f>
        <v>0</v>
      </c>
      <c r="Q945" s="397">
        <f t="shared" si="630"/>
        <v>0</v>
      </c>
      <c r="R945" s="397">
        <f t="shared" si="630"/>
        <v>0</v>
      </c>
    </row>
    <row r="946" spans="2:18" s="355" customFormat="1">
      <c r="B946" s="398" t="s">
        <v>350</v>
      </c>
      <c r="C946" s="398" t="s">
        <v>2425</v>
      </c>
      <c r="D946" s="398" t="s">
        <v>1164</v>
      </c>
      <c r="E946" s="399" t="s">
        <v>1165</v>
      </c>
      <c r="F946" s="398">
        <v>8</v>
      </c>
      <c r="G946" s="400">
        <v>1</v>
      </c>
      <c r="H946" s="400">
        <v>2</v>
      </c>
      <c r="I946" s="400">
        <v>2</v>
      </c>
      <c r="J946" s="400">
        <v>1</v>
      </c>
      <c r="K946" s="406" t="s">
        <v>2426</v>
      </c>
      <c r="L946" s="407">
        <v>0</v>
      </c>
      <c r="M946" s="594"/>
      <c r="N946" s="580"/>
      <c r="O946" s="407"/>
      <c r="P946" s="402">
        <f t="shared" ref="P946:Q954" si="631">O946*0.02+O946</f>
        <v>0</v>
      </c>
      <c r="Q946" s="402">
        <f t="shared" si="631"/>
        <v>0</v>
      </c>
      <c r="R946" s="402"/>
    </row>
    <row r="947" spans="2:18" s="355" customFormat="1" ht="25.5">
      <c r="B947" s="420" t="s">
        <v>350</v>
      </c>
      <c r="C947" s="420" t="s">
        <v>2425</v>
      </c>
      <c r="D947" s="420" t="s">
        <v>1164</v>
      </c>
      <c r="E947" s="405" t="s">
        <v>1165</v>
      </c>
      <c r="F947" s="420">
        <v>8</v>
      </c>
      <c r="G947" s="421">
        <v>1</v>
      </c>
      <c r="H947" s="421">
        <v>2</v>
      </c>
      <c r="I947" s="421">
        <v>2</v>
      </c>
      <c r="J947" s="421">
        <v>2</v>
      </c>
      <c r="K947" s="406" t="s">
        <v>2427</v>
      </c>
      <c r="L947" s="407">
        <v>0</v>
      </c>
      <c r="M947" s="594"/>
      <c r="N947" s="580"/>
      <c r="O947" s="407"/>
      <c r="P947" s="402">
        <f t="shared" si="631"/>
        <v>0</v>
      </c>
      <c r="Q947" s="402">
        <f t="shared" si="631"/>
        <v>0</v>
      </c>
      <c r="R947" s="402"/>
    </row>
    <row r="948" spans="2:18" s="355" customFormat="1">
      <c r="B948" s="420" t="s">
        <v>419</v>
      </c>
      <c r="C948" s="420" t="s">
        <v>2428</v>
      </c>
      <c r="D948" s="420" t="s">
        <v>1168</v>
      </c>
      <c r="E948" s="405" t="s">
        <v>1169</v>
      </c>
      <c r="F948" s="420">
        <v>8</v>
      </c>
      <c r="G948" s="421">
        <v>1</v>
      </c>
      <c r="H948" s="421">
        <v>2</v>
      </c>
      <c r="I948" s="421">
        <v>2</v>
      </c>
      <c r="J948" s="421">
        <v>3</v>
      </c>
      <c r="K948" s="415" t="s">
        <v>2429</v>
      </c>
      <c r="L948" s="416">
        <v>0</v>
      </c>
      <c r="M948" s="582"/>
      <c r="N948" s="582"/>
      <c r="O948" s="416"/>
      <c r="P948" s="402">
        <f t="shared" si="631"/>
        <v>0</v>
      </c>
      <c r="Q948" s="402">
        <f t="shared" si="631"/>
        <v>0</v>
      </c>
      <c r="R948" s="402"/>
    </row>
    <row r="949" spans="2:18" s="355" customFormat="1">
      <c r="B949" s="420"/>
      <c r="C949" s="420" t="s">
        <v>2430</v>
      </c>
      <c r="D949" s="420" t="s">
        <v>1170</v>
      </c>
      <c r="E949" s="405" t="s">
        <v>1171</v>
      </c>
      <c r="F949" s="420">
        <v>8</v>
      </c>
      <c r="G949" s="421">
        <v>1</v>
      </c>
      <c r="H949" s="421">
        <v>2</v>
      </c>
      <c r="I949" s="421">
        <v>2</v>
      </c>
      <c r="J949" s="421">
        <v>4</v>
      </c>
      <c r="K949" s="415" t="s">
        <v>2431</v>
      </c>
      <c r="L949" s="416">
        <v>0</v>
      </c>
      <c r="M949" s="582"/>
      <c r="N949" s="582"/>
      <c r="O949" s="416"/>
      <c r="P949" s="402">
        <f t="shared" si="631"/>
        <v>0</v>
      </c>
      <c r="Q949" s="402">
        <f t="shared" si="631"/>
        <v>0</v>
      </c>
      <c r="R949" s="402"/>
    </row>
    <row r="950" spans="2:18" ht="25.5">
      <c r="B950" s="420"/>
      <c r="C950" s="420" t="s">
        <v>2432</v>
      </c>
      <c r="D950" s="420" t="s">
        <v>1172</v>
      </c>
      <c r="E950" s="405" t="s">
        <v>1173</v>
      </c>
      <c r="F950" s="420">
        <v>8</v>
      </c>
      <c r="G950" s="421">
        <v>1</v>
      </c>
      <c r="H950" s="421">
        <v>2</v>
      </c>
      <c r="I950" s="421">
        <v>2</v>
      </c>
      <c r="J950" s="421">
        <v>5</v>
      </c>
      <c r="K950" s="415" t="s">
        <v>2433</v>
      </c>
      <c r="L950" s="416">
        <v>1603.83</v>
      </c>
      <c r="M950" s="582"/>
      <c r="N950" s="582"/>
      <c r="O950" s="416"/>
      <c r="P950" s="402">
        <f t="shared" si="631"/>
        <v>0</v>
      </c>
      <c r="Q950" s="402">
        <f t="shared" si="631"/>
        <v>0</v>
      </c>
      <c r="R950" s="402"/>
    </row>
    <row r="951" spans="2:18" ht="25.5">
      <c r="B951" s="420"/>
      <c r="C951" s="420" t="s">
        <v>2434</v>
      </c>
      <c r="D951" s="420" t="s">
        <v>1174</v>
      </c>
      <c r="E951" s="405" t="s">
        <v>1175</v>
      </c>
      <c r="F951" s="420">
        <v>8</v>
      </c>
      <c r="G951" s="421">
        <v>1</v>
      </c>
      <c r="H951" s="421">
        <v>2</v>
      </c>
      <c r="I951" s="421">
        <v>2</v>
      </c>
      <c r="J951" s="421">
        <v>6</v>
      </c>
      <c r="K951" s="415" t="s">
        <v>2435</v>
      </c>
      <c r="L951" s="416">
        <v>0</v>
      </c>
      <c r="M951" s="582"/>
      <c r="N951" s="582"/>
      <c r="O951" s="416"/>
      <c r="P951" s="402">
        <f t="shared" si="631"/>
        <v>0</v>
      </c>
      <c r="Q951" s="402">
        <f t="shared" si="631"/>
        <v>0</v>
      </c>
      <c r="R951" s="402"/>
    </row>
    <row r="952" spans="2:18" s="355" customFormat="1" ht="25.5">
      <c r="B952" s="420"/>
      <c r="C952" s="420" t="s">
        <v>2436</v>
      </c>
      <c r="D952" s="420" t="s">
        <v>1176</v>
      </c>
      <c r="E952" s="405" t="s">
        <v>1177</v>
      </c>
      <c r="F952" s="420">
        <v>8</v>
      </c>
      <c r="G952" s="421">
        <v>1</v>
      </c>
      <c r="H952" s="421">
        <v>2</v>
      </c>
      <c r="I952" s="421">
        <v>2</v>
      </c>
      <c r="J952" s="421">
        <v>7</v>
      </c>
      <c r="K952" s="415" t="s">
        <v>2437</v>
      </c>
      <c r="L952" s="416">
        <v>48156.45</v>
      </c>
      <c r="M952" s="582"/>
      <c r="N952" s="582"/>
      <c r="O952" s="416"/>
      <c r="P952" s="402">
        <f t="shared" si="631"/>
        <v>0</v>
      </c>
      <c r="Q952" s="402">
        <f t="shared" si="631"/>
        <v>0</v>
      </c>
      <c r="R952" s="402"/>
    </row>
    <row r="953" spans="2:18" s="355" customFormat="1">
      <c r="B953" s="420"/>
      <c r="C953" s="420" t="s">
        <v>2438</v>
      </c>
      <c r="D953" s="420" t="s">
        <v>1178</v>
      </c>
      <c r="E953" s="405" t="s">
        <v>1179</v>
      </c>
      <c r="F953" s="420">
        <v>8</v>
      </c>
      <c r="G953" s="421">
        <v>1</v>
      </c>
      <c r="H953" s="421">
        <v>2</v>
      </c>
      <c r="I953" s="421">
        <v>2</v>
      </c>
      <c r="J953" s="421">
        <v>8</v>
      </c>
      <c r="K953" s="415" t="s">
        <v>2439</v>
      </c>
      <c r="L953" s="416">
        <v>0</v>
      </c>
      <c r="M953" s="582"/>
      <c r="N953" s="582">
        <v>608997</v>
      </c>
      <c r="O953" s="416"/>
      <c r="P953" s="402">
        <f t="shared" si="631"/>
        <v>0</v>
      </c>
      <c r="Q953" s="402">
        <f t="shared" si="631"/>
        <v>0</v>
      </c>
      <c r="R953" s="402"/>
    </row>
    <row r="954" spans="2:18" s="355" customFormat="1">
      <c r="B954" s="420"/>
      <c r="C954" s="420" t="s">
        <v>2440</v>
      </c>
      <c r="D954" s="420" t="s">
        <v>1180</v>
      </c>
      <c r="E954" s="405" t="s">
        <v>1181</v>
      </c>
      <c r="F954" s="420">
        <v>8</v>
      </c>
      <c r="G954" s="421">
        <v>1</v>
      </c>
      <c r="H954" s="421">
        <v>2</v>
      </c>
      <c r="I954" s="421">
        <v>2</v>
      </c>
      <c r="J954" s="421">
        <v>9</v>
      </c>
      <c r="K954" s="415" t="s">
        <v>2441</v>
      </c>
      <c r="L954" s="416">
        <v>245506.83</v>
      </c>
      <c r="M954" s="582"/>
      <c r="N954" s="582">
        <v>43411</v>
      </c>
      <c r="O954" s="416"/>
      <c r="P954" s="402">
        <f t="shared" si="631"/>
        <v>0</v>
      </c>
      <c r="Q954" s="402">
        <f t="shared" si="631"/>
        <v>0</v>
      </c>
      <c r="R954" s="402"/>
    </row>
    <row r="955" spans="2:18" s="355" customFormat="1">
      <c r="B955" s="393"/>
      <c r="C955" s="393" t="s">
        <v>2442</v>
      </c>
      <c r="D955" s="393" t="s">
        <v>1182</v>
      </c>
      <c r="E955" s="394" t="s">
        <v>1183</v>
      </c>
      <c r="F955" s="393">
        <v>8</v>
      </c>
      <c r="G955" s="395">
        <v>1</v>
      </c>
      <c r="H955" s="395">
        <v>2</v>
      </c>
      <c r="I955" s="395">
        <v>3</v>
      </c>
      <c r="J955" s="395">
        <v>0</v>
      </c>
      <c r="K955" s="396" t="s">
        <v>2443</v>
      </c>
      <c r="L955" s="397">
        <v>1416020.25</v>
      </c>
      <c r="M955" s="593">
        <v>0</v>
      </c>
      <c r="N955" s="577">
        <f t="shared" ref="N955" si="632">SUBTOTAL(9,N956:N964)</f>
        <v>0</v>
      </c>
      <c r="O955" s="569">
        <f t="shared" ref="O955" si="633">SUBTOTAL(9,O956:O964)</f>
        <v>0</v>
      </c>
      <c r="P955" s="397">
        <f t="shared" ref="P955:R955" si="634">SUBTOTAL(9,P956:P964)</f>
        <v>0</v>
      </c>
      <c r="Q955" s="397">
        <f t="shared" si="634"/>
        <v>0</v>
      </c>
      <c r="R955" s="397">
        <f t="shared" si="634"/>
        <v>0</v>
      </c>
    </row>
    <row r="956" spans="2:18" s="355" customFormat="1">
      <c r="B956" s="398" t="s">
        <v>350</v>
      </c>
      <c r="C956" s="398" t="s">
        <v>2444</v>
      </c>
      <c r="D956" s="398" t="s">
        <v>1184</v>
      </c>
      <c r="E956" s="399" t="s">
        <v>1185</v>
      </c>
      <c r="F956" s="398">
        <v>8</v>
      </c>
      <c r="G956" s="400">
        <v>1</v>
      </c>
      <c r="H956" s="400">
        <v>2</v>
      </c>
      <c r="I956" s="400">
        <v>3</v>
      </c>
      <c r="J956" s="400">
        <v>1</v>
      </c>
      <c r="K956" s="406" t="s">
        <v>2445</v>
      </c>
      <c r="L956" s="407">
        <v>0</v>
      </c>
      <c r="M956" s="594"/>
      <c r="N956" s="580"/>
      <c r="O956" s="407"/>
      <c r="P956" s="402">
        <f t="shared" ref="P956:Q964" si="635">O956*0.02+O956</f>
        <v>0</v>
      </c>
      <c r="Q956" s="402">
        <f t="shared" si="635"/>
        <v>0</v>
      </c>
      <c r="R956" s="402"/>
    </row>
    <row r="957" spans="2:18" s="355" customFormat="1" ht="25.5">
      <c r="B957" s="420" t="s">
        <v>350</v>
      </c>
      <c r="C957" s="420" t="s">
        <v>2444</v>
      </c>
      <c r="D957" s="420" t="s">
        <v>1184</v>
      </c>
      <c r="E957" s="405" t="s">
        <v>1185</v>
      </c>
      <c r="F957" s="420">
        <v>8</v>
      </c>
      <c r="G957" s="421">
        <v>1</v>
      </c>
      <c r="H957" s="421">
        <v>2</v>
      </c>
      <c r="I957" s="421">
        <v>3</v>
      </c>
      <c r="J957" s="421">
        <v>2</v>
      </c>
      <c r="K957" s="406" t="s">
        <v>2446</v>
      </c>
      <c r="L957" s="407">
        <v>0</v>
      </c>
      <c r="M957" s="594"/>
      <c r="N957" s="580"/>
      <c r="O957" s="407"/>
      <c r="P957" s="402">
        <f t="shared" si="635"/>
        <v>0</v>
      </c>
      <c r="Q957" s="402">
        <f t="shared" si="635"/>
        <v>0</v>
      </c>
      <c r="R957" s="402"/>
    </row>
    <row r="958" spans="2:18" s="355" customFormat="1">
      <c r="B958" s="420" t="s">
        <v>419</v>
      </c>
      <c r="C958" s="420" t="s">
        <v>2447</v>
      </c>
      <c r="D958" s="420" t="s">
        <v>1188</v>
      </c>
      <c r="E958" s="405" t="s">
        <v>1189</v>
      </c>
      <c r="F958" s="420">
        <v>8</v>
      </c>
      <c r="G958" s="421">
        <v>1</v>
      </c>
      <c r="H958" s="421">
        <v>2</v>
      </c>
      <c r="I958" s="421">
        <v>3</v>
      </c>
      <c r="J958" s="421">
        <v>3</v>
      </c>
      <c r="K958" s="415" t="s">
        <v>2448</v>
      </c>
      <c r="L958" s="416">
        <v>0</v>
      </c>
      <c r="M958" s="582"/>
      <c r="N958" s="582"/>
      <c r="O958" s="416"/>
      <c r="P958" s="402">
        <f t="shared" si="635"/>
        <v>0</v>
      </c>
      <c r="Q958" s="402">
        <f t="shared" si="635"/>
        <v>0</v>
      </c>
      <c r="R958" s="402"/>
    </row>
    <row r="959" spans="2:18" s="355" customFormat="1">
      <c r="B959" s="420"/>
      <c r="C959" s="420" t="s">
        <v>2449</v>
      </c>
      <c r="D959" s="420" t="s">
        <v>1190</v>
      </c>
      <c r="E959" s="405" t="s">
        <v>1191</v>
      </c>
      <c r="F959" s="420">
        <v>8</v>
      </c>
      <c r="G959" s="421">
        <v>1</v>
      </c>
      <c r="H959" s="421">
        <v>2</v>
      </c>
      <c r="I959" s="421">
        <v>3</v>
      </c>
      <c r="J959" s="421">
        <v>4</v>
      </c>
      <c r="K959" s="415" t="s">
        <v>2450</v>
      </c>
      <c r="L959" s="416">
        <v>0</v>
      </c>
      <c r="M959" s="582"/>
      <c r="N959" s="582"/>
      <c r="O959" s="416"/>
      <c r="P959" s="402">
        <f t="shared" si="635"/>
        <v>0</v>
      </c>
      <c r="Q959" s="402">
        <f t="shared" si="635"/>
        <v>0</v>
      </c>
      <c r="R959" s="402"/>
    </row>
    <row r="960" spans="2:18">
      <c r="B960" s="420"/>
      <c r="C960" s="420" t="s">
        <v>2451</v>
      </c>
      <c r="D960" s="420" t="s">
        <v>1192</v>
      </c>
      <c r="E960" s="405" t="s">
        <v>1193</v>
      </c>
      <c r="F960" s="420">
        <v>8</v>
      </c>
      <c r="G960" s="421">
        <v>1</v>
      </c>
      <c r="H960" s="421">
        <v>2</v>
      </c>
      <c r="I960" s="421">
        <v>3</v>
      </c>
      <c r="J960" s="421">
        <v>5</v>
      </c>
      <c r="K960" s="415" t="s">
        <v>2452</v>
      </c>
      <c r="L960" s="416">
        <v>0</v>
      </c>
      <c r="M960" s="582"/>
      <c r="N960" s="582"/>
      <c r="O960" s="416"/>
      <c r="P960" s="402">
        <f t="shared" si="635"/>
        <v>0</v>
      </c>
      <c r="Q960" s="402">
        <f t="shared" si="635"/>
        <v>0</v>
      </c>
      <c r="R960" s="402"/>
    </row>
    <row r="961" spans="2:18">
      <c r="B961" s="420"/>
      <c r="C961" s="420" t="s">
        <v>2453</v>
      </c>
      <c r="D961" s="420" t="s">
        <v>1194</v>
      </c>
      <c r="E961" s="405" t="s">
        <v>1195</v>
      </c>
      <c r="F961" s="420">
        <v>8</v>
      </c>
      <c r="G961" s="421">
        <v>1</v>
      </c>
      <c r="H961" s="421">
        <v>2</v>
      </c>
      <c r="I961" s="421">
        <v>3</v>
      </c>
      <c r="J961" s="421">
        <v>6</v>
      </c>
      <c r="K961" s="415" t="s">
        <v>2454</v>
      </c>
      <c r="L961" s="416">
        <v>0</v>
      </c>
      <c r="M961" s="582"/>
      <c r="N961" s="582"/>
      <c r="O961" s="416"/>
      <c r="P961" s="402">
        <f t="shared" si="635"/>
        <v>0</v>
      </c>
      <c r="Q961" s="402">
        <f t="shared" si="635"/>
        <v>0</v>
      </c>
      <c r="R961" s="402"/>
    </row>
    <row r="962" spans="2:18" ht="25.5">
      <c r="B962" s="420"/>
      <c r="C962" s="420" t="s">
        <v>2455</v>
      </c>
      <c r="D962" s="420" t="s">
        <v>1196</v>
      </c>
      <c r="E962" s="405" t="s">
        <v>1197</v>
      </c>
      <c r="F962" s="420">
        <v>8</v>
      </c>
      <c r="G962" s="421">
        <v>1</v>
      </c>
      <c r="H962" s="421">
        <v>2</v>
      </c>
      <c r="I962" s="421">
        <v>3</v>
      </c>
      <c r="J962" s="421">
        <v>7</v>
      </c>
      <c r="K962" s="415" t="s">
        <v>2456</v>
      </c>
      <c r="L962" s="416">
        <v>0</v>
      </c>
      <c r="M962" s="582"/>
      <c r="N962" s="582"/>
      <c r="O962" s="416"/>
      <c r="P962" s="402">
        <f t="shared" si="635"/>
        <v>0</v>
      </c>
      <c r="Q962" s="402">
        <f t="shared" si="635"/>
        <v>0</v>
      </c>
      <c r="R962" s="402"/>
    </row>
    <row r="963" spans="2:18">
      <c r="B963" s="420"/>
      <c r="C963" s="420" t="s">
        <v>2457</v>
      </c>
      <c r="D963" s="420" t="s">
        <v>1198</v>
      </c>
      <c r="E963" s="405" t="s">
        <v>1199</v>
      </c>
      <c r="F963" s="420">
        <v>8</v>
      </c>
      <c r="G963" s="421">
        <v>1</v>
      </c>
      <c r="H963" s="421">
        <v>2</v>
      </c>
      <c r="I963" s="421">
        <v>3</v>
      </c>
      <c r="J963" s="421">
        <v>8</v>
      </c>
      <c r="K963" s="415" t="s">
        <v>2458</v>
      </c>
      <c r="L963" s="416">
        <v>0</v>
      </c>
      <c r="M963" s="582"/>
      <c r="N963" s="582"/>
      <c r="O963" s="416"/>
      <c r="P963" s="402">
        <f t="shared" si="635"/>
        <v>0</v>
      </c>
      <c r="Q963" s="402">
        <f t="shared" si="635"/>
        <v>0</v>
      </c>
      <c r="R963" s="402"/>
    </row>
    <row r="964" spans="2:18">
      <c r="B964" s="420"/>
      <c r="C964" s="420" t="s">
        <v>2459</v>
      </c>
      <c r="D964" s="420" t="s">
        <v>1200</v>
      </c>
      <c r="E964" s="405" t="s">
        <v>1201</v>
      </c>
      <c r="F964" s="420">
        <v>8</v>
      </c>
      <c r="G964" s="421">
        <v>1</v>
      </c>
      <c r="H964" s="421">
        <v>2</v>
      </c>
      <c r="I964" s="421">
        <v>3</v>
      </c>
      <c r="J964" s="421">
        <v>9</v>
      </c>
      <c r="K964" s="415" t="s">
        <v>2460</v>
      </c>
      <c r="L964" s="416">
        <v>1416020.25</v>
      </c>
      <c r="M964" s="582"/>
      <c r="N964" s="582">
        <v>0</v>
      </c>
      <c r="O964" s="416"/>
      <c r="P964" s="402">
        <f t="shared" si="635"/>
        <v>0</v>
      </c>
      <c r="Q964" s="402">
        <f t="shared" si="635"/>
        <v>0</v>
      </c>
      <c r="R964" s="402"/>
    </row>
    <row r="965" spans="2:18">
      <c r="B965" s="393"/>
      <c r="C965" s="393" t="s">
        <v>2461</v>
      </c>
      <c r="D965" s="393" t="s">
        <v>1202</v>
      </c>
      <c r="E965" s="394" t="s">
        <v>1203</v>
      </c>
      <c r="F965" s="393">
        <v>8</v>
      </c>
      <c r="G965" s="395">
        <v>1</v>
      </c>
      <c r="H965" s="395">
        <v>2</v>
      </c>
      <c r="I965" s="395">
        <v>4</v>
      </c>
      <c r="J965" s="395">
        <v>0</v>
      </c>
      <c r="K965" s="396" t="s">
        <v>285</v>
      </c>
      <c r="L965" s="397">
        <v>0</v>
      </c>
      <c r="M965" s="593">
        <v>0</v>
      </c>
      <c r="N965" s="577">
        <v>0</v>
      </c>
      <c r="O965" s="397">
        <f>O966</f>
        <v>0</v>
      </c>
      <c r="P965" s="397">
        <f t="shared" ref="P965:R965" si="636">P966</f>
        <v>0</v>
      </c>
      <c r="Q965" s="397">
        <f t="shared" si="636"/>
        <v>0</v>
      </c>
      <c r="R965" s="397">
        <f t="shared" si="636"/>
        <v>0</v>
      </c>
    </row>
    <row r="966" spans="2:18">
      <c r="B966" s="398"/>
      <c r="C966" s="398" t="s">
        <v>2461</v>
      </c>
      <c r="D966" s="398" t="s">
        <v>1202</v>
      </c>
      <c r="E966" s="399" t="s">
        <v>1203</v>
      </c>
      <c r="F966" s="398">
        <v>8</v>
      </c>
      <c r="G966" s="400">
        <v>1</v>
      </c>
      <c r="H966" s="400">
        <v>2</v>
      </c>
      <c r="I966" s="400">
        <v>4</v>
      </c>
      <c r="J966" s="400">
        <v>1</v>
      </c>
      <c r="K966" s="406" t="s">
        <v>285</v>
      </c>
      <c r="L966" s="407">
        <v>0</v>
      </c>
      <c r="M966" s="594"/>
      <c r="N966" s="580"/>
      <c r="O966" s="407"/>
      <c r="P966" s="402">
        <f>O966*0.02+O966</f>
        <v>0</v>
      </c>
      <c r="Q966" s="402">
        <f>P966*0.02+P966</f>
        <v>0</v>
      </c>
      <c r="R966" s="402"/>
    </row>
    <row r="967" spans="2:18">
      <c r="B967" s="383"/>
      <c r="C967" s="383" t="s">
        <v>2462</v>
      </c>
      <c r="D967" s="383" t="s">
        <v>1204</v>
      </c>
      <c r="E967" s="382" t="s">
        <v>2463</v>
      </c>
      <c r="F967" s="383">
        <v>8</v>
      </c>
      <c r="G967" s="384">
        <v>2</v>
      </c>
      <c r="H967" s="384">
        <v>0</v>
      </c>
      <c r="I967" s="384">
        <v>0</v>
      </c>
      <c r="J967" s="384">
        <v>0</v>
      </c>
      <c r="K967" s="385" t="s">
        <v>2464</v>
      </c>
      <c r="L967" s="386">
        <v>2065914.0300000003</v>
      </c>
      <c r="M967" s="591">
        <v>0</v>
      </c>
      <c r="N967" s="575">
        <f t="shared" ref="N967" si="637">N968+N971</f>
        <v>787256</v>
      </c>
      <c r="O967" s="567">
        <f t="shared" ref="O967" si="638">O968+O971</f>
        <v>0</v>
      </c>
      <c r="P967" s="386">
        <f t="shared" ref="P967:R967" si="639">P968+P971</f>
        <v>0</v>
      </c>
      <c r="Q967" s="386">
        <f t="shared" si="639"/>
        <v>0</v>
      </c>
      <c r="R967" s="386">
        <f t="shared" si="639"/>
        <v>0</v>
      </c>
    </row>
    <row r="968" spans="2:18">
      <c r="B968" s="389"/>
      <c r="C968" s="389" t="s">
        <v>2465</v>
      </c>
      <c r="D968" s="389" t="s">
        <v>1206</v>
      </c>
      <c r="E968" s="388" t="s">
        <v>2466</v>
      </c>
      <c r="F968" s="389">
        <v>8</v>
      </c>
      <c r="G968" s="390">
        <v>2</v>
      </c>
      <c r="H968" s="390">
        <v>1</v>
      </c>
      <c r="I968" s="390">
        <v>0</v>
      </c>
      <c r="J968" s="390">
        <v>0</v>
      </c>
      <c r="K968" s="391" t="s">
        <v>2467</v>
      </c>
      <c r="L968" s="392">
        <v>0</v>
      </c>
      <c r="M968" s="592">
        <v>0</v>
      </c>
      <c r="N968" s="576">
        <v>0</v>
      </c>
      <c r="O968" s="568">
        <f t="shared" ref="O968:R969" si="640">O969</f>
        <v>0</v>
      </c>
      <c r="P968" s="392">
        <f t="shared" si="640"/>
        <v>0</v>
      </c>
      <c r="Q968" s="392">
        <f t="shared" si="640"/>
        <v>0</v>
      </c>
      <c r="R968" s="392">
        <f t="shared" si="640"/>
        <v>0</v>
      </c>
    </row>
    <row r="969" spans="2:18">
      <c r="B969" s="393"/>
      <c r="C969" s="393" t="s">
        <v>2465</v>
      </c>
      <c r="D969" s="393" t="s">
        <v>1206</v>
      </c>
      <c r="E969" s="394" t="s">
        <v>1207</v>
      </c>
      <c r="F969" s="393">
        <v>8</v>
      </c>
      <c r="G969" s="395">
        <v>2</v>
      </c>
      <c r="H969" s="395">
        <v>1</v>
      </c>
      <c r="I969" s="395">
        <v>1</v>
      </c>
      <c r="J969" s="395">
        <v>0</v>
      </c>
      <c r="K969" s="396" t="s">
        <v>287</v>
      </c>
      <c r="L969" s="397">
        <v>0</v>
      </c>
      <c r="M969" s="593">
        <v>0</v>
      </c>
      <c r="N969" s="577">
        <v>0</v>
      </c>
      <c r="O969" s="397">
        <f t="shared" si="640"/>
        <v>0</v>
      </c>
      <c r="P969" s="397">
        <f t="shared" si="640"/>
        <v>0</v>
      </c>
      <c r="Q969" s="397">
        <f t="shared" si="640"/>
        <v>0</v>
      </c>
      <c r="R969" s="397">
        <f t="shared" si="640"/>
        <v>0</v>
      </c>
    </row>
    <row r="970" spans="2:18">
      <c r="B970" s="398"/>
      <c r="C970" s="398" t="s">
        <v>2465</v>
      </c>
      <c r="D970" s="398" t="s">
        <v>1206</v>
      </c>
      <c r="E970" s="399" t="s">
        <v>1207</v>
      </c>
      <c r="F970" s="398">
        <v>8</v>
      </c>
      <c r="G970" s="400">
        <v>2</v>
      </c>
      <c r="H970" s="400">
        <v>1</v>
      </c>
      <c r="I970" s="400">
        <v>1</v>
      </c>
      <c r="J970" s="400">
        <v>1</v>
      </c>
      <c r="K970" s="406" t="s">
        <v>287</v>
      </c>
      <c r="L970" s="407">
        <v>0</v>
      </c>
      <c r="M970" s="594"/>
      <c r="N970" s="580"/>
      <c r="O970" s="407"/>
      <c r="P970" s="402">
        <f>O970*0.02+O970</f>
        <v>0</v>
      </c>
      <c r="Q970" s="402">
        <f>P970*0.02+P970</f>
        <v>0</v>
      </c>
      <c r="R970" s="402"/>
    </row>
    <row r="971" spans="2:18">
      <c r="B971" s="389"/>
      <c r="C971" s="389" t="s">
        <v>2468</v>
      </c>
      <c r="D971" s="389" t="s">
        <v>1208</v>
      </c>
      <c r="E971" s="388" t="s">
        <v>2469</v>
      </c>
      <c r="F971" s="389">
        <v>8</v>
      </c>
      <c r="G971" s="390">
        <v>2</v>
      </c>
      <c r="H971" s="390">
        <v>2</v>
      </c>
      <c r="I971" s="390">
        <v>0</v>
      </c>
      <c r="J971" s="390">
        <v>0</v>
      </c>
      <c r="K971" s="391" t="s">
        <v>2470</v>
      </c>
      <c r="L971" s="392">
        <v>2065914.0300000003</v>
      </c>
      <c r="M971" s="592">
        <v>0</v>
      </c>
      <c r="N971" s="576">
        <f t="shared" ref="N971" si="641">N972+N974+N976+N994+N1003</f>
        <v>787256</v>
      </c>
      <c r="O971" s="568">
        <f t="shared" ref="O971" si="642">O972+O974+O976+O994+O1003</f>
        <v>0</v>
      </c>
      <c r="P971" s="392">
        <f t="shared" ref="P971:R971" si="643">P972+P974+P976+P994+P1003</f>
        <v>0</v>
      </c>
      <c r="Q971" s="392">
        <f t="shared" si="643"/>
        <v>0</v>
      </c>
      <c r="R971" s="392">
        <f t="shared" si="643"/>
        <v>0</v>
      </c>
    </row>
    <row r="972" spans="2:18" s="355" customFormat="1">
      <c r="B972" s="393"/>
      <c r="C972" s="393" t="s">
        <v>2471</v>
      </c>
      <c r="D972" s="393" t="s">
        <v>1210</v>
      </c>
      <c r="E972" s="394" t="s">
        <v>1211</v>
      </c>
      <c r="F972" s="393">
        <v>8</v>
      </c>
      <c r="G972" s="395">
        <v>2</v>
      </c>
      <c r="H972" s="395">
        <v>2</v>
      </c>
      <c r="I972" s="395">
        <v>1</v>
      </c>
      <c r="J972" s="395">
        <v>0</v>
      </c>
      <c r="K972" s="396" t="s">
        <v>2472</v>
      </c>
      <c r="L972" s="397">
        <v>0</v>
      </c>
      <c r="M972" s="593">
        <v>0</v>
      </c>
      <c r="N972" s="577">
        <v>0</v>
      </c>
      <c r="O972" s="397">
        <f>O973</f>
        <v>0</v>
      </c>
      <c r="P972" s="397">
        <f t="shared" ref="P972:R972" si="644">P973</f>
        <v>0</v>
      </c>
      <c r="Q972" s="397">
        <f t="shared" si="644"/>
        <v>0</v>
      </c>
      <c r="R972" s="397">
        <f t="shared" si="644"/>
        <v>0</v>
      </c>
    </row>
    <row r="973" spans="2:18" s="355" customFormat="1">
      <c r="B973" s="398"/>
      <c r="C973" s="398" t="s">
        <v>2471</v>
      </c>
      <c r="D973" s="398" t="s">
        <v>1210</v>
      </c>
      <c r="E973" s="399" t="s">
        <v>1211</v>
      </c>
      <c r="F973" s="398">
        <v>8</v>
      </c>
      <c r="G973" s="400">
        <v>2</v>
      </c>
      <c r="H973" s="400">
        <v>2</v>
      </c>
      <c r="I973" s="400">
        <v>1</v>
      </c>
      <c r="J973" s="400">
        <v>1</v>
      </c>
      <c r="K973" s="406" t="s">
        <v>2472</v>
      </c>
      <c r="L973" s="407">
        <v>0</v>
      </c>
      <c r="M973" s="594"/>
      <c r="N973" s="580"/>
      <c r="O973" s="407"/>
      <c r="P973" s="402">
        <f>O973*0.02+O973</f>
        <v>0</v>
      </c>
      <c r="Q973" s="402">
        <f>P973*0.02+P973</f>
        <v>0</v>
      </c>
      <c r="R973" s="402"/>
    </row>
    <row r="974" spans="2:18" s="355" customFormat="1">
      <c r="B974" s="393"/>
      <c r="C974" s="393" t="s">
        <v>2473</v>
      </c>
      <c r="D974" s="393" t="s">
        <v>1212</v>
      </c>
      <c r="E974" s="394" t="s">
        <v>1213</v>
      </c>
      <c r="F974" s="393">
        <v>8</v>
      </c>
      <c r="G974" s="395">
        <v>2</v>
      </c>
      <c r="H974" s="395">
        <v>2</v>
      </c>
      <c r="I974" s="395">
        <v>2</v>
      </c>
      <c r="J974" s="395">
        <v>0</v>
      </c>
      <c r="K974" s="396" t="s">
        <v>2474</v>
      </c>
      <c r="L974" s="397">
        <v>0</v>
      </c>
      <c r="M974" s="593">
        <v>0</v>
      </c>
      <c r="N974" s="577">
        <v>0</v>
      </c>
      <c r="O974" s="397">
        <f>O975</f>
        <v>0</v>
      </c>
      <c r="P974" s="397">
        <f t="shared" ref="P974:R974" si="645">P975</f>
        <v>0</v>
      </c>
      <c r="Q974" s="397">
        <f t="shared" si="645"/>
        <v>0</v>
      </c>
      <c r="R974" s="397">
        <f t="shared" si="645"/>
        <v>0</v>
      </c>
    </row>
    <row r="975" spans="2:18" s="355" customFormat="1">
      <c r="B975" s="398"/>
      <c r="C975" s="398" t="s">
        <v>2473</v>
      </c>
      <c r="D975" s="398" t="s">
        <v>1212</v>
      </c>
      <c r="E975" s="399" t="s">
        <v>1213</v>
      </c>
      <c r="F975" s="398">
        <v>8</v>
      </c>
      <c r="G975" s="400">
        <v>2</v>
      </c>
      <c r="H975" s="400">
        <v>2</v>
      </c>
      <c r="I975" s="400">
        <v>2</v>
      </c>
      <c r="J975" s="400">
        <v>1</v>
      </c>
      <c r="K975" s="406" t="s">
        <v>2474</v>
      </c>
      <c r="L975" s="407">
        <v>0</v>
      </c>
      <c r="M975" s="594"/>
      <c r="N975" s="580"/>
      <c r="O975" s="407"/>
      <c r="P975" s="402">
        <f>O975*0.02+O975</f>
        <v>0</v>
      </c>
      <c r="Q975" s="402">
        <f>P975*0.02+P975</f>
        <v>0</v>
      </c>
      <c r="R975" s="402"/>
    </row>
    <row r="976" spans="2:18" s="355" customFormat="1">
      <c r="B976" s="393"/>
      <c r="C976" s="393" t="s">
        <v>2475</v>
      </c>
      <c r="D976" s="393" t="s">
        <v>1214</v>
      </c>
      <c r="E976" s="394" t="s">
        <v>1215</v>
      </c>
      <c r="F976" s="393">
        <v>8</v>
      </c>
      <c r="G976" s="395">
        <v>2</v>
      </c>
      <c r="H976" s="395">
        <v>2</v>
      </c>
      <c r="I976" s="395">
        <v>3</v>
      </c>
      <c r="J976" s="395">
        <v>0</v>
      </c>
      <c r="K976" s="396" t="s">
        <v>2476</v>
      </c>
      <c r="L976" s="397">
        <v>2065914.0300000003</v>
      </c>
      <c r="M976" s="593">
        <v>0</v>
      </c>
      <c r="N976" s="577">
        <f t="shared" ref="N976" si="646">SUBTOTAL(9,N977:N993)</f>
        <v>787256</v>
      </c>
      <c r="O976" s="569">
        <f t="shared" ref="O976" si="647">SUBTOTAL(9,O977:O993)</f>
        <v>0</v>
      </c>
      <c r="P976" s="397">
        <f t="shared" ref="P976:R976" si="648">SUBTOTAL(9,P977:P993)</f>
        <v>0</v>
      </c>
      <c r="Q976" s="397">
        <f t="shared" si="648"/>
        <v>0</v>
      </c>
      <c r="R976" s="397">
        <f t="shared" si="648"/>
        <v>0</v>
      </c>
    </row>
    <row r="977" spans="2:18" s="355" customFormat="1" ht="25.5">
      <c r="B977" s="420" t="s">
        <v>350</v>
      </c>
      <c r="C977" s="420" t="s">
        <v>2477</v>
      </c>
      <c r="D977" s="420" t="s">
        <v>1220</v>
      </c>
      <c r="E977" s="405" t="s">
        <v>1221</v>
      </c>
      <c r="F977" s="420">
        <v>8</v>
      </c>
      <c r="G977" s="421">
        <v>2</v>
      </c>
      <c r="H977" s="421">
        <v>2</v>
      </c>
      <c r="I977" s="421">
        <v>3</v>
      </c>
      <c r="J977" s="421">
        <v>1</v>
      </c>
      <c r="K977" s="415" t="s">
        <v>2478</v>
      </c>
      <c r="L977" s="416">
        <v>5676.09</v>
      </c>
      <c r="M977" s="582"/>
      <c r="N977" s="582"/>
      <c r="O977" s="416"/>
      <c r="P977" s="402">
        <f t="shared" ref="P977:Q992" si="649">O977*0.02+O977</f>
        <v>0</v>
      </c>
      <c r="Q977" s="402">
        <f t="shared" si="649"/>
        <v>0</v>
      </c>
      <c r="R977" s="402"/>
    </row>
    <row r="978" spans="2:18" s="355" customFormat="1" ht="25.5">
      <c r="B978" s="420" t="s">
        <v>350</v>
      </c>
      <c r="C978" s="420" t="s">
        <v>2479</v>
      </c>
      <c r="D978" s="420" t="s">
        <v>1218</v>
      </c>
      <c r="E978" s="405" t="s">
        <v>1219</v>
      </c>
      <c r="F978" s="420">
        <v>8</v>
      </c>
      <c r="G978" s="421">
        <v>2</v>
      </c>
      <c r="H978" s="421">
        <v>2</v>
      </c>
      <c r="I978" s="421">
        <v>3</v>
      </c>
      <c r="J978" s="421">
        <v>2</v>
      </c>
      <c r="K978" s="415" t="s">
        <v>2480</v>
      </c>
      <c r="L978" s="416">
        <v>0</v>
      </c>
      <c r="M978" s="582"/>
      <c r="N978" s="582"/>
      <c r="O978" s="416"/>
      <c r="P978" s="402">
        <f t="shared" si="649"/>
        <v>0</v>
      </c>
      <c r="Q978" s="402">
        <f t="shared" si="649"/>
        <v>0</v>
      </c>
      <c r="R978" s="402"/>
    </row>
    <row r="979" spans="2:18" s="355" customFormat="1">
      <c r="B979" s="420" t="s">
        <v>419</v>
      </c>
      <c r="C979" s="420" t="s">
        <v>2481</v>
      </c>
      <c r="D979" s="420" t="s">
        <v>1224</v>
      </c>
      <c r="E979" s="405" t="s">
        <v>1225</v>
      </c>
      <c r="F979" s="420">
        <v>8</v>
      </c>
      <c r="G979" s="421">
        <v>2</v>
      </c>
      <c r="H979" s="421">
        <v>2</v>
      </c>
      <c r="I979" s="421">
        <v>3</v>
      </c>
      <c r="J979" s="421">
        <v>3</v>
      </c>
      <c r="K979" s="415" t="s">
        <v>2482</v>
      </c>
      <c r="L979" s="416">
        <v>0</v>
      </c>
      <c r="M979" s="582"/>
      <c r="N979" s="582"/>
      <c r="O979" s="416"/>
      <c r="P979" s="402">
        <f t="shared" si="649"/>
        <v>0</v>
      </c>
      <c r="Q979" s="402">
        <f t="shared" si="649"/>
        <v>0</v>
      </c>
      <c r="R979" s="402"/>
    </row>
    <row r="980" spans="2:18" s="355" customFormat="1" ht="25.5">
      <c r="B980" s="420"/>
      <c r="C980" s="420" t="s">
        <v>2483</v>
      </c>
      <c r="D980" s="420" t="s">
        <v>1228</v>
      </c>
      <c r="E980" s="405" t="s">
        <v>1229</v>
      </c>
      <c r="F980" s="420">
        <v>8</v>
      </c>
      <c r="G980" s="421">
        <v>2</v>
      </c>
      <c r="H980" s="421">
        <v>2</v>
      </c>
      <c r="I980" s="421">
        <v>3</v>
      </c>
      <c r="J980" s="421">
        <v>4</v>
      </c>
      <c r="K980" s="415" t="s">
        <v>2484</v>
      </c>
      <c r="L980" s="355">
        <v>0</v>
      </c>
      <c r="N980" s="582"/>
      <c r="P980" s="402">
        <f t="shared" si="649"/>
        <v>0</v>
      </c>
      <c r="Q980" s="402">
        <f t="shared" si="649"/>
        <v>0</v>
      </c>
      <c r="R980" s="402"/>
    </row>
    <row r="981" spans="2:18" s="355" customFormat="1" ht="25.5">
      <c r="B981" s="420"/>
      <c r="C981" s="420" t="s">
        <v>2483</v>
      </c>
      <c r="D981" s="420" t="s">
        <v>1228</v>
      </c>
      <c r="E981" s="405" t="s">
        <v>1229</v>
      </c>
      <c r="F981" s="420">
        <v>8</v>
      </c>
      <c r="G981" s="421">
        <v>2</v>
      </c>
      <c r="H981" s="421">
        <v>2</v>
      </c>
      <c r="I981" s="421">
        <v>3</v>
      </c>
      <c r="J981" s="421">
        <v>5</v>
      </c>
      <c r="K981" s="415" t="s">
        <v>2485</v>
      </c>
      <c r="L981" s="416">
        <v>0</v>
      </c>
      <c r="M981" s="582"/>
      <c r="N981" s="582"/>
      <c r="O981" s="416"/>
      <c r="P981" s="402">
        <f t="shared" si="649"/>
        <v>0</v>
      </c>
      <c r="Q981" s="402">
        <f t="shared" si="649"/>
        <v>0</v>
      </c>
      <c r="R981" s="402"/>
    </row>
    <row r="982" spans="2:18" s="355" customFormat="1" ht="25.5">
      <c r="B982" s="420"/>
      <c r="C982" s="420" t="s">
        <v>2486</v>
      </c>
      <c r="D982" s="420" t="s">
        <v>1230</v>
      </c>
      <c r="E982" s="405" t="s">
        <v>1231</v>
      </c>
      <c r="F982" s="420">
        <v>8</v>
      </c>
      <c r="G982" s="421">
        <v>2</v>
      </c>
      <c r="H982" s="421">
        <v>2</v>
      </c>
      <c r="I982" s="421">
        <v>3</v>
      </c>
      <c r="J982" s="421">
        <v>6</v>
      </c>
      <c r="K982" s="415" t="s">
        <v>2487</v>
      </c>
      <c r="L982" s="416">
        <v>0</v>
      </c>
      <c r="M982" s="582"/>
      <c r="N982" s="582"/>
      <c r="O982" s="416"/>
      <c r="P982" s="402">
        <f t="shared" si="649"/>
        <v>0</v>
      </c>
      <c r="Q982" s="402">
        <f t="shared" si="649"/>
        <v>0</v>
      </c>
      <c r="R982" s="402"/>
    </row>
    <row r="983" spans="2:18" s="355" customFormat="1" ht="25.5">
      <c r="B983" s="420"/>
      <c r="C983" s="420" t="s">
        <v>2486</v>
      </c>
      <c r="D983" s="420" t="s">
        <v>1230</v>
      </c>
      <c r="E983" s="405" t="s">
        <v>1231</v>
      </c>
      <c r="F983" s="420">
        <v>8</v>
      </c>
      <c r="G983" s="421">
        <v>2</v>
      </c>
      <c r="H983" s="421">
        <v>2</v>
      </c>
      <c r="I983" s="421">
        <v>3</v>
      </c>
      <c r="J983" s="421">
        <v>7</v>
      </c>
      <c r="K983" s="415" t="s">
        <v>2488</v>
      </c>
      <c r="L983" s="416">
        <v>0</v>
      </c>
      <c r="M983" s="582"/>
      <c r="N983" s="582"/>
      <c r="O983" s="416"/>
      <c r="P983" s="402">
        <f t="shared" si="649"/>
        <v>0</v>
      </c>
      <c r="Q983" s="402">
        <f t="shared" si="649"/>
        <v>0</v>
      </c>
      <c r="R983" s="402"/>
    </row>
    <row r="984" spans="2:18" s="355" customFormat="1" ht="25.5">
      <c r="B984" s="420"/>
      <c r="C984" s="420" t="s">
        <v>2489</v>
      </c>
      <c r="D984" s="420" t="s">
        <v>1232</v>
      </c>
      <c r="E984" s="405" t="s">
        <v>1233</v>
      </c>
      <c r="F984" s="420">
        <v>8</v>
      </c>
      <c r="G984" s="421">
        <v>2</v>
      </c>
      <c r="H984" s="421">
        <v>2</v>
      </c>
      <c r="I984" s="421">
        <v>3</v>
      </c>
      <c r="J984" s="421">
        <v>8</v>
      </c>
      <c r="K984" s="415" t="s">
        <v>2490</v>
      </c>
      <c r="L984" s="416">
        <v>0</v>
      </c>
      <c r="M984" s="582"/>
      <c r="N984" s="582"/>
      <c r="O984" s="416"/>
      <c r="P984" s="402">
        <f t="shared" si="649"/>
        <v>0</v>
      </c>
      <c r="Q984" s="402">
        <f t="shared" si="649"/>
        <v>0</v>
      </c>
      <c r="R984" s="402"/>
    </row>
    <row r="985" spans="2:18" s="355" customFormat="1">
      <c r="B985" s="420"/>
      <c r="C985" s="420" t="s">
        <v>2489</v>
      </c>
      <c r="D985" s="420" t="s">
        <v>1232</v>
      </c>
      <c r="E985" s="405" t="s">
        <v>1233</v>
      </c>
      <c r="F985" s="420">
        <v>8</v>
      </c>
      <c r="G985" s="421">
        <v>2</v>
      </c>
      <c r="H985" s="421">
        <v>2</v>
      </c>
      <c r="I985" s="421">
        <v>3</v>
      </c>
      <c r="J985" s="421">
        <v>9</v>
      </c>
      <c r="K985" s="415" t="s">
        <v>2491</v>
      </c>
      <c r="L985" s="416">
        <v>0</v>
      </c>
      <c r="M985" s="582"/>
      <c r="N985" s="582"/>
      <c r="O985" s="416"/>
      <c r="P985" s="402">
        <f t="shared" si="649"/>
        <v>0</v>
      </c>
      <c r="Q985" s="402">
        <f t="shared" si="649"/>
        <v>0</v>
      </c>
      <c r="R985" s="402"/>
    </row>
    <row r="986" spans="2:18" s="355" customFormat="1" ht="25.5">
      <c r="B986" s="420"/>
      <c r="C986" s="420" t="s">
        <v>2492</v>
      </c>
      <c r="D986" s="420" t="s">
        <v>1234</v>
      </c>
      <c r="E986" s="405" t="s">
        <v>1235</v>
      </c>
      <c r="F986" s="420">
        <v>8</v>
      </c>
      <c r="G986" s="421">
        <v>2</v>
      </c>
      <c r="H986" s="421">
        <v>2</v>
      </c>
      <c r="I986" s="421">
        <v>3</v>
      </c>
      <c r="J986" s="421">
        <v>10</v>
      </c>
      <c r="K986" s="415" t="s">
        <v>2493</v>
      </c>
      <c r="L986" s="416">
        <v>0</v>
      </c>
      <c r="M986" s="582"/>
      <c r="N986" s="582"/>
      <c r="O986" s="416"/>
      <c r="P986" s="402">
        <f t="shared" si="649"/>
        <v>0</v>
      </c>
      <c r="Q986" s="402">
        <f t="shared" si="649"/>
        <v>0</v>
      </c>
      <c r="R986" s="402"/>
    </row>
    <row r="987" spans="2:18" s="355" customFormat="1" ht="25.5">
      <c r="B987" s="420"/>
      <c r="C987" s="420" t="s">
        <v>2492</v>
      </c>
      <c r="D987" s="420" t="s">
        <v>1234</v>
      </c>
      <c r="E987" s="405" t="s">
        <v>1235</v>
      </c>
      <c r="F987" s="420">
        <v>8</v>
      </c>
      <c r="G987" s="421">
        <v>2</v>
      </c>
      <c r="H987" s="421">
        <v>2</v>
      </c>
      <c r="I987" s="421">
        <v>3</v>
      </c>
      <c r="J987" s="421">
        <v>11</v>
      </c>
      <c r="K987" s="415" t="s">
        <v>2494</v>
      </c>
      <c r="L987" s="416">
        <v>0</v>
      </c>
      <c r="M987" s="582"/>
      <c r="N987" s="582"/>
      <c r="O987" s="416"/>
      <c r="P987" s="402">
        <f t="shared" si="649"/>
        <v>0</v>
      </c>
      <c r="Q987" s="402">
        <f t="shared" si="649"/>
        <v>0</v>
      </c>
      <c r="R987" s="402"/>
    </row>
    <row r="988" spans="2:18" s="355" customFormat="1" ht="25.5">
      <c r="B988" s="420"/>
      <c r="C988" s="420" t="s">
        <v>2492</v>
      </c>
      <c r="D988" s="420" t="s">
        <v>1234</v>
      </c>
      <c r="E988" s="405" t="s">
        <v>1235</v>
      </c>
      <c r="F988" s="420">
        <v>8</v>
      </c>
      <c r="G988" s="421">
        <v>2</v>
      </c>
      <c r="H988" s="421">
        <v>2</v>
      </c>
      <c r="I988" s="421">
        <v>3</v>
      </c>
      <c r="J988" s="421">
        <v>12</v>
      </c>
      <c r="K988" s="415" t="s">
        <v>2495</v>
      </c>
      <c r="L988" s="416">
        <v>0</v>
      </c>
      <c r="M988" s="582"/>
      <c r="N988" s="582"/>
      <c r="O988" s="416"/>
      <c r="P988" s="402">
        <f t="shared" si="649"/>
        <v>0</v>
      </c>
      <c r="Q988" s="402">
        <f t="shared" si="649"/>
        <v>0</v>
      </c>
      <c r="R988" s="402"/>
    </row>
    <row r="989" spans="2:18" s="355" customFormat="1" ht="25.5">
      <c r="B989" s="420"/>
      <c r="C989" s="420" t="s">
        <v>2492</v>
      </c>
      <c r="D989" s="420" t="s">
        <v>1234</v>
      </c>
      <c r="E989" s="405" t="s">
        <v>1235</v>
      </c>
      <c r="F989" s="420">
        <v>8</v>
      </c>
      <c r="G989" s="421">
        <v>2</v>
      </c>
      <c r="H989" s="421">
        <v>2</v>
      </c>
      <c r="I989" s="421">
        <v>3</v>
      </c>
      <c r="J989" s="421">
        <v>13</v>
      </c>
      <c r="K989" s="415" t="s">
        <v>2496</v>
      </c>
      <c r="L989" s="416">
        <v>0</v>
      </c>
      <c r="M989" s="582"/>
      <c r="N989" s="582"/>
      <c r="O989" s="416"/>
      <c r="P989" s="402">
        <f t="shared" si="649"/>
        <v>0</v>
      </c>
      <c r="Q989" s="402">
        <f t="shared" si="649"/>
        <v>0</v>
      </c>
      <c r="R989" s="402"/>
    </row>
    <row r="990" spans="2:18" s="355" customFormat="1" ht="25.5">
      <c r="B990" s="420"/>
      <c r="C990" s="420" t="s">
        <v>2497</v>
      </c>
      <c r="D990" s="420" t="s">
        <v>1236</v>
      </c>
      <c r="E990" s="405" t="s">
        <v>1237</v>
      </c>
      <c r="F990" s="420">
        <v>8</v>
      </c>
      <c r="G990" s="421">
        <v>2</v>
      </c>
      <c r="H990" s="421">
        <v>2</v>
      </c>
      <c r="I990" s="421">
        <v>3</v>
      </c>
      <c r="J990" s="421">
        <v>14</v>
      </c>
      <c r="K990" s="415" t="s">
        <v>2498</v>
      </c>
      <c r="L990" s="416">
        <v>0</v>
      </c>
      <c r="M990" s="582"/>
      <c r="N990" s="582"/>
      <c r="O990" s="416"/>
      <c r="P990" s="402">
        <f t="shared" si="649"/>
        <v>0</v>
      </c>
      <c r="Q990" s="402">
        <f t="shared" si="649"/>
        <v>0</v>
      </c>
      <c r="R990" s="402"/>
    </row>
    <row r="991" spans="2:18" s="355" customFormat="1" ht="25.5">
      <c r="B991" s="420"/>
      <c r="C991" s="420" t="s">
        <v>2499</v>
      </c>
      <c r="D991" s="420" t="s">
        <v>1238</v>
      </c>
      <c r="E991" s="405" t="s">
        <v>1239</v>
      </c>
      <c r="F991" s="420">
        <v>8</v>
      </c>
      <c r="G991" s="421">
        <v>2</v>
      </c>
      <c r="H991" s="421">
        <v>2</v>
      </c>
      <c r="I991" s="421">
        <v>3</v>
      </c>
      <c r="J991" s="421">
        <v>15</v>
      </c>
      <c r="K991" s="415" t="s">
        <v>2500</v>
      </c>
      <c r="L991" s="416">
        <v>617996.18000000005</v>
      </c>
      <c r="M991" s="582"/>
      <c r="N991" s="582">
        <v>80371</v>
      </c>
      <c r="O991" s="416"/>
      <c r="P991" s="402">
        <f t="shared" si="649"/>
        <v>0</v>
      </c>
      <c r="Q991" s="402">
        <f t="shared" si="649"/>
        <v>0</v>
      </c>
      <c r="R991" s="402"/>
    </row>
    <row r="992" spans="2:18" s="355" customFormat="1">
      <c r="B992" s="420"/>
      <c r="C992" s="420" t="s">
        <v>2501</v>
      </c>
      <c r="D992" s="420" t="s">
        <v>1240</v>
      </c>
      <c r="E992" s="405" t="s">
        <v>1241</v>
      </c>
      <c r="F992" s="420">
        <v>8</v>
      </c>
      <c r="G992" s="421">
        <v>2</v>
      </c>
      <c r="H992" s="421">
        <v>2</v>
      </c>
      <c r="I992" s="421">
        <v>3</v>
      </c>
      <c r="J992" s="421">
        <v>16</v>
      </c>
      <c r="K992" s="415" t="s">
        <v>2502</v>
      </c>
      <c r="L992" s="416">
        <v>1306326.4300000002</v>
      </c>
      <c r="M992" s="582"/>
      <c r="N992" s="582">
        <v>706653</v>
      </c>
      <c r="O992" s="416"/>
      <c r="P992" s="402">
        <f t="shared" si="649"/>
        <v>0</v>
      </c>
      <c r="Q992" s="402">
        <f t="shared" si="649"/>
        <v>0</v>
      </c>
      <c r="R992" s="402"/>
    </row>
    <row r="993" spans="2:19" s="355" customFormat="1">
      <c r="B993" s="420"/>
      <c r="C993" s="420" t="s">
        <v>2503</v>
      </c>
      <c r="D993" s="420" t="s">
        <v>1242</v>
      </c>
      <c r="E993" s="405" t="s">
        <v>1243</v>
      </c>
      <c r="F993" s="420">
        <v>8</v>
      </c>
      <c r="G993" s="421">
        <v>2</v>
      </c>
      <c r="H993" s="421">
        <v>2</v>
      </c>
      <c r="I993" s="421">
        <v>3</v>
      </c>
      <c r="J993" s="421">
        <v>17</v>
      </c>
      <c r="K993" s="415" t="s">
        <v>2504</v>
      </c>
      <c r="L993" s="416">
        <v>135915.32999999999</v>
      </c>
      <c r="M993" s="582"/>
      <c r="N993" s="582">
        <v>232</v>
      </c>
      <c r="O993" s="416"/>
      <c r="P993" s="402">
        <f t="shared" ref="P993:Q993" si="650">O993*0.02+O993</f>
        <v>0</v>
      </c>
      <c r="Q993" s="402">
        <f t="shared" si="650"/>
        <v>0</v>
      </c>
      <c r="R993" s="402"/>
    </row>
    <row r="994" spans="2:19" s="355" customFormat="1">
      <c r="B994" s="393"/>
      <c r="C994" s="393" t="s">
        <v>2505</v>
      </c>
      <c r="D994" s="393" t="s">
        <v>1244</v>
      </c>
      <c r="E994" s="394" t="s">
        <v>1245</v>
      </c>
      <c r="F994" s="393">
        <v>8</v>
      </c>
      <c r="G994" s="395">
        <v>2</v>
      </c>
      <c r="H994" s="395">
        <v>2</v>
      </c>
      <c r="I994" s="395">
        <v>4</v>
      </c>
      <c r="J994" s="395">
        <v>0</v>
      </c>
      <c r="K994" s="396" t="s">
        <v>2506</v>
      </c>
      <c r="L994" s="397">
        <v>0</v>
      </c>
      <c r="M994" s="593">
        <v>0</v>
      </c>
      <c r="N994" s="577">
        <v>0</v>
      </c>
      <c r="O994" s="397">
        <f>SUBTOTAL(9,O995:O1002)</f>
        <v>0</v>
      </c>
      <c r="P994" s="397">
        <f t="shared" ref="P994:R994" si="651">SUBTOTAL(9,P995:P1002)</f>
        <v>0</v>
      </c>
      <c r="Q994" s="397">
        <f t="shared" si="651"/>
        <v>0</v>
      </c>
      <c r="R994" s="397">
        <f t="shared" si="651"/>
        <v>0</v>
      </c>
    </row>
    <row r="995" spans="2:19" s="355" customFormat="1">
      <c r="B995" s="398" t="s">
        <v>350</v>
      </c>
      <c r="C995" s="398" t="s">
        <v>2507</v>
      </c>
      <c r="D995" s="398" t="s">
        <v>1246</v>
      </c>
      <c r="E995" s="399" t="s">
        <v>1247</v>
      </c>
      <c r="F995" s="398">
        <v>8</v>
      </c>
      <c r="G995" s="400">
        <v>2</v>
      </c>
      <c r="H995" s="400">
        <v>2</v>
      </c>
      <c r="I995" s="400">
        <v>4</v>
      </c>
      <c r="J995" s="400">
        <v>1</v>
      </c>
      <c r="K995" s="406" t="s">
        <v>2508</v>
      </c>
      <c r="L995" s="407">
        <v>0</v>
      </c>
      <c r="M995" s="594"/>
      <c r="N995" s="580"/>
      <c r="O995" s="407"/>
      <c r="P995" s="402">
        <f t="shared" ref="P995:Q1002" si="652">O995*0.02+O995</f>
        <v>0</v>
      </c>
      <c r="Q995" s="402">
        <f t="shared" si="652"/>
        <v>0</v>
      </c>
      <c r="R995" s="402"/>
    </row>
    <row r="996" spans="2:19" s="355" customFormat="1">
      <c r="B996" s="420" t="s">
        <v>419</v>
      </c>
      <c r="C996" s="420" t="s">
        <v>2509</v>
      </c>
      <c r="D996" s="420" t="s">
        <v>1250</v>
      </c>
      <c r="E996" s="405" t="s">
        <v>1251</v>
      </c>
      <c r="F996" s="420">
        <v>8</v>
      </c>
      <c r="G996" s="421">
        <v>2</v>
      </c>
      <c r="H996" s="421">
        <v>2</v>
      </c>
      <c r="I996" s="421">
        <v>4</v>
      </c>
      <c r="J996" s="421">
        <v>2</v>
      </c>
      <c r="K996" s="415" t="s">
        <v>2510</v>
      </c>
      <c r="L996" s="416">
        <v>0</v>
      </c>
      <c r="M996" s="582"/>
      <c r="N996" s="582"/>
      <c r="O996" s="416"/>
      <c r="P996" s="402">
        <f t="shared" si="652"/>
        <v>0</v>
      </c>
      <c r="Q996" s="402">
        <f t="shared" si="652"/>
        <v>0</v>
      </c>
      <c r="R996" s="402"/>
    </row>
    <row r="997" spans="2:19" s="355" customFormat="1">
      <c r="B997" s="420"/>
      <c r="C997" s="420" t="s">
        <v>2511</v>
      </c>
      <c r="D997" s="420" t="s">
        <v>1252</v>
      </c>
      <c r="E997" s="405" t="s">
        <v>1253</v>
      </c>
      <c r="F997" s="420">
        <v>8</v>
      </c>
      <c r="G997" s="421">
        <v>2</v>
      </c>
      <c r="H997" s="421">
        <v>2</v>
      </c>
      <c r="I997" s="421">
        <v>4</v>
      </c>
      <c r="J997" s="421">
        <v>3</v>
      </c>
      <c r="K997" s="415" t="s">
        <v>2512</v>
      </c>
      <c r="L997" s="416">
        <v>0</v>
      </c>
      <c r="M997" s="582"/>
      <c r="N997" s="582"/>
      <c r="O997" s="416"/>
      <c r="P997" s="402">
        <f t="shared" si="652"/>
        <v>0</v>
      </c>
      <c r="Q997" s="402">
        <f t="shared" si="652"/>
        <v>0</v>
      </c>
      <c r="R997" s="402"/>
    </row>
    <row r="998" spans="2:19" ht="25.5">
      <c r="B998" s="420"/>
      <c r="C998" s="420" t="s">
        <v>2513</v>
      </c>
      <c r="D998" s="420" t="s">
        <v>1254</v>
      </c>
      <c r="E998" s="405" t="s">
        <v>1255</v>
      </c>
      <c r="F998" s="420">
        <v>8</v>
      </c>
      <c r="G998" s="421">
        <v>2</v>
      </c>
      <c r="H998" s="421">
        <v>2</v>
      </c>
      <c r="I998" s="421">
        <v>4</v>
      </c>
      <c r="J998" s="421">
        <v>4</v>
      </c>
      <c r="K998" s="415" t="s">
        <v>2514</v>
      </c>
      <c r="L998" s="416">
        <v>0</v>
      </c>
      <c r="M998" s="582"/>
      <c r="N998" s="582"/>
      <c r="O998" s="416"/>
      <c r="P998" s="402">
        <f t="shared" si="652"/>
        <v>0</v>
      </c>
      <c r="Q998" s="402">
        <f t="shared" si="652"/>
        <v>0</v>
      </c>
      <c r="R998" s="402"/>
    </row>
    <row r="999" spans="2:19" ht="25.5">
      <c r="B999" s="420"/>
      <c r="C999" s="420" t="s">
        <v>2515</v>
      </c>
      <c r="D999" s="420" t="s">
        <v>1256</v>
      </c>
      <c r="E999" s="405" t="s">
        <v>1257</v>
      </c>
      <c r="F999" s="420">
        <v>8</v>
      </c>
      <c r="G999" s="421">
        <v>2</v>
      </c>
      <c r="H999" s="421">
        <v>2</v>
      </c>
      <c r="I999" s="421">
        <v>4</v>
      </c>
      <c r="J999" s="421">
        <v>5</v>
      </c>
      <c r="K999" s="415" t="s">
        <v>2516</v>
      </c>
      <c r="L999" s="416">
        <v>0</v>
      </c>
      <c r="M999" s="582"/>
      <c r="N999" s="582"/>
      <c r="O999" s="416"/>
      <c r="P999" s="402">
        <f t="shared" si="652"/>
        <v>0</v>
      </c>
      <c r="Q999" s="402">
        <f t="shared" si="652"/>
        <v>0</v>
      </c>
      <c r="R999" s="402"/>
    </row>
    <row r="1000" spans="2:19" ht="25.5">
      <c r="B1000" s="420"/>
      <c r="C1000" s="420" t="s">
        <v>2517</v>
      </c>
      <c r="D1000" s="420" t="s">
        <v>1258</v>
      </c>
      <c r="E1000" s="405" t="s">
        <v>1259</v>
      </c>
      <c r="F1000" s="420">
        <v>8</v>
      </c>
      <c r="G1000" s="421">
        <v>2</v>
      </c>
      <c r="H1000" s="421">
        <v>2</v>
      </c>
      <c r="I1000" s="421">
        <v>4</v>
      </c>
      <c r="J1000" s="421">
        <v>6</v>
      </c>
      <c r="K1000" s="415" t="s">
        <v>2518</v>
      </c>
      <c r="L1000" s="416">
        <v>0</v>
      </c>
      <c r="M1000" s="582"/>
      <c r="N1000" s="582"/>
      <c r="O1000" s="416"/>
      <c r="P1000" s="402">
        <f t="shared" si="652"/>
        <v>0</v>
      </c>
      <c r="Q1000" s="402">
        <f t="shared" si="652"/>
        <v>0</v>
      </c>
      <c r="R1000" s="402"/>
    </row>
    <row r="1001" spans="2:19">
      <c r="B1001" s="420"/>
      <c r="C1001" s="420" t="s">
        <v>2519</v>
      </c>
      <c r="D1001" s="420" t="s">
        <v>1260</v>
      </c>
      <c r="E1001" s="405" t="s">
        <v>1261</v>
      </c>
      <c r="F1001" s="420">
        <v>8</v>
      </c>
      <c r="G1001" s="421">
        <v>2</v>
      </c>
      <c r="H1001" s="421">
        <v>2</v>
      </c>
      <c r="I1001" s="421">
        <v>4</v>
      </c>
      <c r="J1001" s="421">
        <v>7</v>
      </c>
      <c r="K1001" s="415" t="s">
        <v>2520</v>
      </c>
      <c r="L1001" s="416">
        <v>0</v>
      </c>
      <c r="M1001" s="582"/>
      <c r="N1001" s="582"/>
      <c r="O1001" s="416"/>
      <c r="P1001" s="402">
        <f t="shared" si="652"/>
        <v>0</v>
      </c>
      <c r="Q1001" s="402">
        <f t="shared" si="652"/>
        <v>0</v>
      </c>
      <c r="R1001" s="402"/>
    </row>
    <row r="1002" spans="2:19">
      <c r="B1002" s="420"/>
      <c r="C1002" s="420" t="s">
        <v>2521</v>
      </c>
      <c r="D1002" s="420" t="s">
        <v>1262</v>
      </c>
      <c r="E1002" s="405" t="s">
        <v>1263</v>
      </c>
      <c r="F1002" s="420">
        <v>8</v>
      </c>
      <c r="G1002" s="421">
        <v>2</v>
      </c>
      <c r="H1002" s="421">
        <v>2</v>
      </c>
      <c r="I1002" s="421">
        <v>4</v>
      </c>
      <c r="J1002" s="421">
        <v>8</v>
      </c>
      <c r="K1002" s="415" t="s">
        <v>2522</v>
      </c>
      <c r="L1002" s="416">
        <v>0</v>
      </c>
      <c r="M1002" s="582"/>
      <c r="N1002" s="582"/>
      <c r="O1002" s="416"/>
      <c r="P1002" s="402">
        <f t="shared" si="652"/>
        <v>0</v>
      </c>
      <c r="Q1002" s="402">
        <f t="shared" si="652"/>
        <v>0</v>
      </c>
      <c r="R1002" s="402"/>
    </row>
    <row r="1003" spans="2:19">
      <c r="B1003" s="393"/>
      <c r="C1003" s="393" t="s">
        <v>2523</v>
      </c>
      <c r="D1003" s="393" t="s">
        <v>1264</v>
      </c>
      <c r="E1003" s="394" t="s">
        <v>1265</v>
      </c>
      <c r="F1003" s="393">
        <v>8</v>
      </c>
      <c r="G1003" s="395">
        <v>2</v>
      </c>
      <c r="H1003" s="395">
        <v>2</v>
      </c>
      <c r="I1003" s="395">
        <v>5</v>
      </c>
      <c r="J1003" s="395">
        <v>0</v>
      </c>
      <c r="K1003" s="396" t="s">
        <v>288</v>
      </c>
      <c r="L1003" s="397">
        <v>0</v>
      </c>
      <c r="M1003" s="593">
        <v>0</v>
      </c>
      <c r="N1003" s="577">
        <v>0</v>
      </c>
      <c r="O1003" s="397">
        <f>O1004</f>
        <v>0</v>
      </c>
      <c r="P1003" s="397">
        <f t="shared" ref="P1003:R1003" si="653">P1004</f>
        <v>0</v>
      </c>
      <c r="Q1003" s="397">
        <f t="shared" si="653"/>
        <v>0</v>
      </c>
      <c r="R1003" s="397">
        <f t="shared" si="653"/>
        <v>0</v>
      </c>
    </row>
    <row r="1004" spans="2:19">
      <c r="B1004" s="398"/>
      <c r="C1004" s="398" t="s">
        <v>2523</v>
      </c>
      <c r="D1004" s="398" t="s">
        <v>1264</v>
      </c>
      <c r="E1004" s="399" t="s">
        <v>1265</v>
      </c>
      <c r="F1004" s="398">
        <v>8</v>
      </c>
      <c r="G1004" s="400">
        <v>2</v>
      </c>
      <c r="H1004" s="400">
        <v>2</v>
      </c>
      <c r="I1004" s="400">
        <v>5</v>
      </c>
      <c r="J1004" s="400">
        <v>1</v>
      </c>
      <c r="K1004" s="406" t="s">
        <v>288</v>
      </c>
      <c r="L1004" s="407">
        <v>0</v>
      </c>
      <c r="M1004" s="594"/>
      <c r="N1004" s="580"/>
      <c r="O1004" s="407"/>
      <c r="P1004" s="402">
        <f>O1004*0.02+O1004</f>
        <v>0</v>
      </c>
      <c r="Q1004" s="402">
        <f>P1004*0.02+P1004</f>
        <v>0</v>
      </c>
      <c r="R1004" s="402"/>
    </row>
    <row r="1005" spans="2:19">
      <c r="B1005" s="398"/>
      <c r="C1005" s="398"/>
      <c r="D1005" s="398"/>
      <c r="E1005" s="399"/>
      <c r="F1005" s="398"/>
      <c r="G1005" s="400"/>
      <c r="H1005" s="400"/>
      <c r="I1005" s="400"/>
      <c r="J1005" s="400"/>
      <c r="K1005" s="406"/>
      <c r="L1005" s="407"/>
      <c r="M1005" s="594"/>
      <c r="N1005" s="580"/>
      <c r="O1005" s="407"/>
      <c r="P1005" s="402"/>
      <c r="Q1005" s="402"/>
      <c r="R1005" s="402"/>
    </row>
    <row r="1006" spans="2:19" ht="15">
      <c r="B1006" s="398"/>
      <c r="C1006" s="398"/>
      <c r="D1006" s="398"/>
      <c r="E1006" s="399"/>
      <c r="F1006" s="430" t="s">
        <v>2524</v>
      </c>
      <c r="G1006" s="431"/>
      <c r="H1006" s="431"/>
      <c r="I1006" s="431"/>
      <c r="J1006" s="431"/>
      <c r="K1006" s="432"/>
      <c r="L1006" s="433">
        <f>L937</f>
        <v>-354626.67000000039</v>
      </c>
      <c r="M1006" s="586">
        <v>0</v>
      </c>
      <c r="N1006" s="586">
        <f t="shared" ref="N1006" si="654">N937</f>
        <v>-134848</v>
      </c>
      <c r="O1006" s="570">
        <f t="shared" ref="O1006" si="655">O937</f>
        <v>0</v>
      </c>
      <c r="P1006" s="433">
        <f t="shared" ref="P1006:R1006" si="656">P937</f>
        <v>0</v>
      </c>
      <c r="Q1006" s="433">
        <f t="shared" si="656"/>
        <v>0</v>
      </c>
      <c r="R1006" s="433">
        <f t="shared" si="656"/>
        <v>0</v>
      </c>
      <c r="S1006" s="453">
        <f>P1006+P1006*0.02</f>
        <v>0</v>
      </c>
    </row>
    <row r="1007" spans="2:19" s="355" customFormat="1" ht="15">
      <c r="B1007" s="436"/>
      <c r="C1007" s="436"/>
      <c r="D1007" s="436"/>
      <c r="E1007" s="405"/>
      <c r="F1007" s="441"/>
      <c r="G1007" s="442"/>
      <c r="H1007" s="442"/>
      <c r="I1007" s="442"/>
      <c r="J1007" s="442"/>
      <c r="K1007" s="443"/>
      <c r="L1007" s="444"/>
      <c r="M1007" s="589"/>
      <c r="N1007" s="589"/>
      <c r="O1007" s="444"/>
      <c r="P1007" s="445"/>
      <c r="Q1007" s="445"/>
      <c r="R1007" s="445"/>
    </row>
    <row r="1008" spans="2:19" ht="15">
      <c r="B1008" s="376"/>
      <c r="C1008" s="376"/>
      <c r="D1008" s="376" t="s">
        <v>2525</v>
      </c>
      <c r="E1008" s="377" t="s">
        <v>2526</v>
      </c>
      <c r="F1008" s="376">
        <v>9</v>
      </c>
      <c r="G1008" s="378">
        <v>0</v>
      </c>
      <c r="H1008" s="378">
        <v>0</v>
      </c>
      <c r="I1008" s="378">
        <v>0</v>
      </c>
      <c r="J1008" s="378">
        <v>0</v>
      </c>
      <c r="K1008" s="379" t="s">
        <v>2527</v>
      </c>
      <c r="L1008" s="380">
        <v>6323585.2800000003</v>
      </c>
      <c r="M1008" s="574">
        <v>6147018</v>
      </c>
      <c r="N1008" s="574">
        <f t="shared" ref="N1008" si="657">N1009+N1019+N1025</f>
        <v>5939317</v>
      </c>
      <c r="O1008" s="566">
        <f t="shared" ref="O1008" si="658">O1009+O1019+O1025</f>
        <v>5987303</v>
      </c>
      <c r="P1008" s="380">
        <f t="shared" ref="P1008:R1008" si="659">P1009+P1019+P1025</f>
        <v>6107049.0600000005</v>
      </c>
      <c r="Q1008" s="380">
        <f t="shared" si="659"/>
        <v>6229190.0411999999</v>
      </c>
      <c r="R1008" s="380">
        <f t="shared" si="659"/>
        <v>0</v>
      </c>
      <c r="S1008" s="453">
        <f>O1008+O1008*0.02</f>
        <v>6107049.0599999996</v>
      </c>
    </row>
    <row r="1009" spans="2:18">
      <c r="B1009" s="383"/>
      <c r="C1009" s="383" t="s">
        <v>2528</v>
      </c>
      <c r="D1009" s="383" t="s">
        <v>1270</v>
      </c>
      <c r="E1009" s="382" t="s">
        <v>1271</v>
      </c>
      <c r="F1009" s="383">
        <v>9</v>
      </c>
      <c r="G1009" s="384">
        <v>1</v>
      </c>
      <c r="H1009" s="384">
        <v>0</v>
      </c>
      <c r="I1009" s="384">
        <v>0</v>
      </c>
      <c r="J1009" s="384">
        <v>0</v>
      </c>
      <c r="K1009" s="385" t="s">
        <v>292</v>
      </c>
      <c r="L1009" s="386">
        <v>6323585.2800000003</v>
      </c>
      <c r="M1009" s="591">
        <v>6147018</v>
      </c>
      <c r="N1009" s="575">
        <f t="shared" ref="N1009:O1009" si="660">N1010</f>
        <v>5939317</v>
      </c>
      <c r="O1009" s="567">
        <f t="shared" si="660"/>
        <v>5987303</v>
      </c>
      <c r="P1009" s="386">
        <f t="shared" ref="P1009:R1009" si="661">P1010</f>
        <v>6107049.0600000005</v>
      </c>
      <c r="Q1009" s="386">
        <f t="shared" si="661"/>
        <v>6229190.0411999999</v>
      </c>
      <c r="R1009" s="386">
        <f t="shared" si="661"/>
        <v>0</v>
      </c>
    </row>
    <row r="1010" spans="2:18">
      <c r="B1010" s="389"/>
      <c r="C1010" s="389" t="s">
        <v>2528</v>
      </c>
      <c r="D1010" s="389" t="s">
        <v>1270</v>
      </c>
      <c r="E1010" s="388" t="s">
        <v>1271</v>
      </c>
      <c r="F1010" s="389">
        <v>9</v>
      </c>
      <c r="G1010" s="390">
        <v>1</v>
      </c>
      <c r="H1010" s="390">
        <v>1</v>
      </c>
      <c r="I1010" s="390">
        <v>0</v>
      </c>
      <c r="J1010" s="390">
        <v>0</v>
      </c>
      <c r="K1010" s="391" t="s">
        <v>292</v>
      </c>
      <c r="L1010" s="392">
        <v>6323585.2800000003</v>
      </c>
      <c r="M1010" s="592">
        <v>6147018</v>
      </c>
      <c r="N1010" s="576">
        <f t="shared" ref="N1010" si="662">N1011+N1013+N1015+N1017</f>
        <v>5939317</v>
      </c>
      <c r="O1010" s="568">
        <f t="shared" ref="O1010" si="663">O1011+O1013+O1015+O1017</f>
        <v>5987303</v>
      </c>
      <c r="P1010" s="392">
        <f t="shared" ref="P1010:R1010" si="664">P1011+P1013+P1015+P1017</f>
        <v>6107049.0600000005</v>
      </c>
      <c r="Q1010" s="392">
        <f t="shared" si="664"/>
        <v>6229190.0411999999</v>
      </c>
      <c r="R1010" s="392">
        <f t="shared" si="664"/>
        <v>0</v>
      </c>
    </row>
    <row r="1011" spans="2:18">
      <c r="B1011" s="393"/>
      <c r="C1011" s="393" t="s">
        <v>2529</v>
      </c>
      <c r="D1011" s="393" t="s">
        <v>1272</v>
      </c>
      <c r="E1011" s="394" t="s">
        <v>1273</v>
      </c>
      <c r="F1011" s="393">
        <v>9</v>
      </c>
      <c r="G1011" s="395">
        <v>1</v>
      </c>
      <c r="H1011" s="395">
        <v>1</v>
      </c>
      <c r="I1011" s="395">
        <v>1</v>
      </c>
      <c r="J1011" s="395">
        <v>0</v>
      </c>
      <c r="K1011" s="396" t="s">
        <v>293</v>
      </c>
      <c r="L1011" s="397">
        <v>5257927.78</v>
      </c>
      <c r="M1011" s="593">
        <v>5169121</v>
      </c>
      <c r="N1011" s="577">
        <f t="shared" ref="N1011:O1011" si="665">N1012</f>
        <v>5012504</v>
      </c>
      <c r="O1011" s="569">
        <f t="shared" si="665"/>
        <v>5060490</v>
      </c>
      <c r="P1011" s="397">
        <f t="shared" ref="P1011:R1011" si="666">P1012</f>
        <v>5161699.8</v>
      </c>
      <c r="Q1011" s="397">
        <f t="shared" si="666"/>
        <v>5264933.7960000001</v>
      </c>
      <c r="R1011" s="397">
        <f t="shared" si="666"/>
        <v>0</v>
      </c>
    </row>
    <row r="1012" spans="2:18">
      <c r="B1012" s="398"/>
      <c r="C1012" s="398" t="s">
        <v>2529</v>
      </c>
      <c r="D1012" s="398" t="s">
        <v>1272</v>
      </c>
      <c r="E1012" s="399" t="s">
        <v>1273</v>
      </c>
      <c r="F1012" s="398">
        <v>9</v>
      </c>
      <c r="G1012" s="400">
        <v>1</v>
      </c>
      <c r="H1012" s="400">
        <v>1</v>
      </c>
      <c r="I1012" s="400">
        <v>1</v>
      </c>
      <c r="J1012" s="400">
        <v>1</v>
      </c>
      <c r="K1012" s="406" t="s">
        <v>293</v>
      </c>
      <c r="L1012" s="407">
        <v>5257927.78</v>
      </c>
      <c r="M1012" s="578">
        <v>5169121</v>
      </c>
      <c r="N1012" s="580">
        <v>5012504</v>
      </c>
      <c r="O1012" s="578">
        <f>ROUND(N1012,0)+ROUND((V501-U501)*0.085,0)-9561</f>
        <v>5060490</v>
      </c>
      <c r="P1012" s="402">
        <f>O1012*0.02+O1012</f>
        <v>5161699.8</v>
      </c>
      <c r="Q1012" s="402">
        <f>P1012*0.02+P1012</f>
        <v>5264933.7960000001</v>
      </c>
      <c r="R1012" s="402"/>
    </row>
    <row r="1013" spans="2:18" ht="25.5">
      <c r="B1013" s="393"/>
      <c r="C1013" s="393" t="s">
        <v>2530</v>
      </c>
      <c r="D1013" s="393" t="s">
        <v>1274</v>
      </c>
      <c r="E1013" s="394" t="s">
        <v>1275</v>
      </c>
      <c r="F1013" s="393">
        <v>9</v>
      </c>
      <c r="G1013" s="395">
        <v>1</v>
      </c>
      <c r="H1013" s="395">
        <v>1</v>
      </c>
      <c r="I1013" s="395">
        <v>2</v>
      </c>
      <c r="J1013" s="395">
        <v>0</v>
      </c>
      <c r="K1013" s="396" t="s">
        <v>294</v>
      </c>
      <c r="L1013" s="397">
        <v>1023991.79</v>
      </c>
      <c r="M1013" s="593">
        <v>945085</v>
      </c>
      <c r="N1013" s="577">
        <f t="shared" ref="N1013:O1013" si="667">N1014</f>
        <v>851843</v>
      </c>
      <c r="O1013" s="569">
        <f t="shared" si="667"/>
        <v>851843</v>
      </c>
      <c r="P1013" s="397">
        <f t="shared" ref="P1013:R1013" si="668">P1014</f>
        <v>868879.86</v>
      </c>
      <c r="Q1013" s="397">
        <f t="shared" si="668"/>
        <v>886257.45719999995</v>
      </c>
      <c r="R1013" s="397">
        <f t="shared" si="668"/>
        <v>0</v>
      </c>
    </row>
    <row r="1014" spans="2:18">
      <c r="B1014" s="398"/>
      <c r="C1014" s="398" t="s">
        <v>2530</v>
      </c>
      <c r="D1014" s="398" t="s">
        <v>1274</v>
      </c>
      <c r="E1014" s="399" t="s">
        <v>1275</v>
      </c>
      <c r="F1014" s="398">
        <v>9</v>
      </c>
      <c r="G1014" s="400">
        <v>1</v>
      </c>
      <c r="H1014" s="400">
        <v>1</v>
      </c>
      <c r="I1014" s="400">
        <v>2</v>
      </c>
      <c r="J1014" s="400">
        <v>1</v>
      </c>
      <c r="K1014" s="406" t="s">
        <v>294</v>
      </c>
      <c r="L1014" s="407">
        <v>1023991.79</v>
      </c>
      <c r="M1014" s="578">
        <v>945085</v>
      </c>
      <c r="N1014" s="580">
        <v>851843</v>
      </c>
      <c r="O1014" s="578">
        <f>ROUND(N1014,0)</f>
        <v>851843</v>
      </c>
      <c r="P1014" s="402">
        <f>O1014*0.02+O1014</f>
        <v>868879.86</v>
      </c>
      <c r="Q1014" s="402">
        <f>P1014*0.02+P1014</f>
        <v>886257.45719999995</v>
      </c>
      <c r="R1014" s="402"/>
    </row>
    <row r="1015" spans="2:18">
      <c r="B1015" s="393"/>
      <c r="C1015" s="393" t="s">
        <v>2531</v>
      </c>
      <c r="D1015" s="393" t="s">
        <v>1276</v>
      </c>
      <c r="E1015" s="394" t="s">
        <v>1277</v>
      </c>
      <c r="F1015" s="393">
        <v>9</v>
      </c>
      <c r="G1015" s="395">
        <v>1</v>
      </c>
      <c r="H1015" s="395">
        <v>1</v>
      </c>
      <c r="I1015" s="395">
        <v>3</v>
      </c>
      <c r="J1015" s="395">
        <v>0</v>
      </c>
      <c r="K1015" s="396" t="s">
        <v>295</v>
      </c>
      <c r="L1015" s="397">
        <v>41665.71</v>
      </c>
      <c r="M1015" s="593">
        <v>32812</v>
      </c>
      <c r="N1015" s="577">
        <f t="shared" ref="N1015:O1015" si="669">N1016</f>
        <v>74970</v>
      </c>
      <c r="O1015" s="569">
        <f t="shared" si="669"/>
        <v>74970</v>
      </c>
      <c r="P1015" s="397">
        <f t="shared" ref="P1015:R1015" si="670">P1016</f>
        <v>76469.399999999994</v>
      </c>
      <c r="Q1015" s="397">
        <f t="shared" si="670"/>
        <v>77998.788</v>
      </c>
      <c r="R1015" s="397">
        <f t="shared" si="670"/>
        <v>0</v>
      </c>
    </row>
    <row r="1016" spans="2:18">
      <c r="B1016" s="398"/>
      <c r="C1016" s="398" t="s">
        <v>2531</v>
      </c>
      <c r="D1016" s="398" t="s">
        <v>1276</v>
      </c>
      <c r="E1016" s="399" t="s">
        <v>1277</v>
      </c>
      <c r="F1016" s="398">
        <v>9</v>
      </c>
      <c r="G1016" s="400">
        <v>1</v>
      </c>
      <c r="H1016" s="400">
        <v>1</v>
      </c>
      <c r="I1016" s="400">
        <v>3</v>
      </c>
      <c r="J1016" s="400">
        <v>1</v>
      </c>
      <c r="K1016" s="406" t="s">
        <v>295</v>
      </c>
      <c r="L1016" s="407">
        <v>41665.71</v>
      </c>
      <c r="M1016" s="578">
        <v>32812</v>
      </c>
      <c r="N1016" s="580">
        <v>74970</v>
      </c>
      <c r="O1016" s="578">
        <f>ROUND(N1016,0)</f>
        <v>74970</v>
      </c>
      <c r="P1016" s="402">
        <f>O1016*0.02+O1016</f>
        <v>76469.399999999994</v>
      </c>
      <c r="Q1016" s="402">
        <f>P1016*0.02+P1016</f>
        <v>77998.788</v>
      </c>
      <c r="R1016" s="402"/>
    </row>
    <row r="1017" spans="2:18">
      <c r="B1017" s="393"/>
      <c r="C1017" s="393" t="s">
        <v>2532</v>
      </c>
      <c r="D1017" s="393" t="s">
        <v>1278</v>
      </c>
      <c r="E1017" s="394" t="s">
        <v>1279</v>
      </c>
      <c r="F1017" s="393">
        <v>9</v>
      </c>
      <c r="G1017" s="395">
        <v>1</v>
      </c>
      <c r="H1017" s="395">
        <v>1</v>
      </c>
      <c r="I1017" s="395">
        <v>4</v>
      </c>
      <c r="J1017" s="395">
        <v>0</v>
      </c>
      <c r="K1017" s="396" t="s">
        <v>2533</v>
      </c>
      <c r="L1017" s="397">
        <v>0</v>
      </c>
      <c r="M1017" s="593">
        <v>0</v>
      </c>
      <c r="N1017" s="577">
        <v>0</v>
      </c>
      <c r="O1017" s="397">
        <f>O1018</f>
        <v>0</v>
      </c>
      <c r="P1017" s="397">
        <f t="shared" ref="P1017:R1017" si="671">P1018</f>
        <v>0</v>
      </c>
      <c r="Q1017" s="397">
        <f t="shared" si="671"/>
        <v>0</v>
      </c>
      <c r="R1017" s="397">
        <f t="shared" si="671"/>
        <v>0</v>
      </c>
    </row>
    <row r="1018" spans="2:18">
      <c r="B1018" s="398"/>
      <c r="C1018" s="398" t="s">
        <v>2532</v>
      </c>
      <c r="D1018" s="398" t="s">
        <v>1278</v>
      </c>
      <c r="E1018" s="399" t="s">
        <v>1279</v>
      </c>
      <c r="F1018" s="398">
        <v>9</v>
      </c>
      <c r="G1018" s="400">
        <v>1</v>
      </c>
      <c r="H1018" s="400">
        <v>1</v>
      </c>
      <c r="I1018" s="400">
        <v>4</v>
      </c>
      <c r="J1018" s="400">
        <v>1</v>
      </c>
      <c r="K1018" s="406" t="s">
        <v>2533</v>
      </c>
      <c r="L1018" s="407">
        <v>0</v>
      </c>
      <c r="M1018" s="594"/>
      <c r="N1018" s="580"/>
      <c r="O1018" s="407"/>
      <c r="P1018" s="402">
        <f>O1018*0.02+O1018</f>
        <v>0</v>
      </c>
      <c r="Q1018" s="402">
        <f>P1018*0.02+P1018</f>
        <v>0</v>
      </c>
      <c r="R1018" s="402"/>
    </row>
    <row r="1019" spans="2:18">
      <c r="B1019" s="383"/>
      <c r="C1019" s="383" t="s">
        <v>2534</v>
      </c>
      <c r="D1019" s="383" t="s">
        <v>1280</v>
      </c>
      <c r="E1019" s="382" t="s">
        <v>1281</v>
      </c>
      <c r="F1019" s="383">
        <v>9</v>
      </c>
      <c r="G1019" s="384">
        <v>2</v>
      </c>
      <c r="H1019" s="384">
        <v>0</v>
      </c>
      <c r="I1019" s="384">
        <v>0</v>
      </c>
      <c r="J1019" s="384">
        <v>0</v>
      </c>
      <c r="K1019" s="385" t="s">
        <v>297</v>
      </c>
      <c r="L1019" s="386">
        <v>0</v>
      </c>
      <c r="M1019" s="591">
        <v>0</v>
      </c>
      <c r="N1019" s="591">
        <f t="shared" ref="N1019" si="672">N1020</f>
        <v>0</v>
      </c>
      <c r="O1019" s="386">
        <f>O1020</f>
        <v>0</v>
      </c>
      <c r="P1019" s="386">
        <f t="shared" ref="P1019:R1019" si="673">P1020</f>
        <v>0</v>
      </c>
      <c r="Q1019" s="386">
        <f t="shared" si="673"/>
        <v>0</v>
      </c>
      <c r="R1019" s="386">
        <f t="shared" si="673"/>
        <v>0</v>
      </c>
    </row>
    <row r="1020" spans="2:18">
      <c r="B1020" s="389"/>
      <c r="C1020" s="389" t="s">
        <v>2534</v>
      </c>
      <c r="D1020" s="389" t="s">
        <v>1280</v>
      </c>
      <c r="E1020" s="388" t="s">
        <v>1281</v>
      </c>
      <c r="F1020" s="389">
        <v>9</v>
      </c>
      <c r="G1020" s="390">
        <v>2</v>
      </c>
      <c r="H1020" s="390">
        <v>1</v>
      </c>
      <c r="I1020" s="390">
        <v>0</v>
      </c>
      <c r="J1020" s="390">
        <v>0</v>
      </c>
      <c r="K1020" s="391" t="s">
        <v>297</v>
      </c>
      <c r="L1020" s="392">
        <v>0</v>
      </c>
      <c r="M1020" s="592">
        <v>0</v>
      </c>
      <c r="N1020" s="592">
        <f t="shared" ref="N1020" si="674">N1021+N1023</f>
        <v>0</v>
      </c>
      <c r="O1020" s="392">
        <f>O1021+O1023</f>
        <v>0</v>
      </c>
      <c r="P1020" s="392">
        <f t="shared" ref="P1020:R1020" si="675">P1021+P1023</f>
        <v>0</v>
      </c>
      <c r="Q1020" s="392">
        <f t="shared" si="675"/>
        <v>0</v>
      </c>
      <c r="R1020" s="392">
        <f t="shared" si="675"/>
        <v>0</v>
      </c>
    </row>
    <row r="1021" spans="2:18">
      <c r="B1021" s="393"/>
      <c r="C1021" s="393" t="s">
        <v>2535</v>
      </c>
      <c r="D1021" s="393" t="s">
        <v>1282</v>
      </c>
      <c r="E1021" s="394" t="s">
        <v>1283</v>
      </c>
      <c r="F1021" s="393">
        <v>9</v>
      </c>
      <c r="G1021" s="395">
        <v>2</v>
      </c>
      <c r="H1021" s="395">
        <v>1</v>
      </c>
      <c r="I1021" s="395">
        <v>1</v>
      </c>
      <c r="J1021" s="395">
        <v>0</v>
      </c>
      <c r="K1021" s="396" t="s">
        <v>2536</v>
      </c>
      <c r="L1021" s="397">
        <v>0</v>
      </c>
      <c r="M1021" s="593">
        <v>0</v>
      </c>
      <c r="N1021" s="593">
        <f t="shared" ref="N1021" si="676">N1022</f>
        <v>0</v>
      </c>
      <c r="O1021" s="397">
        <f>O1022</f>
        <v>0</v>
      </c>
      <c r="P1021" s="397">
        <f t="shared" ref="P1021:R1021" si="677">P1022</f>
        <v>0</v>
      </c>
      <c r="Q1021" s="397">
        <f t="shared" si="677"/>
        <v>0</v>
      </c>
      <c r="R1021" s="397">
        <f t="shared" si="677"/>
        <v>0</v>
      </c>
    </row>
    <row r="1022" spans="2:18">
      <c r="B1022" s="398"/>
      <c r="C1022" s="398" t="s">
        <v>2535</v>
      </c>
      <c r="D1022" s="398" t="s">
        <v>1282</v>
      </c>
      <c r="E1022" s="399" t="s">
        <v>1283</v>
      </c>
      <c r="F1022" s="398">
        <v>9</v>
      </c>
      <c r="G1022" s="400">
        <v>2</v>
      </c>
      <c r="H1022" s="400">
        <v>1</v>
      </c>
      <c r="I1022" s="400">
        <v>1</v>
      </c>
      <c r="J1022" s="400">
        <v>1</v>
      </c>
      <c r="K1022" s="406" t="s">
        <v>2536</v>
      </c>
      <c r="L1022" s="407">
        <v>0</v>
      </c>
      <c r="M1022" s="594"/>
      <c r="N1022" s="580"/>
      <c r="O1022" s="407"/>
      <c r="P1022" s="402">
        <f>O1022*0.02+O1022</f>
        <v>0</v>
      </c>
      <c r="Q1022" s="402">
        <f>P1022*0.02+P1022</f>
        <v>0</v>
      </c>
      <c r="R1022" s="402"/>
    </row>
    <row r="1023" spans="2:18">
      <c r="B1023" s="393"/>
      <c r="C1023" s="393" t="s">
        <v>2537</v>
      </c>
      <c r="D1023" s="393" t="s">
        <v>1284</v>
      </c>
      <c r="E1023" s="394" t="s">
        <v>1285</v>
      </c>
      <c r="F1023" s="393">
        <v>9</v>
      </c>
      <c r="G1023" s="395">
        <v>2</v>
      </c>
      <c r="H1023" s="395">
        <v>1</v>
      </c>
      <c r="I1023" s="395">
        <v>2</v>
      </c>
      <c r="J1023" s="395">
        <v>0</v>
      </c>
      <c r="K1023" s="396" t="s">
        <v>2538</v>
      </c>
      <c r="L1023" s="397">
        <v>0</v>
      </c>
      <c r="M1023" s="593">
        <v>0</v>
      </c>
      <c r="N1023" s="593">
        <f t="shared" ref="N1023" si="678">N1024</f>
        <v>0</v>
      </c>
      <c r="O1023" s="397">
        <f>O1024</f>
        <v>0</v>
      </c>
      <c r="P1023" s="397">
        <f t="shared" ref="P1023:R1023" si="679">P1024</f>
        <v>0</v>
      </c>
      <c r="Q1023" s="397">
        <f t="shared" si="679"/>
        <v>0</v>
      </c>
      <c r="R1023" s="397">
        <f t="shared" si="679"/>
        <v>0</v>
      </c>
    </row>
    <row r="1024" spans="2:18">
      <c r="B1024" s="398"/>
      <c r="C1024" s="398" t="s">
        <v>2537</v>
      </c>
      <c r="D1024" s="398" t="s">
        <v>1284</v>
      </c>
      <c r="E1024" s="399" t="s">
        <v>1285</v>
      </c>
      <c r="F1024" s="398">
        <v>9</v>
      </c>
      <c r="G1024" s="400">
        <v>2</v>
      </c>
      <c r="H1024" s="400">
        <v>1</v>
      </c>
      <c r="I1024" s="400">
        <v>2</v>
      </c>
      <c r="J1024" s="400">
        <v>1</v>
      </c>
      <c r="K1024" s="406" t="s">
        <v>2538</v>
      </c>
      <c r="L1024" s="407">
        <v>0</v>
      </c>
      <c r="M1024" s="594"/>
      <c r="N1024" s="580"/>
      <c r="O1024" s="407"/>
      <c r="P1024" s="402">
        <f>O1024*0.02+O1024</f>
        <v>0</v>
      </c>
      <c r="Q1024" s="402">
        <f>P1024*0.02+P1024</f>
        <v>0</v>
      </c>
      <c r="R1024" s="402"/>
    </row>
    <row r="1025" spans="1:22" ht="25.5">
      <c r="B1025" s="383"/>
      <c r="C1025" s="383" t="s">
        <v>2539</v>
      </c>
      <c r="D1025" s="383" t="s">
        <v>1286</v>
      </c>
      <c r="E1025" s="382" t="s">
        <v>2540</v>
      </c>
      <c r="F1025" s="383">
        <v>9</v>
      </c>
      <c r="G1025" s="384">
        <v>3</v>
      </c>
      <c r="H1025" s="384">
        <v>0</v>
      </c>
      <c r="I1025" s="384">
        <v>0</v>
      </c>
      <c r="J1025" s="384">
        <v>0</v>
      </c>
      <c r="K1025" s="385" t="s">
        <v>2541</v>
      </c>
      <c r="L1025" s="386">
        <v>0</v>
      </c>
      <c r="M1025" s="591">
        <v>0</v>
      </c>
      <c r="N1025" s="591">
        <f t="shared" ref="N1025:R1027" si="680">N1026</f>
        <v>0</v>
      </c>
      <c r="O1025" s="386">
        <f t="shared" si="680"/>
        <v>0</v>
      </c>
      <c r="P1025" s="386">
        <f t="shared" si="680"/>
        <v>0</v>
      </c>
      <c r="Q1025" s="386">
        <f t="shared" si="680"/>
        <v>0</v>
      </c>
      <c r="R1025" s="386">
        <f t="shared" si="680"/>
        <v>0</v>
      </c>
    </row>
    <row r="1026" spans="1:22" ht="25.5">
      <c r="B1026" s="389"/>
      <c r="C1026" s="389" t="s">
        <v>2539</v>
      </c>
      <c r="D1026" s="389" t="s">
        <v>1286</v>
      </c>
      <c r="E1026" s="388" t="s">
        <v>2540</v>
      </c>
      <c r="F1026" s="389">
        <v>9</v>
      </c>
      <c r="G1026" s="390">
        <v>3</v>
      </c>
      <c r="H1026" s="390">
        <v>1</v>
      </c>
      <c r="I1026" s="390">
        <v>0</v>
      </c>
      <c r="J1026" s="390">
        <v>0</v>
      </c>
      <c r="K1026" s="391" t="s">
        <v>2541</v>
      </c>
      <c r="L1026" s="392">
        <v>0</v>
      </c>
      <c r="M1026" s="592">
        <v>0</v>
      </c>
      <c r="N1026" s="592">
        <f t="shared" si="680"/>
        <v>0</v>
      </c>
      <c r="O1026" s="392">
        <f t="shared" si="680"/>
        <v>0</v>
      </c>
      <c r="P1026" s="392">
        <f t="shared" si="680"/>
        <v>0</v>
      </c>
      <c r="Q1026" s="392">
        <f t="shared" si="680"/>
        <v>0</v>
      </c>
      <c r="R1026" s="392">
        <f t="shared" si="680"/>
        <v>0</v>
      </c>
    </row>
    <row r="1027" spans="1:22">
      <c r="B1027" s="393"/>
      <c r="C1027" s="393" t="s">
        <v>2539</v>
      </c>
      <c r="D1027" s="393" t="s">
        <v>1286</v>
      </c>
      <c r="E1027" s="394" t="s">
        <v>1287</v>
      </c>
      <c r="F1027" s="393">
        <v>9</v>
      </c>
      <c r="G1027" s="395">
        <v>3</v>
      </c>
      <c r="H1027" s="395">
        <v>1</v>
      </c>
      <c r="I1027" s="395">
        <v>1</v>
      </c>
      <c r="J1027" s="395">
        <v>0</v>
      </c>
      <c r="K1027" s="396" t="s">
        <v>2542</v>
      </c>
      <c r="L1027" s="397">
        <v>0</v>
      </c>
      <c r="M1027" s="593">
        <v>0</v>
      </c>
      <c r="N1027" s="593">
        <f t="shared" si="680"/>
        <v>0</v>
      </c>
      <c r="O1027" s="397">
        <f t="shared" si="680"/>
        <v>0</v>
      </c>
      <c r="P1027" s="397">
        <f t="shared" si="680"/>
        <v>0</v>
      </c>
      <c r="Q1027" s="397">
        <f t="shared" si="680"/>
        <v>0</v>
      </c>
      <c r="R1027" s="397">
        <f t="shared" si="680"/>
        <v>0</v>
      </c>
    </row>
    <row r="1028" spans="1:22">
      <c r="B1028" s="398"/>
      <c r="C1028" s="398" t="s">
        <v>2539</v>
      </c>
      <c r="D1028" s="398" t="s">
        <v>1286</v>
      </c>
      <c r="E1028" s="399" t="s">
        <v>1287</v>
      </c>
      <c r="F1028" s="398">
        <v>9</v>
      </c>
      <c r="G1028" s="400">
        <v>3</v>
      </c>
      <c r="H1028" s="400">
        <v>1</v>
      </c>
      <c r="I1028" s="400">
        <v>1</v>
      </c>
      <c r="J1028" s="400">
        <v>1</v>
      </c>
      <c r="K1028" s="406" t="s">
        <v>2542</v>
      </c>
      <c r="L1028" s="407">
        <v>0</v>
      </c>
      <c r="M1028" s="594">
        <v>0</v>
      </c>
      <c r="N1028" s="580">
        <v>0</v>
      </c>
      <c r="O1028" s="594">
        <f t="shared" ref="O1028" si="681">ROUND(N1028,0)</f>
        <v>0</v>
      </c>
      <c r="P1028" s="402">
        <f>O1028*0.02+O1028</f>
        <v>0</v>
      </c>
      <c r="Q1028" s="402">
        <f>P1028*0.02+P1028</f>
        <v>0</v>
      </c>
      <c r="R1028" s="402"/>
    </row>
    <row r="1029" spans="1:22">
      <c r="B1029" s="398"/>
      <c r="C1029" s="398"/>
      <c r="D1029" s="398"/>
      <c r="E1029" s="399"/>
      <c r="F1029" s="398"/>
      <c r="G1029" s="400"/>
      <c r="H1029" s="400"/>
      <c r="I1029" s="400"/>
      <c r="J1029" s="400"/>
      <c r="K1029" s="406"/>
      <c r="L1029" s="407"/>
      <c r="M1029" s="594"/>
      <c r="N1029" s="580"/>
      <c r="O1029" s="407"/>
      <c r="P1029" s="402"/>
      <c r="Q1029" s="402"/>
      <c r="R1029" s="402"/>
    </row>
    <row r="1030" spans="1:22" ht="15">
      <c r="B1030" s="398"/>
      <c r="C1030" s="398"/>
      <c r="D1030" s="398"/>
      <c r="E1030" s="399"/>
      <c r="F1030" s="430" t="s">
        <v>2543</v>
      </c>
      <c r="G1030" s="431"/>
      <c r="H1030" s="431"/>
      <c r="I1030" s="431"/>
      <c r="J1030" s="431"/>
      <c r="K1030" s="432"/>
      <c r="L1030" s="433">
        <f t="shared" ref="L1030:R1030" si="682">L1008</f>
        <v>6323585.2800000003</v>
      </c>
      <c r="M1030" s="586">
        <v>6147018</v>
      </c>
      <c r="N1030" s="586">
        <f t="shared" si="682"/>
        <v>5939317</v>
      </c>
      <c r="O1030" s="570">
        <f t="shared" si="682"/>
        <v>5987303</v>
      </c>
      <c r="P1030" s="433">
        <f t="shared" si="682"/>
        <v>6107049.0600000005</v>
      </c>
      <c r="Q1030" s="433">
        <f t="shared" si="682"/>
        <v>6229190.0411999999</v>
      </c>
      <c r="R1030" s="433">
        <f t="shared" si="682"/>
        <v>0</v>
      </c>
      <c r="S1030" s="453">
        <f>O1030+O1030*0.02</f>
        <v>6107049.0599999996</v>
      </c>
    </row>
    <row r="1031" spans="1:22" s="355" customFormat="1" ht="15">
      <c r="B1031" s="436"/>
      <c r="C1031" s="436"/>
      <c r="D1031" s="436"/>
      <c r="E1031" s="405"/>
      <c r="F1031" s="441"/>
      <c r="G1031" s="442"/>
      <c r="H1031" s="442"/>
      <c r="I1031" s="442"/>
      <c r="J1031" s="442"/>
      <c r="K1031" s="443"/>
      <c r="L1031" s="444"/>
      <c r="M1031" s="589"/>
      <c r="N1031" s="589"/>
      <c r="O1031" s="444"/>
      <c r="P1031" s="445"/>
      <c r="Q1031" s="445"/>
      <c r="R1031" s="445"/>
    </row>
    <row r="1033" spans="1:22" ht="15">
      <c r="F1033" s="448" t="s">
        <v>2544</v>
      </c>
      <c r="G1033" s="449"/>
      <c r="H1033" s="449"/>
      <c r="I1033" s="449"/>
      <c r="J1033" s="449"/>
      <c r="K1033" s="450"/>
      <c r="L1033" s="451">
        <f t="shared" ref="L1033:R1033" si="683">L3-L240+L878+L925+L937-L1008</f>
        <v>-2484170.639999989</v>
      </c>
      <c r="M1033" s="590">
        <v>0</v>
      </c>
      <c r="N1033" s="590">
        <f t="shared" si="683"/>
        <v>-2271513</v>
      </c>
      <c r="O1033" s="572">
        <f t="shared" si="683"/>
        <v>0</v>
      </c>
      <c r="P1033" s="451">
        <f t="shared" si="683"/>
        <v>0</v>
      </c>
      <c r="Q1033" s="451">
        <f t="shared" si="683"/>
        <v>4.1909515857696533E-8</v>
      </c>
      <c r="R1033" s="451">
        <f t="shared" si="683"/>
        <v>0</v>
      </c>
      <c r="S1033" s="453">
        <f>O1033+O1033*0.02</f>
        <v>0</v>
      </c>
      <c r="U1033" s="440"/>
      <c r="V1033" s="361"/>
    </row>
    <row r="1035" spans="1:22">
      <c r="A1035" s="344" t="s">
        <v>2675</v>
      </c>
      <c r="O1035" s="440">
        <f>O7+O19+O77+O79+O84+O92+O93+O95+O96+O97+O98+O99+O28</f>
        <v>263658480</v>
      </c>
    </row>
    <row r="1036" spans="1:22">
      <c r="O1036" s="440">
        <f>O19+O28+O77+O79+O84+O92+O93+O95+O96+O97+O98+O99</f>
        <v>9040151</v>
      </c>
      <c r="P1036" s="344" t="s">
        <v>2677</v>
      </c>
      <c r="Q1036" s="361">
        <f>O1036-O1039</f>
        <v>5010000</v>
      </c>
    </row>
    <row r="1037" spans="1:22">
      <c r="A1037" s="344" t="s">
        <v>2676</v>
      </c>
      <c r="O1037" s="440">
        <f>O299+O300+O302+O304+O328+O330+O345+O354+O360</f>
        <v>47512000</v>
      </c>
      <c r="P1037" s="344" t="s">
        <v>2678</v>
      </c>
    </row>
    <row r="1038" spans="1:22">
      <c r="O1038" s="361">
        <f>O1037-O1036</f>
        <v>38471849</v>
      </c>
      <c r="P1038" s="344" t="s">
        <v>2679</v>
      </c>
    </row>
    <row r="1039" spans="1:22">
      <c r="O1039" s="361">
        <f>O19+O28</f>
        <v>4030151</v>
      </c>
      <c r="P1039" s="344" t="s">
        <v>2680</v>
      </c>
    </row>
    <row r="1040" spans="1:22">
      <c r="O1040" s="361"/>
      <c r="R1040" s="361">
        <f>O1035-O1037</f>
        <v>216146480</v>
      </c>
    </row>
    <row r="1041" spans="15:17">
      <c r="O1041" s="440">
        <f>O1035-O1037</f>
        <v>216146480</v>
      </c>
    </row>
    <row r="1043" spans="15:17">
      <c r="O1043" s="440">
        <v>213876418.54999998</v>
      </c>
    </row>
    <row r="1044" spans="15:17">
      <c r="Q1044" s="361">
        <f>O1035-O1039</f>
        <v>259628329</v>
      </c>
    </row>
    <row r="1045" spans="15:17">
      <c r="O1045" s="440">
        <f>O1043-O1041</f>
        <v>-2270061.4500000179</v>
      </c>
    </row>
    <row r="1047" spans="15:17">
      <c r="O1047" s="440">
        <f>O238-O1035</f>
        <v>6095079</v>
      </c>
    </row>
    <row r="1048" spans="15:17">
      <c r="O1048" s="440">
        <f>-O48</f>
        <v>0</v>
      </c>
    </row>
    <row r="1050" spans="15:17">
      <c r="O1050" s="440">
        <f>O1047+O1048</f>
        <v>6095079</v>
      </c>
    </row>
    <row r="1052" spans="15:17">
      <c r="O1052" s="440">
        <f>O1035+O1050-O1048</f>
        <v>269753559</v>
      </c>
    </row>
    <row r="1054" spans="15:17">
      <c r="O1054" s="440">
        <v>279382867</v>
      </c>
      <c r="Q1054" s="361">
        <f>O876-O1037</f>
        <v>216154256</v>
      </c>
    </row>
    <row r="1055" spans="15:17">
      <c r="O1055" s="440">
        <f>O1052-O1054</f>
        <v>-9629308</v>
      </c>
    </row>
    <row r="1056" spans="15:17">
      <c r="Q1056" s="361">
        <f>Q1054+O1037+O1030-O923</f>
        <v>269753559</v>
      </c>
    </row>
  </sheetData>
  <autoFilter ref="A1:X1033"/>
  <pageMargins left="0.19685039370078741" right="0.19685039370078741" top="0.59055118110236227" bottom="0.59055118110236227" header="0" footer="0"/>
  <pageSetup paperSize="9" scale="70" orientation="landscape" r:id="rId1"/>
  <headerFooter alignWithMargins="0">
    <oddHeader>&amp;L&amp;"Arial,Grassetto"ASP - VV&amp;C&amp;"-,Grassetto"&amp;12BEP 2018 E PLURIENNALE 2018 - 2020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1060"/>
  <sheetViews>
    <sheetView view="pageBreakPreview" zoomScale="110" zoomScaleNormal="70" zoomScaleSheetLayoutView="110" workbookViewId="0">
      <pane xSplit="10" ySplit="2" topLeftCell="K1039" activePane="bottomRight" state="frozen"/>
      <selection activeCell="N170" sqref="N170"/>
      <selection pane="topRight" activeCell="N170" sqref="N170"/>
      <selection pane="bottomLeft" activeCell="N170" sqref="N170"/>
      <selection pane="bottomRight" activeCell="K1057" sqref="K1057:N1057"/>
    </sheetView>
  </sheetViews>
  <sheetFormatPr defaultRowHeight="12.75"/>
  <cols>
    <col min="1" max="1" width="15" style="446" hidden="1" customWidth="1"/>
    <col min="2" max="2" width="15" style="446" customWidth="1"/>
    <col min="3" max="3" width="15.85546875" style="446" customWidth="1"/>
    <col min="4" max="4" width="66.5703125" style="447" hidden="1" customWidth="1"/>
    <col min="5" max="8" width="3.140625" style="452" bestFit="1" customWidth="1"/>
    <col min="9" max="9" width="5.85546875" style="452" bestFit="1" customWidth="1"/>
    <col min="10" max="10" width="57.5703125" style="452" customWidth="1"/>
    <col min="11" max="11" width="15.85546875" style="440" customWidth="1"/>
    <col min="12" max="12" width="15.7109375" style="440" hidden="1" customWidth="1"/>
    <col min="13" max="13" width="15.42578125" style="344" customWidth="1"/>
    <col min="14" max="14" width="16.85546875" style="440" bestFit="1" customWidth="1"/>
    <col min="15" max="15" width="15.85546875" style="344" hidden="1" customWidth="1"/>
    <col min="16" max="16" width="16.7109375" style="344" hidden="1" customWidth="1"/>
    <col min="17" max="17" width="16.28515625" style="344" hidden="1" customWidth="1"/>
    <col min="18" max="18" width="24.42578125" style="344" hidden="1" customWidth="1"/>
    <col min="19" max="19" width="17.140625" style="344" hidden="1" customWidth="1"/>
    <col min="20" max="20" width="16.85546875" style="344" hidden="1" customWidth="1"/>
    <col min="21" max="21" width="12.140625" style="344" hidden="1" customWidth="1"/>
    <col min="22" max="23" width="12.85546875" style="344" hidden="1" customWidth="1"/>
    <col min="24" max="25" width="15.28515625" style="344" bestFit="1" customWidth="1"/>
    <col min="26" max="26" width="17.28515625" style="344" customWidth="1"/>
    <col min="27" max="16384" width="9.140625" style="344"/>
  </cols>
  <sheetData>
    <row r="1" spans="1:19" s="371" customFormat="1" ht="141.75">
      <c r="A1" s="362" t="s">
        <v>1296</v>
      </c>
      <c r="B1" s="363" t="s">
        <v>1297</v>
      </c>
      <c r="C1" s="363" t="s">
        <v>1298</v>
      </c>
      <c r="D1" s="363" t="s">
        <v>1299</v>
      </c>
      <c r="E1" s="364" t="s">
        <v>1300</v>
      </c>
      <c r="F1" s="365" t="s">
        <v>1301</v>
      </c>
      <c r="G1" s="366" t="s">
        <v>1302</v>
      </c>
      <c r="H1" s="367" t="s">
        <v>1303</v>
      </c>
      <c r="I1" s="368" t="s">
        <v>1304</v>
      </c>
      <c r="J1" s="369" t="s">
        <v>0</v>
      </c>
      <c r="K1" s="370" t="str">
        <f>'Allegato 1.1 (CE) new'!L1</f>
        <v>BILANCIO 2016</v>
      </c>
      <c r="L1" s="370" t="s">
        <v>1305</v>
      </c>
      <c r="M1" s="370" t="str">
        <f>'Allegato 1.1 (CE) new'!N1</f>
        <v>PRE-CONSUNTIVO 2017</v>
      </c>
      <c r="N1" s="370" t="str">
        <f>'Allegato 1.1 (CE) new'!O1</f>
        <v>PREVENTIVO 2018</v>
      </c>
      <c r="O1" s="370" t="s">
        <v>2546</v>
      </c>
      <c r="P1" s="370" t="s">
        <v>2671</v>
      </c>
      <c r="Q1" s="370" t="s">
        <v>1306</v>
      </c>
      <c r="R1" s="597"/>
    </row>
    <row r="2" spans="1:19">
      <c r="A2" s="372"/>
      <c r="B2" s="372"/>
      <c r="C2" s="372"/>
      <c r="D2" s="373"/>
      <c r="E2" s="372"/>
      <c r="F2" s="372"/>
      <c r="G2" s="372"/>
      <c r="H2" s="372"/>
      <c r="I2" s="374"/>
      <c r="J2" s="344"/>
      <c r="K2" s="573">
        <f>'Allegato 1.1 (CE) new'!L2</f>
        <v>0</v>
      </c>
      <c r="L2" s="573"/>
      <c r="M2" s="573">
        <f>'Allegato 1.1 (CE) new'!N2</f>
        <v>0</v>
      </c>
      <c r="N2" s="573">
        <f>'Allegato 1.1 (CE) new'!O2</f>
        <v>0</v>
      </c>
      <c r="O2" s="573"/>
      <c r="P2" s="573"/>
    </row>
    <row r="3" spans="1:19" s="358" customFormat="1">
      <c r="A3" s="376"/>
      <c r="B3" s="376" t="s">
        <v>1307</v>
      </c>
      <c r="C3" s="376" t="s">
        <v>1307</v>
      </c>
      <c r="D3" s="377" t="s">
        <v>1308</v>
      </c>
      <c r="E3" s="376">
        <v>4</v>
      </c>
      <c r="F3" s="378">
        <v>0</v>
      </c>
      <c r="G3" s="378">
        <v>0</v>
      </c>
      <c r="H3" s="378">
        <v>0</v>
      </c>
      <c r="I3" s="378">
        <v>0</v>
      </c>
      <c r="J3" s="379" t="s">
        <v>189</v>
      </c>
      <c r="K3" s="574">
        <f>'Allegato 1.1 (CE) new'!L3</f>
        <v>273721727.78000003</v>
      </c>
      <c r="L3" s="574">
        <v>275419735</v>
      </c>
      <c r="M3" s="574">
        <f>'Allegato 1.1 (CE) new'!N3</f>
        <v>269593893</v>
      </c>
      <c r="N3" s="574">
        <f>'Allegato 1.1 (CE) new'!O3</f>
        <v>269753559</v>
      </c>
      <c r="O3" s="574">
        <f t="shared" ref="O3:P3" si="0">O4+O45+O51+O74+O124+O150+O160+O174+O178+O195</f>
        <v>275148630.17999995</v>
      </c>
      <c r="P3" s="574">
        <f t="shared" si="0"/>
        <v>280651602.78360003</v>
      </c>
      <c r="Q3" s="574">
        <v>26058000</v>
      </c>
      <c r="R3" s="454">
        <f>Modello_CE!J126</f>
        <v>269753559</v>
      </c>
      <c r="S3" s="454">
        <f>N3-N4-N45</f>
        <v>11081079</v>
      </c>
    </row>
    <row r="4" spans="1:19">
      <c r="A4" s="381"/>
      <c r="B4" s="381" t="s">
        <v>1309</v>
      </c>
      <c r="C4" s="381" t="s">
        <v>328</v>
      </c>
      <c r="D4" s="382" t="s">
        <v>1310</v>
      </c>
      <c r="E4" s="383">
        <v>4</v>
      </c>
      <c r="F4" s="384">
        <v>1</v>
      </c>
      <c r="G4" s="384">
        <v>0</v>
      </c>
      <c r="H4" s="384">
        <v>0</v>
      </c>
      <c r="I4" s="384">
        <v>0</v>
      </c>
      <c r="J4" s="385" t="s">
        <v>1311</v>
      </c>
      <c r="K4" s="591">
        <f>'Allegato 1.1 (CE) new'!L4</f>
        <v>259153328.74999997</v>
      </c>
      <c r="L4" s="591">
        <v>266657000</v>
      </c>
      <c r="M4" s="591">
        <f>'Allegato 1.1 (CE) new'!N4</f>
        <v>258672480</v>
      </c>
      <c r="N4" s="591">
        <f>'Allegato 1.1 (CE) new'!O4</f>
        <v>258672480</v>
      </c>
      <c r="O4" s="591">
        <f t="shared" ref="O4:Q4" si="1">O5+O23+O36+O42</f>
        <v>263845929.59999999</v>
      </c>
      <c r="P4" s="591">
        <f t="shared" si="1"/>
        <v>269122848.19200003</v>
      </c>
      <c r="Q4" s="591">
        <f t="shared" si="1"/>
        <v>0</v>
      </c>
      <c r="R4" s="361">
        <f>Modello_CE!J17</f>
        <v>258672480</v>
      </c>
      <c r="S4" s="361">
        <f>N4-R4</f>
        <v>0</v>
      </c>
    </row>
    <row r="5" spans="1:19" ht="25.5">
      <c r="A5" s="387"/>
      <c r="B5" s="387" t="s">
        <v>1312</v>
      </c>
      <c r="C5" s="387" t="s">
        <v>330</v>
      </c>
      <c r="D5" s="388" t="s">
        <v>1313</v>
      </c>
      <c r="E5" s="389">
        <v>4</v>
      </c>
      <c r="F5" s="390">
        <v>1</v>
      </c>
      <c r="G5" s="390">
        <v>1</v>
      </c>
      <c r="H5" s="390">
        <v>0</v>
      </c>
      <c r="I5" s="390">
        <v>0</v>
      </c>
      <c r="J5" s="391" t="s">
        <v>1314</v>
      </c>
      <c r="K5" s="592">
        <f>'Allegato 1.1 (CE) new'!L5</f>
        <v>258167418.54999998</v>
      </c>
      <c r="L5" s="592">
        <v>266593000</v>
      </c>
      <c r="M5" s="592">
        <f>'Allegato 1.1 (CE) new'!N5</f>
        <v>258168000</v>
      </c>
      <c r="N5" s="592">
        <f>'Allegato 1.1 (CE) new'!O5</f>
        <v>258168000</v>
      </c>
      <c r="O5" s="592">
        <f t="shared" ref="O5:Q5" si="2">O6+O8</f>
        <v>263331360</v>
      </c>
      <c r="P5" s="592">
        <f t="shared" si="2"/>
        <v>268597987.19999999</v>
      </c>
      <c r="Q5" s="592">
        <f t="shared" si="2"/>
        <v>0</v>
      </c>
    </row>
    <row r="6" spans="1:19">
      <c r="A6" s="393"/>
      <c r="B6" s="393" t="s">
        <v>1315</v>
      </c>
      <c r="C6" s="393" t="s">
        <v>332</v>
      </c>
      <c r="D6" s="394" t="s">
        <v>333</v>
      </c>
      <c r="E6" s="393">
        <v>4</v>
      </c>
      <c r="F6" s="395">
        <v>1</v>
      </c>
      <c r="G6" s="395">
        <v>1</v>
      </c>
      <c r="H6" s="395">
        <v>1</v>
      </c>
      <c r="I6" s="395">
        <v>0</v>
      </c>
      <c r="J6" s="396" t="s">
        <v>1316</v>
      </c>
      <c r="K6" s="593">
        <f>'Allegato 1.1 (CE) new'!L6</f>
        <v>254617747.84999999</v>
      </c>
      <c r="L6" s="593">
        <v>262252000</v>
      </c>
      <c r="M6" s="593">
        <f>'Allegato 1.1 (CE) new'!N6</f>
        <v>254618000</v>
      </c>
      <c r="N6" s="593">
        <f>'Allegato 1.1 (CE) new'!O6</f>
        <v>254618329</v>
      </c>
      <c r="O6" s="593">
        <f t="shared" ref="O6:Q6" si="3">O7</f>
        <v>259710695.58000001</v>
      </c>
      <c r="P6" s="593">
        <f t="shared" si="3"/>
        <v>264904909.49160001</v>
      </c>
      <c r="Q6" s="593">
        <f t="shared" si="3"/>
        <v>0</v>
      </c>
    </row>
    <row r="7" spans="1:19">
      <c r="A7" s="398"/>
      <c r="B7" s="398" t="s">
        <v>1315</v>
      </c>
      <c r="C7" s="398" t="s">
        <v>332</v>
      </c>
      <c r="D7" s="399" t="s">
        <v>333</v>
      </c>
      <c r="E7" s="398">
        <v>4</v>
      </c>
      <c r="F7" s="400">
        <v>1</v>
      </c>
      <c r="G7" s="400">
        <v>1</v>
      </c>
      <c r="H7" s="400">
        <v>1</v>
      </c>
      <c r="I7" s="400">
        <v>1</v>
      </c>
      <c r="J7" s="401" t="s">
        <v>1316</v>
      </c>
      <c r="K7" s="578">
        <f>'Allegato 1.1 (CE) new'!L7</f>
        <v>254617747.84999999</v>
      </c>
      <c r="L7" s="578">
        <v>262252000</v>
      </c>
      <c r="M7" s="578">
        <f>'Allegato 1.1 (CE) new'!N7</f>
        <v>254618000</v>
      </c>
      <c r="N7" s="578">
        <f>'Allegato 1.1 (CE) new'!O7</f>
        <v>254618329</v>
      </c>
      <c r="O7" s="578">
        <f>N7*0.02+N7</f>
        <v>259710695.58000001</v>
      </c>
      <c r="P7" s="578">
        <f>O7*0.02+O7</f>
        <v>264904909.49160001</v>
      </c>
      <c r="Q7" s="578"/>
    </row>
    <row r="8" spans="1:19">
      <c r="A8" s="393"/>
      <c r="B8" s="393" t="s">
        <v>1317</v>
      </c>
      <c r="C8" s="393" t="s">
        <v>334</v>
      </c>
      <c r="D8" s="394" t="s">
        <v>335</v>
      </c>
      <c r="E8" s="393">
        <v>4</v>
      </c>
      <c r="F8" s="395">
        <v>1</v>
      </c>
      <c r="G8" s="395">
        <v>1</v>
      </c>
      <c r="H8" s="395">
        <v>2</v>
      </c>
      <c r="I8" s="395">
        <v>0</v>
      </c>
      <c r="J8" s="396" t="s">
        <v>1318</v>
      </c>
      <c r="K8" s="593">
        <f>'Allegato 1.1 (CE) new'!L8</f>
        <v>3549670.7</v>
      </c>
      <c r="L8" s="593">
        <v>4341000</v>
      </c>
      <c r="M8" s="593">
        <f>'Allegato 1.1 (CE) new'!N8</f>
        <v>3550000</v>
      </c>
      <c r="N8" s="593">
        <f>'Allegato 1.1 (CE) new'!O8</f>
        <v>3549671</v>
      </c>
      <c r="O8" s="593">
        <f t="shared" ref="O8:Q8" si="4">SUBTOTAL(9,O9:O22)</f>
        <v>3620664.42</v>
      </c>
      <c r="P8" s="593">
        <f t="shared" si="4"/>
        <v>3693077.7083999999</v>
      </c>
      <c r="Q8" s="593">
        <f t="shared" si="4"/>
        <v>0</v>
      </c>
    </row>
    <row r="9" spans="1:19">
      <c r="A9" s="398"/>
      <c r="B9" s="398" t="s">
        <v>1317</v>
      </c>
      <c r="C9" s="398" t="s">
        <v>334</v>
      </c>
      <c r="D9" s="399" t="s">
        <v>335</v>
      </c>
      <c r="E9" s="398">
        <v>4</v>
      </c>
      <c r="F9" s="400">
        <v>1</v>
      </c>
      <c r="G9" s="400">
        <v>1</v>
      </c>
      <c r="H9" s="400">
        <v>2</v>
      </c>
      <c r="I9" s="400">
        <v>1</v>
      </c>
      <c r="J9" s="403" t="s">
        <v>1319</v>
      </c>
      <c r="K9" s="579">
        <f>'Allegato 1.1 (CE) new'!L9</f>
        <v>0</v>
      </c>
      <c r="L9" s="579">
        <v>0</v>
      </c>
      <c r="M9" s="579">
        <f>'Allegato 1.1 (CE) new'!N9</f>
        <v>0</v>
      </c>
      <c r="N9" s="579">
        <f>'Allegato 1.1 (CE) new'!O9</f>
        <v>0</v>
      </c>
      <c r="O9" s="578">
        <f>N9*0.02+N9</f>
        <v>0</v>
      </c>
      <c r="P9" s="578">
        <f>O9*0.02+O9</f>
        <v>0</v>
      </c>
      <c r="Q9" s="578"/>
    </row>
    <row r="10" spans="1:19">
      <c r="A10" s="398"/>
      <c r="B10" s="398" t="s">
        <v>1317</v>
      </c>
      <c r="C10" s="398" t="s">
        <v>334</v>
      </c>
      <c r="D10" s="399" t="s">
        <v>335</v>
      </c>
      <c r="E10" s="398">
        <v>4</v>
      </c>
      <c r="F10" s="400">
        <v>1</v>
      </c>
      <c r="G10" s="400">
        <v>1</v>
      </c>
      <c r="H10" s="400">
        <v>2</v>
      </c>
      <c r="I10" s="400">
        <v>2</v>
      </c>
      <c r="J10" s="403" t="s">
        <v>1320</v>
      </c>
      <c r="K10" s="579">
        <f>'Allegato 1.1 (CE) new'!L10</f>
        <v>0</v>
      </c>
      <c r="L10" s="579">
        <v>0</v>
      </c>
      <c r="M10" s="579">
        <f>'Allegato 1.1 (CE) new'!N10</f>
        <v>0</v>
      </c>
      <c r="N10" s="579">
        <f>'Allegato 1.1 (CE) new'!O10</f>
        <v>0</v>
      </c>
      <c r="O10" s="578">
        <f t="shared" ref="O10:P22" si="5">N10*0.02+N10</f>
        <v>0</v>
      </c>
      <c r="P10" s="578">
        <f t="shared" si="5"/>
        <v>0</v>
      </c>
      <c r="Q10" s="578"/>
    </row>
    <row r="11" spans="1:19">
      <c r="A11" s="398"/>
      <c r="B11" s="398" t="s">
        <v>1317</v>
      </c>
      <c r="C11" s="398" t="s">
        <v>334</v>
      </c>
      <c r="D11" s="399" t="s">
        <v>335</v>
      </c>
      <c r="E11" s="398">
        <v>4</v>
      </c>
      <c r="F11" s="400">
        <v>1</v>
      </c>
      <c r="G11" s="400">
        <v>1</v>
      </c>
      <c r="H11" s="400">
        <v>2</v>
      </c>
      <c r="I11" s="400">
        <v>3</v>
      </c>
      <c r="J11" s="403" t="s">
        <v>1321</v>
      </c>
      <c r="K11" s="579">
        <f>'Allegato 1.1 (CE) new'!L11</f>
        <v>0</v>
      </c>
      <c r="L11" s="579">
        <v>0</v>
      </c>
      <c r="M11" s="579">
        <f>'Allegato 1.1 (CE) new'!N11</f>
        <v>0</v>
      </c>
      <c r="N11" s="579">
        <f>'Allegato 1.1 (CE) new'!O11</f>
        <v>0</v>
      </c>
      <c r="O11" s="578">
        <f t="shared" si="5"/>
        <v>0</v>
      </c>
      <c r="P11" s="578">
        <f t="shared" si="5"/>
        <v>0</v>
      </c>
      <c r="Q11" s="578"/>
    </row>
    <row r="12" spans="1:19">
      <c r="A12" s="398"/>
      <c r="B12" s="398" t="s">
        <v>1317</v>
      </c>
      <c r="C12" s="398" t="s">
        <v>334</v>
      </c>
      <c r="D12" s="399" t="s">
        <v>335</v>
      </c>
      <c r="E12" s="398">
        <v>4</v>
      </c>
      <c r="F12" s="400">
        <v>1</v>
      </c>
      <c r="G12" s="400">
        <v>1</v>
      </c>
      <c r="H12" s="400">
        <v>2</v>
      </c>
      <c r="I12" s="400">
        <v>4</v>
      </c>
      <c r="J12" s="403" t="s">
        <v>1322</v>
      </c>
      <c r="K12" s="579">
        <f>'Allegato 1.1 (CE) new'!L12</f>
        <v>0</v>
      </c>
      <c r="L12" s="579">
        <v>0</v>
      </c>
      <c r="M12" s="579">
        <f>'Allegato 1.1 (CE) new'!N12</f>
        <v>0</v>
      </c>
      <c r="N12" s="579">
        <f>'Allegato 1.1 (CE) new'!O12</f>
        <v>0</v>
      </c>
      <c r="O12" s="578">
        <f t="shared" si="5"/>
        <v>0</v>
      </c>
      <c r="P12" s="578">
        <f t="shared" si="5"/>
        <v>0</v>
      </c>
      <c r="Q12" s="578"/>
    </row>
    <row r="13" spans="1:19">
      <c r="A13" s="398"/>
      <c r="B13" s="398" t="s">
        <v>1317</v>
      </c>
      <c r="C13" s="398" t="s">
        <v>334</v>
      </c>
      <c r="D13" s="399" t="s">
        <v>335</v>
      </c>
      <c r="E13" s="398">
        <v>4</v>
      </c>
      <c r="F13" s="400">
        <v>1</v>
      </c>
      <c r="G13" s="400">
        <v>1</v>
      </c>
      <c r="H13" s="400">
        <v>2</v>
      </c>
      <c r="I13" s="400">
        <v>5</v>
      </c>
      <c r="J13" s="403" t="s">
        <v>1323</v>
      </c>
      <c r="K13" s="579">
        <f>'Allegato 1.1 (CE) new'!L13</f>
        <v>0</v>
      </c>
      <c r="L13" s="579">
        <v>0</v>
      </c>
      <c r="M13" s="579">
        <f>'Allegato 1.1 (CE) new'!N13</f>
        <v>0</v>
      </c>
      <c r="N13" s="579">
        <f>'Allegato 1.1 (CE) new'!O13</f>
        <v>0</v>
      </c>
      <c r="O13" s="578">
        <f t="shared" si="5"/>
        <v>0</v>
      </c>
      <c r="P13" s="578">
        <f t="shared" si="5"/>
        <v>0</v>
      </c>
      <c r="Q13" s="578"/>
    </row>
    <row r="14" spans="1:19">
      <c r="A14" s="398"/>
      <c r="B14" s="398" t="s">
        <v>1317</v>
      </c>
      <c r="C14" s="398" t="s">
        <v>334</v>
      </c>
      <c r="D14" s="399" t="s">
        <v>335</v>
      </c>
      <c r="E14" s="398">
        <v>4</v>
      </c>
      <c r="F14" s="400">
        <v>1</v>
      </c>
      <c r="G14" s="400">
        <v>1</v>
      </c>
      <c r="H14" s="400">
        <v>2</v>
      </c>
      <c r="I14" s="400">
        <v>6</v>
      </c>
      <c r="J14" s="403" t="s">
        <v>1324</v>
      </c>
      <c r="K14" s="579">
        <f>'Allegato 1.1 (CE) new'!L14</f>
        <v>0</v>
      </c>
      <c r="L14" s="579">
        <v>0</v>
      </c>
      <c r="M14" s="579">
        <f>'Allegato 1.1 (CE) new'!N14</f>
        <v>0</v>
      </c>
      <c r="N14" s="579">
        <f>'Allegato 1.1 (CE) new'!O14</f>
        <v>0</v>
      </c>
      <c r="O14" s="578">
        <f t="shared" si="5"/>
        <v>0</v>
      </c>
      <c r="P14" s="578">
        <f t="shared" si="5"/>
        <v>0</v>
      </c>
      <c r="Q14" s="578"/>
    </row>
    <row r="15" spans="1:19">
      <c r="A15" s="398"/>
      <c r="B15" s="398" t="s">
        <v>1317</v>
      </c>
      <c r="C15" s="398" t="s">
        <v>334</v>
      </c>
      <c r="D15" s="399" t="s">
        <v>335</v>
      </c>
      <c r="E15" s="398">
        <v>4</v>
      </c>
      <c r="F15" s="400">
        <v>1</v>
      </c>
      <c r="G15" s="400">
        <v>1</v>
      </c>
      <c r="H15" s="400">
        <v>2</v>
      </c>
      <c r="I15" s="400">
        <v>7</v>
      </c>
      <c r="J15" s="403" t="s">
        <v>1325</v>
      </c>
      <c r="K15" s="579">
        <f>'Allegato 1.1 (CE) new'!L15</f>
        <v>0</v>
      </c>
      <c r="L15" s="579">
        <v>0</v>
      </c>
      <c r="M15" s="579">
        <f>'Allegato 1.1 (CE) new'!N15</f>
        <v>0</v>
      </c>
      <c r="N15" s="579">
        <f>'Allegato 1.1 (CE) new'!O15</f>
        <v>0</v>
      </c>
      <c r="O15" s="578">
        <f t="shared" si="5"/>
        <v>0</v>
      </c>
      <c r="P15" s="578">
        <f t="shared" si="5"/>
        <v>0</v>
      </c>
      <c r="Q15" s="578"/>
    </row>
    <row r="16" spans="1:19">
      <c r="A16" s="398"/>
      <c r="B16" s="398" t="s">
        <v>1317</v>
      </c>
      <c r="C16" s="398" t="s">
        <v>334</v>
      </c>
      <c r="D16" s="399" t="s">
        <v>335</v>
      </c>
      <c r="E16" s="398">
        <v>4</v>
      </c>
      <c r="F16" s="400">
        <v>1</v>
      </c>
      <c r="G16" s="400">
        <v>1</v>
      </c>
      <c r="H16" s="400">
        <v>2</v>
      </c>
      <c r="I16" s="400">
        <v>8</v>
      </c>
      <c r="J16" s="403" t="s">
        <v>1326</v>
      </c>
      <c r="K16" s="579">
        <f>'Allegato 1.1 (CE) new'!L16</f>
        <v>0</v>
      </c>
      <c r="L16" s="579">
        <v>0</v>
      </c>
      <c r="M16" s="579">
        <f>'Allegato 1.1 (CE) new'!N16</f>
        <v>0</v>
      </c>
      <c r="N16" s="579">
        <f>'Allegato 1.1 (CE) new'!O16</f>
        <v>0</v>
      </c>
      <c r="O16" s="578">
        <f t="shared" si="5"/>
        <v>0</v>
      </c>
      <c r="P16" s="578">
        <f t="shared" si="5"/>
        <v>0</v>
      </c>
      <c r="Q16" s="578"/>
    </row>
    <row r="17" spans="1:17">
      <c r="A17" s="398"/>
      <c r="B17" s="398" t="s">
        <v>1317</v>
      </c>
      <c r="C17" s="398" t="s">
        <v>334</v>
      </c>
      <c r="D17" s="399" t="s">
        <v>335</v>
      </c>
      <c r="E17" s="398">
        <v>4</v>
      </c>
      <c r="F17" s="400">
        <v>1</v>
      </c>
      <c r="G17" s="400">
        <v>1</v>
      </c>
      <c r="H17" s="400">
        <v>2</v>
      </c>
      <c r="I17" s="400">
        <v>9</v>
      </c>
      <c r="J17" s="403" t="s">
        <v>1327</v>
      </c>
      <c r="K17" s="579">
        <f>'Allegato 1.1 (CE) new'!L17</f>
        <v>0</v>
      </c>
      <c r="L17" s="579">
        <v>0</v>
      </c>
      <c r="M17" s="579">
        <f>'Allegato 1.1 (CE) new'!N17</f>
        <v>0</v>
      </c>
      <c r="N17" s="579">
        <f>'Allegato 1.1 (CE) new'!O17</f>
        <v>0</v>
      </c>
      <c r="O17" s="578">
        <f t="shared" si="5"/>
        <v>0</v>
      </c>
      <c r="P17" s="578">
        <f t="shared" si="5"/>
        <v>0</v>
      </c>
      <c r="Q17" s="578"/>
    </row>
    <row r="18" spans="1:17">
      <c r="A18" s="398"/>
      <c r="B18" s="398" t="s">
        <v>1317</v>
      </c>
      <c r="C18" s="398" t="s">
        <v>334</v>
      </c>
      <c r="D18" s="399" t="s">
        <v>335</v>
      </c>
      <c r="E18" s="398">
        <v>4</v>
      </c>
      <c r="F18" s="400">
        <v>1</v>
      </c>
      <c r="G18" s="400">
        <v>1</v>
      </c>
      <c r="H18" s="400">
        <v>2</v>
      </c>
      <c r="I18" s="400">
        <v>10</v>
      </c>
      <c r="J18" s="403" t="s">
        <v>1328</v>
      </c>
      <c r="K18" s="579">
        <f>'Allegato 1.1 (CE) new'!L18</f>
        <v>0</v>
      </c>
      <c r="L18" s="579">
        <v>0</v>
      </c>
      <c r="M18" s="579">
        <f>'Allegato 1.1 (CE) new'!N18</f>
        <v>0</v>
      </c>
      <c r="N18" s="579">
        <f>'Allegato 1.1 (CE) new'!O18</f>
        <v>0</v>
      </c>
      <c r="O18" s="578">
        <f t="shared" si="5"/>
        <v>0</v>
      </c>
      <c r="P18" s="578">
        <f t="shared" si="5"/>
        <v>0</v>
      </c>
      <c r="Q18" s="578"/>
    </row>
    <row r="19" spans="1:17">
      <c r="A19" s="398"/>
      <c r="B19" s="398" t="s">
        <v>1317</v>
      </c>
      <c r="C19" s="398" t="s">
        <v>334</v>
      </c>
      <c r="D19" s="399" t="s">
        <v>335</v>
      </c>
      <c r="E19" s="398">
        <v>4</v>
      </c>
      <c r="F19" s="400">
        <v>1</v>
      </c>
      <c r="G19" s="400">
        <v>1</v>
      </c>
      <c r="H19" s="400">
        <v>2</v>
      </c>
      <c r="I19" s="400">
        <v>11</v>
      </c>
      <c r="J19" s="403" t="s">
        <v>1329</v>
      </c>
      <c r="K19" s="579">
        <f>'Allegato 1.1 (CE) new'!L19</f>
        <v>2771434.23</v>
      </c>
      <c r="L19" s="579">
        <v>4341000</v>
      </c>
      <c r="M19" s="579">
        <f>'Allegato 1.1 (CE) new'!N19</f>
        <v>3550000</v>
      </c>
      <c r="N19" s="578">
        <f>'Allegato 1.1 (CE) new'!O19</f>
        <v>3549671</v>
      </c>
      <c r="O19" s="578">
        <f t="shared" si="5"/>
        <v>3620664.42</v>
      </c>
      <c r="P19" s="578">
        <f t="shared" si="5"/>
        <v>3693077.7083999999</v>
      </c>
      <c r="Q19" s="578"/>
    </row>
    <row r="20" spans="1:17">
      <c r="A20" s="398"/>
      <c r="B20" s="398" t="s">
        <v>1317</v>
      </c>
      <c r="C20" s="398" t="s">
        <v>334</v>
      </c>
      <c r="D20" s="399" t="s">
        <v>335</v>
      </c>
      <c r="E20" s="398">
        <v>4</v>
      </c>
      <c r="F20" s="400">
        <v>1</v>
      </c>
      <c r="G20" s="400">
        <v>1</v>
      </c>
      <c r="H20" s="400">
        <v>2</v>
      </c>
      <c r="I20" s="400">
        <v>12</v>
      </c>
      <c r="J20" s="403" t="s">
        <v>1330</v>
      </c>
      <c r="K20" s="579">
        <f>'Allegato 1.1 (CE) new'!L20</f>
        <v>0</v>
      </c>
      <c r="L20" s="579">
        <v>0</v>
      </c>
      <c r="M20" s="579">
        <f>'Allegato 1.1 (CE) new'!N20</f>
        <v>0</v>
      </c>
      <c r="N20" s="579">
        <f>'Allegato 1.1 (CE) new'!O20</f>
        <v>0</v>
      </c>
      <c r="O20" s="578">
        <f t="shared" si="5"/>
        <v>0</v>
      </c>
      <c r="P20" s="578">
        <f t="shared" si="5"/>
        <v>0</v>
      </c>
      <c r="Q20" s="578"/>
    </row>
    <row r="21" spans="1:17">
      <c r="A21" s="398"/>
      <c r="B21" s="398" t="s">
        <v>1317</v>
      </c>
      <c r="C21" s="398" t="s">
        <v>334</v>
      </c>
      <c r="D21" s="399" t="s">
        <v>335</v>
      </c>
      <c r="E21" s="398">
        <v>4</v>
      </c>
      <c r="F21" s="400">
        <v>1</v>
      </c>
      <c r="G21" s="400">
        <v>1</v>
      </c>
      <c r="H21" s="400">
        <v>2</v>
      </c>
      <c r="I21" s="400">
        <v>13</v>
      </c>
      <c r="J21" s="403" t="s">
        <v>1331</v>
      </c>
      <c r="K21" s="579">
        <f>'Allegato 1.1 (CE) new'!L21</f>
        <v>0</v>
      </c>
      <c r="L21" s="579">
        <v>0</v>
      </c>
      <c r="M21" s="579">
        <f>'Allegato 1.1 (CE) new'!N21</f>
        <v>0</v>
      </c>
      <c r="N21" s="579">
        <f>'Allegato 1.1 (CE) new'!O21</f>
        <v>0</v>
      </c>
      <c r="O21" s="578">
        <f t="shared" si="5"/>
        <v>0</v>
      </c>
      <c r="P21" s="578">
        <f t="shared" si="5"/>
        <v>0</v>
      </c>
      <c r="Q21" s="578"/>
    </row>
    <row r="22" spans="1:17">
      <c r="A22" s="398"/>
      <c r="B22" s="398" t="s">
        <v>1317</v>
      </c>
      <c r="C22" s="398" t="s">
        <v>334</v>
      </c>
      <c r="D22" s="399" t="s">
        <v>335</v>
      </c>
      <c r="E22" s="398">
        <v>4</v>
      </c>
      <c r="F22" s="400">
        <v>1</v>
      </c>
      <c r="G22" s="400">
        <v>1</v>
      </c>
      <c r="H22" s="400">
        <v>2</v>
      </c>
      <c r="I22" s="400">
        <v>14</v>
      </c>
      <c r="J22" s="403" t="s">
        <v>1332</v>
      </c>
      <c r="K22" s="579">
        <f>'Allegato 1.1 (CE) new'!L22</f>
        <v>778236.47</v>
      </c>
      <c r="L22" s="579">
        <v>0</v>
      </c>
      <c r="M22" s="579">
        <f>'Allegato 1.1 (CE) new'!N22</f>
        <v>0</v>
      </c>
      <c r="N22" s="579">
        <f>'Allegato 1.1 (CE) new'!O22</f>
        <v>0</v>
      </c>
      <c r="O22" s="578">
        <f t="shared" si="5"/>
        <v>0</v>
      </c>
      <c r="P22" s="578">
        <f t="shared" si="5"/>
        <v>0</v>
      </c>
      <c r="Q22" s="578"/>
    </row>
    <row r="23" spans="1:17">
      <c r="A23" s="389"/>
      <c r="B23" s="389" t="s">
        <v>1333</v>
      </c>
      <c r="C23" s="389" t="s">
        <v>336</v>
      </c>
      <c r="D23" s="388" t="s">
        <v>1334</v>
      </c>
      <c r="E23" s="389">
        <v>4</v>
      </c>
      <c r="F23" s="390">
        <v>1</v>
      </c>
      <c r="G23" s="390">
        <v>2</v>
      </c>
      <c r="H23" s="390">
        <v>0</v>
      </c>
      <c r="I23" s="390">
        <v>0</v>
      </c>
      <c r="J23" s="391" t="s">
        <v>1335</v>
      </c>
      <c r="K23" s="592">
        <f>'Allegato 1.1 (CE) new'!L23</f>
        <v>943485.2</v>
      </c>
      <c r="L23" s="592">
        <v>40000</v>
      </c>
      <c r="M23" s="592">
        <f>'Allegato 1.1 (CE) new'!N23</f>
        <v>480480</v>
      </c>
      <c r="N23" s="592">
        <f>'Allegato 1.1 (CE) new'!O23</f>
        <v>480480</v>
      </c>
      <c r="O23" s="592">
        <f t="shared" ref="O23:Q23" si="6">O24+O29+O32</f>
        <v>490089.6</v>
      </c>
      <c r="P23" s="592">
        <f t="shared" si="6"/>
        <v>499891.39199999999</v>
      </c>
      <c r="Q23" s="592">
        <f t="shared" si="6"/>
        <v>0</v>
      </c>
    </row>
    <row r="24" spans="1:17">
      <c r="A24" s="393"/>
      <c r="B24" s="393" t="s">
        <v>1336</v>
      </c>
      <c r="C24" s="393" t="s">
        <v>338</v>
      </c>
      <c r="D24" s="394" t="s">
        <v>339</v>
      </c>
      <c r="E24" s="393">
        <v>4</v>
      </c>
      <c r="F24" s="395">
        <v>1</v>
      </c>
      <c r="G24" s="395">
        <v>2</v>
      </c>
      <c r="H24" s="395">
        <v>1</v>
      </c>
      <c r="I24" s="395">
        <v>0</v>
      </c>
      <c r="J24" s="396" t="s">
        <v>1337</v>
      </c>
      <c r="K24" s="593">
        <f>'Allegato 1.1 (CE) new'!L24</f>
        <v>943485.2</v>
      </c>
      <c r="L24" s="593">
        <v>40000</v>
      </c>
      <c r="M24" s="593">
        <f>'Allegato 1.1 (CE) new'!N24</f>
        <v>480480</v>
      </c>
      <c r="N24" s="593">
        <f>'Allegato 1.1 (CE) new'!O24</f>
        <v>480480</v>
      </c>
      <c r="O24" s="593">
        <f t="shared" ref="O24:Q24" si="7">SUM(O25:O31)</f>
        <v>490089.6</v>
      </c>
      <c r="P24" s="593">
        <f t="shared" si="7"/>
        <v>499891.39199999999</v>
      </c>
      <c r="Q24" s="593">
        <f t="shared" si="7"/>
        <v>0</v>
      </c>
    </row>
    <row r="25" spans="1:17">
      <c r="A25" s="398"/>
      <c r="B25" s="398" t="s">
        <v>1338</v>
      </c>
      <c r="C25" s="398" t="s">
        <v>340</v>
      </c>
      <c r="D25" s="405" t="s">
        <v>341</v>
      </c>
      <c r="E25" s="398">
        <v>4</v>
      </c>
      <c r="F25" s="400">
        <v>1</v>
      </c>
      <c r="G25" s="400">
        <v>2</v>
      </c>
      <c r="H25" s="400">
        <v>1</v>
      </c>
      <c r="I25" s="400">
        <v>1</v>
      </c>
      <c r="J25" s="406" t="s">
        <v>1339</v>
      </c>
      <c r="K25" s="578">
        <f>'Allegato 1.1 (CE) new'!L25</f>
        <v>36613.32</v>
      </c>
      <c r="L25" s="594">
        <v>20000</v>
      </c>
      <c r="M25" s="594">
        <f>'Allegato 1.1 (CE) new'!N25</f>
        <v>0</v>
      </c>
      <c r="N25" s="594">
        <f>'Allegato 1.1 (CE) new'!O25</f>
        <v>0</v>
      </c>
      <c r="O25" s="578">
        <f t="shared" ref="O25:P28" si="8">N25*0.02+N25</f>
        <v>0</v>
      </c>
      <c r="P25" s="578">
        <f t="shared" si="8"/>
        <v>0</v>
      </c>
      <c r="Q25" s="578"/>
    </row>
    <row r="26" spans="1:17" ht="25.5">
      <c r="A26" s="398"/>
      <c r="B26" s="398" t="s">
        <v>1340</v>
      </c>
      <c r="C26" s="398" t="s">
        <v>342</v>
      </c>
      <c r="D26" s="405" t="s">
        <v>1341</v>
      </c>
      <c r="E26" s="398">
        <v>4</v>
      </c>
      <c r="F26" s="400">
        <v>1</v>
      </c>
      <c r="G26" s="400">
        <v>2</v>
      </c>
      <c r="H26" s="400">
        <v>1</v>
      </c>
      <c r="I26" s="400">
        <v>2</v>
      </c>
      <c r="J26" s="406" t="s">
        <v>1342</v>
      </c>
      <c r="K26" s="594">
        <f>'Allegato 1.1 (CE) new'!L26</f>
        <v>0</v>
      </c>
      <c r="L26" s="594">
        <v>0</v>
      </c>
      <c r="M26" s="594">
        <f>'Allegato 1.1 (CE) new'!N26</f>
        <v>0</v>
      </c>
      <c r="N26" s="594">
        <f>'Allegato 1.1 (CE) new'!O26</f>
        <v>0</v>
      </c>
      <c r="O26" s="578">
        <f t="shared" si="8"/>
        <v>0</v>
      </c>
      <c r="P26" s="578">
        <f t="shared" si="8"/>
        <v>0</v>
      </c>
      <c r="Q26" s="578"/>
    </row>
    <row r="27" spans="1:17" ht="25.5">
      <c r="A27" s="398" t="s">
        <v>350</v>
      </c>
      <c r="B27" s="398" t="s">
        <v>1343</v>
      </c>
      <c r="C27" s="398" t="s">
        <v>344</v>
      </c>
      <c r="D27" s="405" t="s">
        <v>1344</v>
      </c>
      <c r="E27" s="398">
        <v>4</v>
      </c>
      <c r="F27" s="400">
        <v>1</v>
      </c>
      <c r="G27" s="400">
        <v>2</v>
      </c>
      <c r="H27" s="400">
        <v>1</v>
      </c>
      <c r="I27" s="400">
        <v>3</v>
      </c>
      <c r="J27" s="406" t="s">
        <v>1345</v>
      </c>
      <c r="K27" s="594">
        <f>'Allegato 1.1 (CE) new'!L27</f>
        <v>0</v>
      </c>
      <c r="L27" s="594">
        <v>0</v>
      </c>
      <c r="M27" s="594">
        <f>'Allegato 1.1 (CE) new'!N27</f>
        <v>0</v>
      </c>
      <c r="N27" s="594">
        <f>'Allegato 1.1 (CE) new'!O27</f>
        <v>0</v>
      </c>
      <c r="O27" s="578">
        <f t="shared" si="8"/>
        <v>0</v>
      </c>
      <c r="P27" s="578">
        <f t="shared" si="8"/>
        <v>0</v>
      </c>
      <c r="Q27" s="578"/>
    </row>
    <row r="28" spans="1:17">
      <c r="A28" s="398"/>
      <c r="B28" s="398" t="s">
        <v>1346</v>
      </c>
      <c r="C28" s="398" t="s">
        <v>346</v>
      </c>
      <c r="D28" s="405" t="s">
        <v>347</v>
      </c>
      <c r="E28" s="398">
        <v>4</v>
      </c>
      <c r="F28" s="400">
        <v>1</v>
      </c>
      <c r="G28" s="400">
        <v>2</v>
      </c>
      <c r="H28" s="400">
        <v>1</v>
      </c>
      <c r="I28" s="400">
        <v>4</v>
      </c>
      <c r="J28" s="406" t="s">
        <v>1347</v>
      </c>
      <c r="K28" s="578">
        <f>'Allegato 1.1 (CE) new'!L28</f>
        <v>906871.88</v>
      </c>
      <c r="L28" s="594">
        <v>20000</v>
      </c>
      <c r="M28" s="594">
        <f>'Allegato 1.1 (CE) new'!N28</f>
        <v>480480</v>
      </c>
      <c r="N28" s="578">
        <f>'Allegato 1.1 (CE) new'!O28</f>
        <v>480480</v>
      </c>
      <c r="O28" s="578">
        <f t="shared" si="8"/>
        <v>490089.6</v>
      </c>
      <c r="P28" s="578">
        <f t="shared" si="8"/>
        <v>499891.39199999999</v>
      </c>
      <c r="Q28" s="578"/>
    </row>
    <row r="29" spans="1:17" ht="25.5">
      <c r="A29" s="393"/>
      <c r="B29" s="393" t="s">
        <v>1348</v>
      </c>
      <c r="C29" s="393" t="s">
        <v>348</v>
      </c>
      <c r="D29" s="408" t="s">
        <v>349</v>
      </c>
      <c r="E29" s="393">
        <v>4</v>
      </c>
      <c r="F29" s="395">
        <v>1</v>
      </c>
      <c r="G29" s="395">
        <v>2</v>
      </c>
      <c r="H29" s="395">
        <v>2</v>
      </c>
      <c r="I29" s="395">
        <v>0</v>
      </c>
      <c r="J29" s="396" t="s">
        <v>1349</v>
      </c>
      <c r="K29" s="593">
        <f>'Allegato 1.1 (CE) new'!L29</f>
        <v>0</v>
      </c>
      <c r="L29" s="593">
        <v>0</v>
      </c>
      <c r="M29" s="593">
        <f>'Allegato 1.1 (CE) new'!N29</f>
        <v>0</v>
      </c>
      <c r="N29" s="593">
        <f>'Allegato 1.1 (CE) new'!O29</f>
        <v>0</v>
      </c>
      <c r="O29" s="593">
        <f t="shared" ref="O29:Q29" si="9">SUBTOTAL(9,O30:O31)</f>
        <v>0</v>
      </c>
      <c r="P29" s="593">
        <f t="shared" si="9"/>
        <v>0</v>
      </c>
      <c r="Q29" s="593">
        <f t="shared" si="9"/>
        <v>0</v>
      </c>
    </row>
    <row r="30" spans="1:17" ht="25.5">
      <c r="A30" s="398"/>
      <c r="B30" s="398" t="s">
        <v>1350</v>
      </c>
      <c r="C30" s="398" t="s">
        <v>367</v>
      </c>
      <c r="D30" s="405" t="s">
        <v>352</v>
      </c>
      <c r="E30" s="398">
        <v>4</v>
      </c>
      <c r="F30" s="400">
        <v>1</v>
      </c>
      <c r="G30" s="400">
        <v>2</v>
      </c>
      <c r="H30" s="400">
        <v>2</v>
      </c>
      <c r="I30" s="400">
        <v>1</v>
      </c>
      <c r="J30" s="406" t="s">
        <v>1351</v>
      </c>
      <c r="K30" s="594">
        <f>'Allegato 1.1 (CE) new'!L30</f>
        <v>0</v>
      </c>
      <c r="L30" s="594">
        <v>0</v>
      </c>
      <c r="M30" s="594">
        <f>'Allegato 1.1 (CE) new'!N30</f>
        <v>0</v>
      </c>
      <c r="N30" s="594">
        <f>'Allegato 1.1 (CE) new'!O30</f>
        <v>0</v>
      </c>
      <c r="O30" s="578">
        <f t="shared" ref="O30:P31" si="10">N30*0.02+N30</f>
        <v>0</v>
      </c>
      <c r="P30" s="578">
        <f t="shared" si="10"/>
        <v>0</v>
      </c>
      <c r="Q30" s="578"/>
    </row>
    <row r="31" spans="1:17" ht="25.5">
      <c r="A31" s="398"/>
      <c r="B31" s="398" t="s">
        <v>1352</v>
      </c>
      <c r="C31" s="398" t="s">
        <v>369</v>
      </c>
      <c r="D31" s="405" t="s">
        <v>354</v>
      </c>
      <c r="E31" s="398">
        <v>4</v>
      </c>
      <c r="F31" s="400">
        <v>1</v>
      </c>
      <c r="G31" s="400">
        <v>2</v>
      </c>
      <c r="H31" s="400">
        <v>2</v>
      </c>
      <c r="I31" s="400">
        <v>2</v>
      </c>
      <c r="J31" s="406" t="s">
        <v>1353</v>
      </c>
      <c r="K31" s="594">
        <f>'Allegato 1.1 (CE) new'!L31</f>
        <v>0</v>
      </c>
      <c r="L31" s="594">
        <v>0</v>
      </c>
      <c r="M31" s="594">
        <f>'Allegato 1.1 (CE) new'!N31</f>
        <v>0</v>
      </c>
      <c r="N31" s="594">
        <f>'Allegato 1.1 (CE) new'!O31</f>
        <v>0</v>
      </c>
      <c r="O31" s="578">
        <f t="shared" si="10"/>
        <v>0</v>
      </c>
      <c r="P31" s="578">
        <f t="shared" si="10"/>
        <v>0</v>
      </c>
      <c r="Q31" s="578"/>
    </row>
    <row r="32" spans="1:17">
      <c r="A32" s="393"/>
      <c r="B32" s="393" t="s">
        <v>1354</v>
      </c>
      <c r="C32" s="393" t="s">
        <v>355</v>
      </c>
      <c r="D32" s="408" t="s">
        <v>356</v>
      </c>
      <c r="E32" s="393">
        <v>4</v>
      </c>
      <c r="F32" s="395">
        <v>1</v>
      </c>
      <c r="G32" s="395">
        <v>2</v>
      </c>
      <c r="H32" s="395">
        <v>3</v>
      </c>
      <c r="I32" s="395">
        <v>0</v>
      </c>
      <c r="J32" s="396" t="s">
        <v>1355</v>
      </c>
      <c r="K32" s="593">
        <f>'Allegato 1.1 (CE) new'!L32</f>
        <v>0</v>
      </c>
      <c r="L32" s="593">
        <v>0</v>
      </c>
      <c r="M32" s="593">
        <f>'Allegato 1.1 (CE) new'!N32</f>
        <v>0</v>
      </c>
      <c r="N32" s="593">
        <f>'Allegato 1.1 (CE) new'!O32</f>
        <v>0</v>
      </c>
      <c r="O32" s="593">
        <f t="shared" ref="O32:Q32" si="11">SUM(O33:O35)</f>
        <v>0</v>
      </c>
      <c r="P32" s="593">
        <f t="shared" si="11"/>
        <v>0</v>
      </c>
      <c r="Q32" s="593">
        <f t="shared" si="11"/>
        <v>0</v>
      </c>
    </row>
    <row r="33" spans="1:20">
      <c r="A33" s="398"/>
      <c r="B33" s="398" t="s">
        <v>1356</v>
      </c>
      <c r="C33" s="398" t="s">
        <v>357</v>
      </c>
      <c r="D33" s="405" t="s">
        <v>358</v>
      </c>
      <c r="E33" s="398">
        <v>4</v>
      </c>
      <c r="F33" s="400">
        <v>1</v>
      </c>
      <c r="G33" s="400">
        <v>2</v>
      </c>
      <c r="H33" s="400">
        <v>3</v>
      </c>
      <c r="I33" s="400">
        <v>1</v>
      </c>
      <c r="J33" s="401" t="s">
        <v>1357</v>
      </c>
      <c r="K33" s="578">
        <f>'Allegato 1.1 (CE) new'!L33</f>
        <v>0</v>
      </c>
      <c r="L33" s="578">
        <v>0</v>
      </c>
      <c r="M33" s="578">
        <f>'Allegato 1.1 (CE) new'!N33</f>
        <v>0</v>
      </c>
      <c r="N33" s="578">
        <f>'Allegato 1.1 (CE) new'!O33</f>
        <v>0</v>
      </c>
      <c r="O33" s="578">
        <f t="shared" ref="O33:P35" si="12">N33*0.02+N33</f>
        <v>0</v>
      </c>
      <c r="P33" s="578">
        <f t="shared" si="12"/>
        <v>0</v>
      </c>
      <c r="Q33" s="578"/>
    </row>
    <row r="34" spans="1:20">
      <c r="A34" s="398"/>
      <c r="B34" s="398" t="s">
        <v>1358</v>
      </c>
      <c r="C34" s="398" t="s">
        <v>359</v>
      </c>
      <c r="D34" s="405" t="s">
        <v>360</v>
      </c>
      <c r="E34" s="398">
        <v>4</v>
      </c>
      <c r="F34" s="400">
        <v>1</v>
      </c>
      <c r="G34" s="400">
        <v>2</v>
      </c>
      <c r="H34" s="400">
        <v>3</v>
      </c>
      <c r="I34" s="400">
        <v>2</v>
      </c>
      <c r="J34" s="401" t="s">
        <v>1359</v>
      </c>
      <c r="K34" s="578">
        <f>'Allegato 1.1 (CE) new'!L34</f>
        <v>0</v>
      </c>
      <c r="L34" s="578">
        <v>0</v>
      </c>
      <c r="M34" s="578">
        <f>'Allegato 1.1 (CE) new'!N34</f>
        <v>0</v>
      </c>
      <c r="N34" s="578">
        <f>'Allegato 1.1 (CE) new'!O34</f>
        <v>0</v>
      </c>
      <c r="O34" s="578">
        <f t="shared" si="12"/>
        <v>0</v>
      </c>
      <c r="P34" s="578">
        <f t="shared" si="12"/>
        <v>0</v>
      </c>
      <c r="Q34" s="578"/>
    </row>
    <row r="35" spans="1:20">
      <c r="A35" s="398"/>
      <c r="B35" s="398" t="s">
        <v>1360</v>
      </c>
      <c r="C35" s="398" t="s">
        <v>361</v>
      </c>
      <c r="D35" s="405" t="s">
        <v>362</v>
      </c>
      <c r="E35" s="398">
        <v>4</v>
      </c>
      <c r="F35" s="400">
        <v>1</v>
      </c>
      <c r="G35" s="400">
        <v>2</v>
      </c>
      <c r="H35" s="400">
        <v>3</v>
      </c>
      <c r="I35" s="400">
        <v>3</v>
      </c>
      <c r="J35" s="406" t="s">
        <v>1361</v>
      </c>
      <c r="K35" s="594">
        <f>'Allegato 1.1 (CE) new'!L35</f>
        <v>0</v>
      </c>
      <c r="L35" s="594">
        <v>0</v>
      </c>
      <c r="M35" s="594">
        <f>'Allegato 1.1 (CE) new'!N35</f>
        <v>0</v>
      </c>
      <c r="N35" s="594">
        <f>'Allegato 1.1 (CE) new'!O35</f>
        <v>0</v>
      </c>
      <c r="O35" s="578">
        <f t="shared" si="12"/>
        <v>0</v>
      </c>
      <c r="P35" s="578">
        <f t="shared" si="12"/>
        <v>0</v>
      </c>
      <c r="Q35" s="578"/>
    </row>
    <row r="36" spans="1:20">
      <c r="A36" s="389"/>
      <c r="B36" s="389" t="s">
        <v>1362</v>
      </c>
      <c r="C36" s="389" t="s">
        <v>363</v>
      </c>
      <c r="D36" s="388" t="s">
        <v>1363</v>
      </c>
      <c r="E36" s="389">
        <v>4</v>
      </c>
      <c r="F36" s="390">
        <v>1</v>
      </c>
      <c r="G36" s="390">
        <v>3</v>
      </c>
      <c r="H36" s="390">
        <v>0</v>
      </c>
      <c r="I36" s="390">
        <v>0</v>
      </c>
      <c r="J36" s="391" t="s">
        <v>1364</v>
      </c>
      <c r="K36" s="592">
        <f>'Allegato 1.1 (CE) new'!L36</f>
        <v>18425</v>
      </c>
      <c r="L36" s="592">
        <v>0</v>
      </c>
      <c r="M36" s="592">
        <f>'Allegato 1.1 (CE) new'!N36</f>
        <v>0</v>
      </c>
      <c r="N36" s="592">
        <f>'Allegato 1.1 (CE) new'!O36</f>
        <v>0</v>
      </c>
      <c r="O36" s="592">
        <f t="shared" ref="O36:Q36" si="13">O37</f>
        <v>0</v>
      </c>
      <c r="P36" s="592">
        <f t="shared" si="13"/>
        <v>0</v>
      </c>
      <c r="Q36" s="592">
        <f t="shared" si="13"/>
        <v>0</v>
      </c>
    </row>
    <row r="37" spans="1:20" s="355" customFormat="1">
      <c r="A37" s="409"/>
      <c r="B37" s="409" t="s">
        <v>1362</v>
      </c>
      <c r="C37" s="409" t="s">
        <v>363</v>
      </c>
      <c r="D37" s="410" t="s">
        <v>364</v>
      </c>
      <c r="E37" s="411">
        <v>4</v>
      </c>
      <c r="F37" s="412">
        <v>1</v>
      </c>
      <c r="G37" s="412">
        <v>3</v>
      </c>
      <c r="H37" s="412">
        <v>1</v>
      </c>
      <c r="I37" s="412">
        <v>0</v>
      </c>
      <c r="J37" s="413" t="s">
        <v>1365</v>
      </c>
      <c r="K37" s="581">
        <f>'Allegato 1.1 (CE) new'!L37</f>
        <v>18425</v>
      </c>
      <c r="L37" s="581">
        <v>0</v>
      </c>
      <c r="M37" s="581">
        <f>'Allegato 1.1 (CE) new'!N37</f>
        <v>0</v>
      </c>
      <c r="N37" s="581">
        <f>'Allegato 1.1 (CE) new'!O37</f>
        <v>0</v>
      </c>
      <c r="O37" s="581">
        <f t="shared" ref="O37:Q37" si="14">SUBTOTAL(9,O38:O41)</f>
        <v>0</v>
      </c>
      <c r="P37" s="581">
        <f t="shared" si="14"/>
        <v>0</v>
      </c>
      <c r="Q37" s="581">
        <f t="shared" si="14"/>
        <v>0</v>
      </c>
    </row>
    <row r="38" spans="1:20" ht="25.5">
      <c r="A38" s="398" t="s">
        <v>350</v>
      </c>
      <c r="B38" s="398" t="s">
        <v>1366</v>
      </c>
      <c r="C38" s="398" t="s">
        <v>365</v>
      </c>
      <c r="D38" s="405" t="s">
        <v>366</v>
      </c>
      <c r="E38" s="398">
        <v>4</v>
      </c>
      <c r="F38" s="400">
        <v>1</v>
      </c>
      <c r="G38" s="400">
        <v>3</v>
      </c>
      <c r="H38" s="400">
        <v>1</v>
      </c>
      <c r="I38" s="400">
        <v>1</v>
      </c>
      <c r="J38" s="406" t="s">
        <v>1367</v>
      </c>
      <c r="K38" s="594">
        <f>'Allegato 1.1 (CE) new'!L38</f>
        <v>0</v>
      </c>
      <c r="L38" s="594">
        <v>0</v>
      </c>
      <c r="M38" s="594">
        <f>'Allegato 1.1 (CE) new'!N38</f>
        <v>0</v>
      </c>
      <c r="N38" s="594">
        <f>'Allegato 1.1 (CE) new'!O38</f>
        <v>0</v>
      </c>
      <c r="O38" s="578">
        <f t="shared" ref="O38:P41" si="15">N38*0.02+N38</f>
        <v>0</v>
      </c>
      <c r="P38" s="578">
        <f t="shared" si="15"/>
        <v>0</v>
      </c>
      <c r="Q38" s="578"/>
    </row>
    <row r="39" spans="1:20" ht="25.5">
      <c r="A39" s="398"/>
      <c r="B39" s="398" t="s">
        <v>1368</v>
      </c>
      <c r="C39" s="398" t="s">
        <v>367</v>
      </c>
      <c r="D39" s="405" t="s">
        <v>368</v>
      </c>
      <c r="E39" s="398">
        <v>4</v>
      </c>
      <c r="F39" s="400">
        <v>1</v>
      </c>
      <c r="G39" s="400">
        <v>3</v>
      </c>
      <c r="H39" s="400">
        <v>1</v>
      </c>
      <c r="I39" s="400">
        <v>2</v>
      </c>
      <c r="J39" s="406" t="s">
        <v>1369</v>
      </c>
      <c r="K39" s="594">
        <f>'Allegato 1.1 (CE) new'!L39</f>
        <v>0</v>
      </c>
      <c r="L39" s="594">
        <v>0</v>
      </c>
      <c r="M39" s="594">
        <f>'Allegato 1.1 (CE) new'!N39</f>
        <v>0</v>
      </c>
      <c r="N39" s="594">
        <f>'Allegato 1.1 (CE) new'!O39</f>
        <v>0</v>
      </c>
      <c r="O39" s="578">
        <f t="shared" si="15"/>
        <v>0</v>
      </c>
      <c r="P39" s="578">
        <f t="shared" si="15"/>
        <v>0</v>
      </c>
      <c r="Q39" s="578"/>
    </row>
    <row r="40" spans="1:20" ht="25.5">
      <c r="A40" s="398"/>
      <c r="B40" s="398" t="s">
        <v>1370</v>
      </c>
      <c r="C40" s="398" t="s">
        <v>369</v>
      </c>
      <c r="D40" s="405" t="s">
        <v>370</v>
      </c>
      <c r="E40" s="398">
        <v>4</v>
      </c>
      <c r="F40" s="400">
        <v>1</v>
      </c>
      <c r="G40" s="400">
        <v>3</v>
      </c>
      <c r="H40" s="400">
        <v>1</v>
      </c>
      <c r="I40" s="400">
        <v>3</v>
      </c>
      <c r="J40" s="406" t="s">
        <v>1371</v>
      </c>
      <c r="K40" s="594">
        <f>'Allegato 1.1 (CE) new'!L40</f>
        <v>0</v>
      </c>
      <c r="L40" s="594">
        <v>0</v>
      </c>
      <c r="M40" s="594">
        <f>'Allegato 1.1 (CE) new'!N40</f>
        <v>0</v>
      </c>
      <c r="N40" s="594">
        <f>'Allegato 1.1 (CE) new'!O40</f>
        <v>0</v>
      </c>
      <c r="O40" s="578">
        <f t="shared" si="15"/>
        <v>0</v>
      </c>
      <c r="P40" s="578">
        <f t="shared" si="15"/>
        <v>0</v>
      </c>
      <c r="Q40" s="578"/>
    </row>
    <row r="41" spans="1:20" ht="12.75" customHeight="1">
      <c r="A41" s="398"/>
      <c r="B41" s="398" t="s">
        <v>1372</v>
      </c>
      <c r="C41" s="398" t="s">
        <v>371</v>
      </c>
      <c r="D41" s="399" t="s">
        <v>372</v>
      </c>
      <c r="E41" s="398">
        <v>4</v>
      </c>
      <c r="F41" s="400">
        <v>1</v>
      </c>
      <c r="G41" s="400">
        <v>3</v>
      </c>
      <c r="H41" s="400">
        <v>1</v>
      </c>
      <c r="I41" s="400">
        <v>4</v>
      </c>
      <c r="J41" s="415" t="s">
        <v>1373</v>
      </c>
      <c r="K41" s="582">
        <f>'Allegato 1.1 (CE) new'!L41</f>
        <v>18425</v>
      </c>
      <c r="L41" s="582">
        <v>0</v>
      </c>
      <c r="M41" s="582">
        <f>'Allegato 1.1 (CE) new'!N41</f>
        <v>0</v>
      </c>
      <c r="N41" s="582">
        <f>'Allegato 1.1 (CE) new'!O41</f>
        <v>0</v>
      </c>
      <c r="O41" s="578">
        <f t="shared" si="15"/>
        <v>0</v>
      </c>
      <c r="P41" s="578">
        <f t="shared" si="15"/>
        <v>0</v>
      </c>
      <c r="Q41" s="578"/>
    </row>
    <row r="42" spans="1:20">
      <c r="A42" s="389"/>
      <c r="B42" s="389" t="s">
        <v>1374</v>
      </c>
      <c r="C42" s="389" t="s">
        <v>373</v>
      </c>
      <c r="D42" s="388" t="s">
        <v>1375</v>
      </c>
      <c r="E42" s="389">
        <v>4</v>
      </c>
      <c r="F42" s="390">
        <v>1</v>
      </c>
      <c r="G42" s="390">
        <v>4</v>
      </c>
      <c r="H42" s="390">
        <v>0</v>
      </c>
      <c r="I42" s="390">
        <v>0</v>
      </c>
      <c r="J42" s="391" t="s">
        <v>1376</v>
      </c>
      <c r="K42" s="592">
        <f>'Allegato 1.1 (CE) new'!L42</f>
        <v>24000</v>
      </c>
      <c r="L42" s="592">
        <v>24000</v>
      </c>
      <c r="M42" s="592">
        <f>'Allegato 1.1 (CE) new'!N42</f>
        <v>24000</v>
      </c>
      <c r="N42" s="592">
        <f>'Allegato 1.1 (CE) new'!O42</f>
        <v>24000</v>
      </c>
      <c r="O42" s="592">
        <f t="shared" ref="O42:Q43" si="16">O43</f>
        <v>24480</v>
      </c>
      <c r="P42" s="592">
        <f t="shared" si="16"/>
        <v>24969.599999999999</v>
      </c>
      <c r="Q42" s="592">
        <f t="shared" si="16"/>
        <v>0</v>
      </c>
      <c r="T42" s="344">
        <v>3000000</v>
      </c>
    </row>
    <row r="43" spans="1:20">
      <c r="A43" s="393"/>
      <c r="B43" s="393" t="s">
        <v>1374</v>
      </c>
      <c r="C43" s="393" t="s">
        <v>373</v>
      </c>
      <c r="D43" s="394" t="s">
        <v>374</v>
      </c>
      <c r="E43" s="393">
        <v>4</v>
      </c>
      <c r="F43" s="395">
        <v>1</v>
      </c>
      <c r="G43" s="395">
        <v>4</v>
      </c>
      <c r="H43" s="395">
        <v>1</v>
      </c>
      <c r="I43" s="395">
        <v>0</v>
      </c>
      <c r="J43" s="396" t="s">
        <v>1377</v>
      </c>
      <c r="K43" s="593">
        <f>'Allegato 1.1 (CE) new'!L43</f>
        <v>24000</v>
      </c>
      <c r="L43" s="593">
        <v>24000</v>
      </c>
      <c r="M43" s="593">
        <f>'Allegato 1.1 (CE) new'!N43</f>
        <v>24000</v>
      </c>
      <c r="N43" s="593">
        <f>'Allegato 1.1 (CE) new'!O43</f>
        <v>24000</v>
      </c>
      <c r="O43" s="593">
        <f t="shared" si="16"/>
        <v>24480</v>
      </c>
      <c r="P43" s="593">
        <f t="shared" si="16"/>
        <v>24969.599999999999</v>
      </c>
      <c r="Q43" s="593">
        <f t="shared" si="16"/>
        <v>0</v>
      </c>
      <c r="T43" s="344">
        <f>T42*0.6</f>
        <v>1800000</v>
      </c>
    </row>
    <row r="44" spans="1:20">
      <c r="A44" s="398"/>
      <c r="B44" s="398" t="s">
        <v>1374</v>
      </c>
      <c r="C44" s="398" t="s">
        <v>373</v>
      </c>
      <c r="D44" s="399" t="s">
        <v>374</v>
      </c>
      <c r="E44" s="398">
        <v>4</v>
      </c>
      <c r="F44" s="400">
        <v>1</v>
      </c>
      <c r="G44" s="400">
        <v>4</v>
      </c>
      <c r="H44" s="400">
        <v>1</v>
      </c>
      <c r="I44" s="400">
        <v>1</v>
      </c>
      <c r="J44" s="415" t="s">
        <v>1377</v>
      </c>
      <c r="K44" s="582">
        <f>'Allegato 1.1 (CE) new'!L44</f>
        <v>24000</v>
      </c>
      <c r="L44" s="582">
        <v>24000</v>
      </c>
      <c r="M44" s="582">
        <f>'Allegato 1.1 (CE) new'!N44</f>
        <v>24000</v>
      </c>
      <c r="N44" s="578">
        <f>'Allegato 1.1 (CE) new'!O44</f>
        <v>24000</v>
      </c>
      <c r="O44" s="578">
        <f>N44*0.02+N44</f>
        <v>24480</v>
      </c>
      <c r="P44" s="578">
        <f>O44*0.02+O44</f>
        <v>24969.599999999999</v>
      </c>
      <c r="Q44" s="578"/>
    </row>
    <row r="45" spans="1:20" ht="25.5">
      <c r="A45" s="381"/>
      <c r="B45" s="381" t="s">
        <v>1378</v>
      </c>
      <c r="C45" s="381" t="s">
        <v>375</v>
      </c>
      <c r="D45" s="382" t="s">
        <v>1379</v>
      </c>
      <c r="E45" s="383">
        <v>4</v>
      </c>
      <c r="F45" s="384">
        <v>2</v>
      </c>
      <c r="G45" s="384">
        <v>0</v>
      </c>
      <c r="H45" s="384">
        <v>0</v>
      </c>
      <c r="I45" s="384">
        <v>0</v>
      </c>
      <c r="J45" s="382" t="s">
        <v>1380</v>
      </c>
      <c r="K45" s="595">
        <f>'Allegato 1.1 (CE) new'!L45</f>
        <v>-1777084.2</v>
      </c>
      <c r="L45" s="595">
        <v>-2000000</v>
      </c>
      <c r="M45" s="595">
        <f>'Allegato 1.1 (CE) new'!N45</f>
        <v>-525069</v>
      </c>
      <c r="N45" s="595">
        <f>'Allegato 1.1 (CE) new'!O45</f>
        <v>0</v>
      </c>
      <c r="O45" s="595">
        <f t="shared" ref="O45:Q45" si="17">O46</f>
        <v>0</v>
      </c>
      <c r="P45" s="595">
        <f t="shared" si="17"/>
        <v>0</v>
      </c>
      <c r="Q45" s="595">
        <f t="shared" si="17"/>
        <v>0</v>
      </c>
    </row>
    <row r="46" spans="1:20" ht="25.5">
      <c r="A46" s="389"/>
      <c r="B46" s="389" t="s">
        <v>1378</v>
      </c>
      <c r="C46" s="389" t="s">
        <v>375</v>
      </c>
      <c r="D46" s="388" t="s">
        <v>1379</v>
      </c>
      <c r="E46" s="389">
        <v>4</v>
      </c>
      <c r="F46" s="390">
        <v>2</v>
      </c>
      <c r="G46" s="390">
        <v>1</v>
      </c>
      <c r="H46" s="390">
        <v>0</v>
      </c>
      <c r="I46" s="390">
        <v>0</v>
      </c>
      <c r="J46" s="391" t="s">
        <v>1380</v>
      </c>
      <c r="K46" s="592">
        <f>'Allegato 1.1 (CE) new'!L46</f>
        <v>-1777084.2</v>
      </c>
      <c r="L46" s="592">
        <v>-2000000</v>
      </c>
      <c r="M46" s="592">
        <f>'Allegato 1.1 (CE) new'!N46</f>
        <v>-525069</v>
      </c>
      <c r="N46" s="592">
        <f>'Allegato 1.1 (CE) new'!O46</f>
        <v>0</v>
      </c>
      <c r="O46" s="592">
        <f t="shared" ref="O46:Q46" si="18">O47+O49</f>
        <v>0</v>
      </c>
      <c r="P46" s="592">
        <f t="shared" si="18"/>
        <v>0</v>
      </c>
      <c r="Q46" s="592">
        <f t="shared" si="18"/>
        <v>0</v>
      </c>
    </row>
    <row r="47" spans="1:20" ht="25.5">
      <c r="A47" s="393"/>
      <c r="B47" s="393" t="s">
        <v>1381</v>
      </c>
      <c r="C47" s="393" t="s">
        <v>377</v>
      </c>
      <c r="D47" s="396" t="s">
        <v>378</v>
      </c>
      <c r="E47" s="393">
        <v>4</v>
      </c>
      <c r="F47" s="395">
        <v>2</v>
      </c>
      <c r="G47" s="395">
        <v>1</v>
      </c>
      <c r="H47" s="395">
        <v>1</v>
      </c>
      <c r="I47" s="395">
        <v>0</v>
      </c>
      <c r="J47" s="396" t="s">
        <v>1382</v>
      </c>
      <c r="K47" s="593">
        <f>'Allegato 1.1 (CE) new'!L47</f>
        <v>-1777084.2</v>
      </c>
      <c r="L47" s="593">
        <v>-2000000</v>
      </c>
      <c r="M47" s="593">
        <f>'Allegato 1.1 (CE) new'!N47</f>
        <v>-525069</v>
      </c>
      <c r="N47" s="593">
        <f>'Allegato 1.1 (CE) new'!O47</f>
        <v>0</v>
      </c>
      <c r="O47" s="593">
        <f t="shared" ref="O47:Q47" si="19">O48</f>
        <v>0</v>
      </c>
      <c r="P47" s="593">
        <f t="shared" si="19"/>
        <v>0</v>
      </c>
      <c r="Q47" s="593">
        <f t="shared" si="19"/>
        <v>0</v>
      </c>
    </row>
    <row r="48" spans="1:20" ht="25.5">
      <c r="A48" s="398"/>
      <c r="B48" s="398" t="s">
        <v>1381</v>
      </c>
      <c r="C48" s="398" t="s">
        <v>377</v>
      </c>
      <c r="D48" s="399" t="s">
        <v>378</v>
      </c>
      <c r="E48" s="398">
        <v>4</v>
      </c>
      <c r="F48" s="400">
        <v>2</v>
      </c>
      <c r="G48" s="400">
        <v>1</v>
      </c>
      <c r="H48" s="400">
        <v>1</v>
      </c>
      <c r="I48" s="400">
        <v>1</v>
      </c>
      <c r="J48" s="415" t="s">
        <v>1382</v>
      </c>
      <c r="K48" s="582">
        <f>'Allegato 1.1 (CE) new'!L48</f>
        <v>-1777084.2</v>
      </c>
      <c r="L48" s="582">
        <v>-2000000</v>
      </c>
      <c r="M48" s="582">
        <f>'Allegato 1.1 (CE) new'!N48</f>
        <v>-525069</v>
      </c>
      <c r="N48" s="578">
        <f>'Allegato 1.1 (CE) new'!O48</f>
        <v>0</v>
      </c>
      <c r="O48" s="578">
        <f>N48*0.02+N48</f>
        <v>0</v>
      </c>
      <c r="P48" s="578">
        <f>O48*0.02+O48</f>
        <v>0</v>
      </c>
      <c r="Q48" s="578"/>
      <c r="S48" s="361">
        <f>N48-M48</f>
        <v>525069</v>
      </c>
    </row>
    <row r="49" spans="1:19" ht="25.5">
      <c r="A49" s="393"/>
      <c r="B49" s="393" t="s">
        <v>1383</v>
      </c>
      <c r="C49" s="393" t="s">
        <v>379</v>
      </c>
      <c r="D49" s="396" t="s">
        <v>380</v>
      </c>
      <c r="E49" s="393">
        <v>4</v>
      </c>
      <c r="F49" s="395">
        <v>2</v>
      </c>
      <c r="G49" s="395">
        <v>2</v>
      </c>
      <c r="H49" s="395">
        <v>1</v>
      </c>
      <c r="I49" s="395">
        <v>0</v>
      </c>
      <c r="J49" s="396" t="s">
        <v>1384</v>
      </c>
      <c r="K49" s="593">
        <f>'Allegato 1.1 (CE) new'!L49</f>
        <v>0</v>
      </c>
      <c r="L49" s="593">
        <v>0</v>
      </c>
      <c r="M49" s="593">
        <f>'Allegato 1.1 (CE) new'!N49</f>
        <v>0</v>
      </c>
      <c r="N49" s="593">
        <f>'Allegato 1.1 (CE) new'!O49</f>
        <v>0</v>
      </c>
      <c r="O49" s="593">
        <f t="shared" ref="O49:Q49" si="20">O50</f>
        <v>0</v>
      </c>
      <c r="P49" s="593">
        <f t="shared" si="20"/>
        <v>0</v>
      </c>
      <c r="Q49" s="593">
        <f t="shared" si="20"/>
        <v>0</v>
      </c>
      <c r="S49" s="361">
        <f>S48/0.6</f>
        <v>875115</v>
      </c>
    </row>
    <row r="50" spans="1:19" ht="25.5">
      <c r="A50" s="398"/>
      <c r="B50" s="398" t="s">
        <v>1383</v>
      </c>
      <c r="C50" s="398" t="s">
        <v>379</v>
      </c>
      <c r="D50" s="399" t="s">
        <v>380</v>
      </c>
      <c r="E50" s="398">
        <v>4</v>
      </c>
      <c r="F50" s="400">
        <v>2</v>
      </c>
      <c r="G50" s="400">
        <v>2</v>
      </c>
      <c r="H50" s="400">
        <v>1</v>
      </c>
      <c r="I50" s="400">
        <v>1</v>
      </c>
      <c r="J50" s="415" t="s">
        <v>1384</v>
      </c>
      <c r="K50" s="582">
        <f>'Allegato 1.1 (CE) new'!L50</f>
        <v>0</v>
      </c>
      <c r="L50" s="582">
        <v>0</v>
      </c>
      <c r="M50" s="582">
        <f>'Allegato 1.1 (CE) new'!N50</f>
        <v>0</v>
      </c>
      <c r="N50" s="582">
        <f>'Allegato 1.1 (CE) new'!O50</f>
        <v>0</v>
      </c>
      <c r="O50" s="578">
        <f>N50*0.02+N50</f>
        <v>0</v>
      </c>
      <c r="P50" s="578">
        <f>O50*0.02+O50</f>
        <v>0</v>
      </c>
      <c r="Q50" s="578"/>
      <c r="S50" s="361"/>
    </row>
    <row r="51" spans="1:19" ht="25.5">
      <c r="A51" s="381"/>
      <c r="B51" s="381" t="s">
        <v>1385</v>
      </c>
      <c r="C51" s="381" t="s">
        <v>379</v>
      </c>
      <c r="D51" s="382" t="s">
        <v>1386</v>
      </c>
      <c r="E51" s="383">
        <v>4</v>
      </c>
      <c r="F51" s="384">
        <v>3</v>
      </c>
      <c r="G51" s="384">
        <v>0</v>
      </c>
      <c r="H51" s="384">
        <v>0</v>
      </c>
      <c r="I51" s="384">
        <v>0</v>
      </c>
      <c r="J51" s="382" t="s">
        <v>1387</v>
      </c>
      <c r="K51" s="595">
        <f>'Allegato 1.1 (CE) new'!L51</f>
        <v>903211.53</v>
      </c>
      <c r="L51" s="595">
        <v>0</v>
      </c>
      <c r="M51" s="595">
        <f>'Allegato 1.1 (CE) new'!N51</f>
        <v>138000</v>
      </c>
      <c r="N51" s="595">
        <f>'Allegato 1.1 (CE) new'!O51</f>
        <v>0</v>
      </c>
      <c r="O51" s="595">
        <f t="shared" ref="O51:Q51" si="21">O52</f>
        <v>0</v>
      </c>
      <c r="P51" s="595">
        <f t="shared" si="21"/>
        <v>0</v>
      </c>
      <c r="Q51" s="595">
        <f t="shared" si="21"/>
        <v>0</v>
      </c>
    </row>
    <row r="52" spans="1:19" ht="25.5">
      <c r="A52" s="389"/>
      <c r="B52" s="389" t="s">
        <v>1388</v>
      </c>
      <c r="C52" s="389" t="s">
        <v>381</v>
      </c>
      <c r="D52" s="388" t="s">
        <v>1386</v>
      </c>
      <c r="E52" s="389">
        <v>4</v>
      </c>
      <c r="F52" s="390">
        <v>3</v>
      </c>
      <c r="G52" s="390">
        <v>1</v>
      </c>
      <c r="H52" s="390">
        <v>0</v>
      </c>
      <c r="I52" s="390">
        <v>0</v>
      </c>
      <c r="J52" s="391" t="s">
        <v>1387</v>
      </c>
      <c r="K52" s="592">
        <f>'Allegato 1.1 (CE) new'!L52</f>
        <v>903211.53</v>
      </c>
      <c r="L52" s="592">
        <v>0</v>
      </c>
      <c r="M52" s="592">
        <f>'Allegato 1.1 (CE) new'!N52</f>
        <v>138000</v>
      </c>
      <c r="N52" s="592">
        <f>'Allegato 1.1 (CE) new'!O52</f>
        <v>0</v>
      </c>
      <c r="O52" s="592">
        <f t="shared" ref="O52:Q52" si="22">O53+O68+O70+O72</f>
        <v>0</v>
      </c>
      <c r="P52" s="592">
        <f t="shared" si="22"/>
        <v>0</v>
      </c>
      <c r="Q52" s="592">
        <f t="shared" si="22"/>
        <v>0</v>
      </c>
    </row>
    <row r="53" spans="1:19" ht="25.5" customHeight="1">
      <c r="A53" s="393"/>
      <c r="B53" s="393" t="s">
        <v>1389</v>
      </c>
      <c r="C53" s="393" t="s">
        <v>383</v>
      </c>
      <c r="D53" s="396" t="s">
        <v>384</v>
      </c>
      <c r="E53" s="393">
        <v>4</v>
      </c>
      <c r="F53" s="395">
        <v>3</v>
      </c>
      <c r="G53" s="395">
        <v>1</v>
      </c>
      <c r="H53" s="395">
        <v>1</v>
      </c>
      <c r="I53" s="395">
        <v>0</v>
      </c>
      <c r="J53" s="418" t="s">
        <v>1390</v>
      </c>
      <c r="K53" s="584">
        <f>'Allegato 1.1 (CE) new'!L53</f>
        <v>903211.53</v>
      </c>
      <c r="L53" s="584">
        <v>0</v>
      </c>
      <c r="M53" s="584">
        <f>'Allegato 1.1 (CE) new'!N53</f>
        <v>138000</v>
      </c>
      <c r="N53" s="584">
        <f>'Allegato 1.1 (CE) new'!O53</f>
        <v>0</v>
      </c>
      <c r="O53" s="584">
        <f t="shared" ref="O53:Q53" si="23">SUBTOTAL(9,O54:O67)</f>
        <v>0</v>
      </c>
      <c r="P53" s="584">
        <f t="shared" si="23"/>
        <v>0</v>
      </c>
      <c r="Q53" s="584">
        <f t="shared" si="23"/>
        <v>0</v>
      </c>
    </row>
    <row r="54" spans="1:19" ht="25.5">
      <c r="A54" s="398"/>
      <c r="B54" s="398" t="s">
        <v>1389</v>
      </c>
      <c r="C54" s="398" t="s">
        <v>383</v>
      </c>
      <c r="D54" s="399" t="s">
        <v>384</v>
      </c>
      <c r="E54" s="398">
        <v>4</v>
      </c>
      <c r="F54" s="400">
        <v>3</v>
      </c>
      <c r="G54" s="400">
        <v>1</v>
      </c>
      <c r="H54" s="400">
        <v>1</v>
      </c>
      <c r="I54" s="400">
        <v>1</v>
      </c>
      <c r="J54" s="415" t="s">
        <v>1391</v>
      </c>
      <c r="K54" s="582">
        <f>'Allegato 1.1 (CE) new'!L54</f>
        <v>0</v>
      </c>
      <c r="L54" s="582">
        <v>0</v>
      </c>
      <c r="M54" s="582">
        <f>'Allegato 1.1 (CE) new'!N54</f>
        <v>0</v>
      </c>
      <c r="N54" s="582">
        <f>'Allegato 1.1 (CE) new'!O54</f>
        <v>0</v>
      </c>
      <c r="O54" s="578">
        <f t="shared" ref="O54:P67" si="24">N54*0.02+N54</f>
        <v>0</v>
      </c>
      <c r="P54" s="578">
        <f t="shared" si="24"/>
        <v>0</v>
      </c>
      <c r="Q54" s="578"/>
    </row>
    <row r="55" spans="1:19" ht="25.5">
      <c r="A55" s="398"/>
      <c r="B55" s="398" t="s">
        <v>1389</v>
      </c>
      <c r="C55" s="398" t="s">
        <v>383</v>
      </c>
      <c r="D55" s="399" t="s">
        <v>384</v>
      </c>
      <c r="E55" s="398">
        <v>4</v>
      </c>
      <c r="F55" s="400">
        <v>3</v>
      </c>
      <c r="G55" s="400">
        <v>1</v>
      </c>
      <c r="H55" s="400">
        <v>1</v>
      </c>
      <c r="I55" s="400">
        <v>2</v>
      </c>
      <c r="J55" s="415" t="s">
        <v>1392</v>
      </c>
      <c r="K55" s="582">
        <f>'Allegato 1.1 (CE) new'!L55</f>
        <v>0</v>
      </c>
      <c r="L55" s="582">
        <v>0</v>
      </c>
      <c r="M55" s="582">
        <f>'Allegato 1.1 (CE) new'!N55</f>
        <v>0</v>
      </c>
      <c r="N55" s="582">
        <f>'Allegato 1.1 (CE) new'!O55</f>
        <v>0</v>
      </c>
      <c r="O55" s="578">
        <f t="shared" si="24"/>
        <v>0</v>
      </c>
      <c r="P55" s="578">
        <f t="shared" si="24"/>
        <v>0</v>
      </c>
      <c r="Q55" s="578"/>
    </row>
    <row r="56" spans="1:19" ht="25.5">
      <c r="A56" s="398"/>
      <c r="B56" s="398" t="s">
        <v>1389</v>
      </c>
      <c r="C56" s="398" t="s">
        <v>383</v>
      </c>
      <c r="D56" s="399" t="s">
        <v>384</v>
      </c>
      <c r="E56" s="398">
        <v>4</v>
      </c>
      <c r="F56" s="400">
        <v>3</v>
      </c>
      <c r="G56" s="400">
        <v>1</v>
      </c>
      <c r="H56" s="400">
        <v>1</v>
      </c>
      <c r="I56" s="400">
        <v>3</v>
      </c>
      <c r="J56" s="415" t="s">
        <v>1393</v>
      </c>
      <c r="K56" s="582">
        <f>'Allegato 1.1 (CE) new'!L56</f>
        <v>0</v>
      </c>
      <c r="L56" s="582">
        <v>0</v>
      </c>
      <c r="M56" s="582">
        <f>'Allegato 1.1 (CE) new'!N56</f>
        <v>0</v>
      </c>
      <c r="N56" s="582">
        <f>'Allegato 1.1 (CE) new'!O56</f>
        <v>0</v>
      </c>
      <c r="O56" s="578">
        <f t="shared" si="24"/>
        <v>0</v>
      </c>
      <c r="P56" s="578">
        <f t="shared" si="24"/>
        <v>0</v>
      </c>
      <c r="Q56" s="578"/>
    </row>
    <row r="57" spans="1:19" ht="25.5">
      <c r="A57" s="398"/>
      <c r="B57" s="398" t="s">
        <v>1389</v>
      </c>
      <c r="C57" s="398" t="s">
        <v>383</v>
      </c>
      <c r="D57" s="399" t="s">
        <v>384</v>
      </c>
      <c r="E57" s="398">
        <v>4</v>
      </c>
      <c r="F57" s="400">
        <v>3</v>
      </c>
      <c r="G57" s="400">
        <v>1</v>
      </c>
      <c r="H57" s="400">
        <v>1</v>
      </c>
      <c r="I57" s="400">
        <v>4</v>
      </c>
      <c r="J57" s="415" t="s">
        <v>1394</v>
      </c>
      <c r="K57" s="582">
        <f>'Allegato 1.1 (CE) new'!L57</f>
        <v>0</v>
      </c>
      <c r="L57" s="582">
        <v>0</v>
      </c>
      <c r="M57" s="582">
        <f>'Allegato 1.1 (CE) new'!N57</f>
        <v>0</v>
      </c>
      <c r="N57" s="582">
        <f>'Allegato 1.1 (CE) new'!O57</f>
        <v>0</v>
      </c>
      <c r="O57" s="578">
        <f t="shared" si="24"/>
        <v>0</v>
      </c>
      <c r="P57" s="578">
        <f t="shared" si="24"/>
        <v>0</v>
      </c>
      <c r="Q57" s="578"/>
    </row>
    <row r="58" spans="1:19" ht="25.5">
      <c r="A58" s="398"/>
      <c r="B58" s="398" t="s">
        <v>1389</v>
      </c>
      <c r="C58" s="398" t="s">
        <v>383</v>
      </c>
      <c r="D58" s="399" t="s">
        <v>384</v>
      </c>
      <c r="E58" s="398">
        <v>4</v>
      </c>
      <c r="F58" s="400">
        <v>3</v>
      </c>
      <c r="G58" s="400">
        <v>1</v>
      </c>
      <c r="H58" s="400">
        <v>1</v>
      </c>
      <c r="I58" s="400">
        <v>5</v>
      </c>
      <c r="J58" s="415" t="s">
        <v>1395</v>
      </c>
      <c r="K58" s="582">
        <f>'Allegato 1.1 (CE) new'!L58</f>
        <v>0</v>
      </c>
      <c r="L58" s="582">
        <v>0</v>
      </c>
      <c r="M58" s="582">
        <f>'Allegato 1.1 (CE) new'!N58</f>
        <v>0</v>
      </c>
      <c r="N58" s="582">
        <f>'Allegato 1.1 (CE) new'!O58</f>
        <v>0</v>
      </c>
      <c r="O58" s="578">
        <f t="shared" si="24"/>
        <v>0</v>
      </c>
      <c r="P58" s="578">
        <f t="shared" si="24"/>
        <v>0</v>
      </c>
      <c r="Q58" s="578"/>
    </row>
    <row r="59" spans="1:19" ht="25.5">
      <c r="A59" s="398"/>
      <c r="B59" s="398" t="s">
        <v>1389</v>
      </c>
      <c r="C59" s="398" t="s">
        <v>383</v>
      </c>
      <c r="D59" s="399" t="s">
        <v>384</v>
      </c>
      <c r="E59" s="398">
        <v>4</v>
      </c>
      <c r="F59" s="400">
        <v>3</v>
      </c>
      <c r="G59" s="400">
        <v>1</v>
      </c>
      <c r="H59" s="400">
        <v>1</v>
      </c>
      <c r="I59" s="400">
        <v>6</v>
      </c>
      <c r="J59" s="415" t="s">
        <v>1396</v>
      </c>
      <c r="K59" s="582">
        <f>'Allegato 1.1 (CE) new'!L59</f>
        <v>0</v>
      </c>
      <c r="L59" s="582">
        <v>0</v>
      </c>
      <c r="M59" s="582">
        <f>'Allegato 1.1 (CE) new'!N59</f>
        <v>0</v>
      </c>
      <c r="N59" s="582">
        <f>'Allegato 1.1 (CE) new'!O59</f>
        <v>0</v>
      </c>
      <c r="O59" s="578">
        <f t="shared" si="24"/>
        <v>0</v>
      </c>
      <c r="P59" s="578">
        <f t="shared" si="24"/>
        <v>0</v>
      </c>
      <c r="Q59" s="578"/>
    </row>
    <row r="60" spans="1:19" ht="25.5">
      <c r="A60" s="398"/>
      <c r="B60" s="398" t="s">
        <v>1389</v>
      </c>
      <c r="C60" s="398" t="s">
        <v>383</v>
      </c>
      <c r="D60" s="399" t="s">
        <v>384</v>
      </c>
      <c r="E60" s="398">
        <v>4</v>
      </c>
      <c r="F60" s="400">
        <v>3</v>
      </c>
      <c r="G60" s="400">
        <v>1</v>
      </c>
      <c r="H60" s="400">
        <v>1</v>
      </c>
      <c r="I60" s="400">
        <v>7</v>
      </c>
      <c r="J60" s="415" t="s">
        <v>1397</v>
      </c>
      <c r="K60" s="582">
        <f>'Allegato 1.1 (CE) new'!L60</f>
        <v>0</v>
      </c>
      <c r="L60" s="582">
        <v>0</v>
      </c>
      <c r="M60" s="582">
        <f>'Allegato 1.1 (CE) new'!N60</f>
        <v>0</v>
      </c>
      <c r="N60" s="582">
        <f>'Allegato 1.1 (CE) new'!O60</f>
        <v>0</v>
      </c>
      <c r="O60" s="578">
        <f t="shared" si="24"/>
        <v>0</v>
      </c>
      <c r="P60" s="578">
        <f t="shared" si="24"/>
        <v>0</v>
      </c>
      <c r="Q60" s="578"/>
    </row>
    <row r="61" spans="1:19" ht="25.5">
      <c r="A61" s="398"/>
      <c r="B61" s="398" t="s">
        <v>1389</v>
      </c>
      <c r="C61" s="398" t="s">
        <v>383</v>
      </c>
      <c r="D61" s="399" t="s">
        <v>384</v>
      </c>
      <c r="E61" s="398">
        <v>4</v>
      </c>
      <c r="F61" s="400">
        <v>3</v>
      </c>
      <c r="G61" s="400">
        <v>1</v>
      </c>
      <c r="H61" s="400">
        <v>1</v>
      </c>
      <c r="I61" s="400">
        <v>8</v>
      </c>
      <c r="J61" s="415" t="s">
        <v>1398</v>
      </c>
      <c r="K61" s="582">
        <f>'Allegato 1.1 (CE) new'!L61</f>
        <v>0</v>
      </c>
      <c r="L61" s="582">
        <v>0</v>
      </c>
      <c r="M61" s="582">
        <f>'Allegato 1.1 (CE) new'!N61</f>
        <v>0</v>
      </c>
      <c r="N61" s="582">
        <f>'Allegato 1.1 (CE) new'!O61</f>
        <v>0</v>
      </c>
      <c r="O61" s="578">
        <f t="shared" si="24"/>
        <v>0</v>
      </c>
      <c r="P61" s="578">
        <f t="shared" si="24"/>
        <v>0</v>
      </c>
      <c r="Q61" s="578"/>
    </row>
    <row r="62" spans="1:19" ht="25.5">
      <c r="A62" s="398"/>
      <c r="B62" s="398" t="s">
        <v>1389</v>
      </c>
      <c r="C62" s="398" t="s">
        <v>383</v>
      </c>
      <c r="D62" s="399" t="s">
        <v>384</v>
      </c>
      <c r="E62" s="398">
        <v>4</v>
      </c>
      <c r="F62" s="400">
        <v>3</v>
      </c>
      <c r="G62" s="400">
        <v>1</v>
      </c>
      <c r="H62" s="400">
        <v>1</v>
      </c>
      <c r="I62" s="400">
        <v>9</v>
      </c>
      <c r="J62" s="415" t="s">
        <v>1399</v>
      </c>
      <c r="K62" s="582">
        <f>'Allegato 1.1 (CE) new'!L62</f>
        <v>0</v>
      </c>
      <c r="L62" s="582">
        <v>0</v>
      </c>
      <c r="M62" s="582">
        <f>'Allegato 1.1 (CE) new'!N62</f>
        <v>0</v>
      </c>
      <c r="N62" s="582">
        <f>'Allegato 1.1 (CE) new'!O62</f>
        <v>0</v>
      </c>
      <c r="O62" s="578">
        <f t="shared" si="24"/>
        <v>0</v>
      </c>
      <c r="P62" s="578">
        <f t="shared" si="24"/>
        <v>0</v>
      </c>
      <c r="Q62" s="578"/>
    </row>
    <row r="63" spans="1:19" ht="25.5">
      <c r="A63" s="398"/>
      <c r="B63" s="398" t="s">
        <v>1389</v>
      </c>
      <c r="C63" s="398" t="s">
        <v>383</v>
      </c>
      <c r="D63" s="399" t="s">
        <v>384</v>
      </c>
      <c r="E63" s="398">
        <v>4</v>
      </c>
      <c r="F63" s="400">
        <v>3</v>
      </c>
      <c r="G63" s="400">
        <v>1</v>
      </c>
      <c r="H63" s="400">
        <v>1</v>
      </c>
      <c r="I63" s="400">
        <v>10</v>
      </c>
      <c r="J63" s="415" t="s">
        <v>1400</v>
      </c>
      <c r="K63" s="582">
        <f>'Allegato 1.1 (CE) new'!L63</f>
        <v>0</v>
      </c>
      <c r="L63" s="582">
        <v>0</v>
      </c>
      <c r="M63" s="582">
        <f>'Allegato 1.1 (CE) new'!N63</f>
        <v>0</v>
      </c>
      <c r="N63" s="582">
        <f>'Allegato 1.1 (CE) new'!O63</f>
        <v>0</v>
      </c>
      <c r="O63" s="578">
        <f t="shared" si="24"/>
        <v>0</v>
      </c>
      <c r="P63" s="578">
        <f t="shared" si="24"/>
        <v>0</v>
      </c>
      <c r="Q63" s="578"/>
    </row>
    <row r="64" spans="1:19" ht="25.5">
      <c r="A64" s="398"/>
      <c r="B64" s="398" t="s">
        <v>1389</v>
      </c>
      <c r="C64" s="398" t="s">
        <v>383</v>
      </c>
      <c r="D64" s="399" t="s">
        <v>384</v>
      </c>
      <c r="E64" s="398">
        <v>4</v>
      </c>
      <c r="F64" s="400">
        <v>3</v>
      </c>
      <c r="G64" s="400">
        <v>1</v>
      </c>
      <c r="H64" s="400">
        <v>1</v>
      </c>
      <c r="I64" s="400">
        <v>11</v>
      </c>
      <c r="J64" s="415" t="s">
        <v>1401</v>
      </c>
      <c r="K64" s="582">
        <f>'Allegato 1.1 (CE) new'!L64</f>
        <v>762971.81</v>
      </c>
      <c r="L64" s="582">
        <v>0</v>
      </c>
      <c r="M64" s="582">
        <f>'Allegato 1.1 (CE) new'!N64</f>
        <v>0</v>
      </c>
      <c r="N64" s="582">
        <f>'Allegato 1.1 (CE) new'!O64</f>
        <v>0</v>
      </c>
      <c r="O64" s="578">
        <f t="shared" si="24"/>
        <v>0</v>
      </c>
      <c r="P64" s="578">
        <f t="shared" si="24"/>
        <v>0</v>
      </c>
      <c r="Q64" s="578"/>
    </row>
    <row r="65" spans="1:17" ht="25.5">
      <c r="A65" s="398"/>
      <c r="B65" s="398" t="s">
        <v>1389</v>
      </c>
      <c r="C65" s="398" t="s">
        <v>383</v>
      </c>
      <c r="D65" s="399" t="s">
        <v>384</v>
      </c>
      <c r="E65" s="398">
        <v>4</v>
      </c>
      <c r="F65" s="400">
        <v>3</v>
      </c>
      <c r="G65" s="400">
        <v>1</v>
      </c>
      <c r="H65" s="400">
        <v>1</v>
      </c>
      <c r="I65" s="400">
        <v>12</v>
      </c>
      <c r="J65" s="415" t="s">
        <v>1402</v>
      </c>
      <c r="K65" s="582">
        <f>'Allegato 1.1 (CE) new'!L65</f>
        <v>0</v>
      </c>
      <c r="L65" s="582">
        <v>0</v>
      </c>
      <c r="M65" s="582">
        <f>'Allegato 1.1 (CE) new'!N65</f>
        <v>0</v>
      </c>
      <c r="N65" s="582">
        <f>'Allegato 1.1 (CE) new'!O65</f>
        <v>0</v>
      </c>
      <c r="O65" s="578">
        <f t="shared" si="24"/>
        <v>0</v>
      </c>
      <c r="P65" s="578">
        <f t="shared" si="24"/>
        <v>0</v>
      </c>
      <c r="Q65" s="578"/>
    </row>
    <row r="66" spans="1:17" ht="25.5">
      <c r="A66" s="398"/>
      <c r="B66" s="398" t="s">
        <v>1389</v>
      </c>
      <c r="C66" s="398" t="s">
        <v>383</v>
      </c>
      <c r="D66" s="399" t="s">
        <v>384</v>
      </c>
      <c r="E66" s="398">
        <v>4</v>
      </c>
      <c r="F66" s="400">
        <v>3</v>
      </c>
      <c r="G66" s="400">
        <v>1</v>
      </c>
      <c r="H66" s="400">
        <v>1</v>
      </c>
      <c r="I66" s="400">
        <v>13</v>
      </c>
      <c r="J66" s="415" t="s">
        <v>1403</v>
      </c>
      <c r="K66" s="582">
        <f>'Allegato 1.1 (CE) new'!L66</f>
        <v>0</v>
      </c>
      <c r="L66" s="582">
        <v>0</v>
      </c>
      <c r="M66" s="582">
        <f>'Allegato 1.1 (CE) new'!N66</f>
        <v>0</v>
      </c>
      <c r="N66" s="582">
        <f>'Allegato 1.1 (CE) new'!O66</f>
        <v>0</v>
      </c>
      <c r="O66" s="578">
        <f t="shared" si="24"/>
        <v>0</v>
      </c>
      <c r="P66" s="578">
        <f t="shared" si="24"/>
        <v>0</v>
      </c>
      <c r="Q66" s="578"/>
    </row>
    <row r="67" spans="1:17" ht="25.5">
      <c r="A67" s="398"/>
      <c r="B67" s="398" t="s">
        <v>1389</v>
      </c>
      <c r="C67" s="398" t="s">
        <v>383</v>
      </c>
      <c r="D67" s="399" t="s">
        <v>384</v>
      </c>
      <c r="E67" s="398">
        <v>4</v>
      </c>
      <c r="F67" s="400">
        <v>3</v>
      </c>
      <c r="G67" s="400">
        <v>1</v>
      </c>
      <c r="H67" s="400">
        <v>1</v>
      </c>
      <c r="I67" s="400">
        <v>14</v>
      </c>
      <c r="J67" s="415" t="s">
        <v>1404</v>
      </c>
      <c r="K67" s="582">
        <f>'Allegato 1.1 (CE) new'!L67</f>
        <v>140239.72</v>
      </c>
      <c r="L67" s="582">
        <v>0</v>
      </c>
      <c r="M67" s="582">
        <f>'Allegato 1.1 (CE) new'!N67</f>
        <v>0</v>
      </c>
      <c r="N67" s="582">
        <f>'Allegato 1.1 (CE) new'!O67</f>
        <v>0</v>
      </c>
      <c r="O67" s="578">
        <f t="shared" si="24"/>
        <v>0</v>
      </c>
      <c r="P67" s="578">
        <f t="shared" si="24"/>
        <v>0</v>
      </c>
      <c r="Q67" s="578"/>
    </row>
    <row r="68" spans="1:17" ht="25.5">
      <c r="A68" s="393"/>
      <c r="B68" s="393" t="s">
        <v>1405</v>
      </c>
      <c r="C68" s="393" t="s">
        <v>385</v>
      </c>
      <c r="D68" s="396" t="s">
        <v>386</v>
      </c>
      <c r="E68" s="393">
        <v>4</v>
      </c>
      <c r="F68" s="395">
        <v>3</v>
      </c>
      <c r="G68" s="395">
        <v>1</v>
      </c>
      <c r="H68" s="395">
        <v>2</v>
      </c>
      <c r="I68" s="395">
        <v>0</v>
      </c>
      <c r="J68" s="418" t="s">
        <v>1406</v>
      </c>
      <c r="K68" s="593">
        <f>'Allegato 1.1 (CE) new'!L68</f>
        <v>0</v>
      </c>
      <c r="L68" s="593">
        <v>0</v>
      </c>
      <c r="M68" s="593">
        <f>'Allegato 1.1 (CE) new'!N68</f>
        <v>0</v>
      </c>
      <c r="N68" s="593">
        <f>'Allegato 1.1 (CE) new'!O68</f>
        <v>0</v>
      </c>
      <c r="O68" s="593">
        <f t="shared" ref="O68:Q68" si="25">O69</f>
        <v>0</v>
      </c>
      <c r="P68" s="593">
        <f t="shared" si="25"/>
        <v>0</v>
      </c>
      <c r="Q68" s="593">
        <f t="shared" si="25"/>
        <v>0</v>
      </c>
    </row>
    <row r="69" spans="1:17" ht="25.5">
      <c r="A69" s="398"/>
      <c r="B69" s="398" t="s">
        <v>1405</v>
      </c>
      <c r="C69" s="398" t="s">
        <v>385</v>
      </c>
      <c r="D69" s="399" t="s">
        <v>386</v>
      </c>
      <c r="E69" s="398">
        <v>4</v>
      </c>
      <c r="F69" s="400">
        <v>3</v>
      </c>
      <c r="G69" s="400">
        <v>1</v>
      </c>
      <c r="H69" s="400">
        <v>2</v>
      </c>
      <c r="I69" s="400">
        <v>1</v>
      </c>
      <c r="J69" s="415" t="s">
        <v>1406</v>
      </c>
      <c r="K69" s="582">
        <f>'Allegato 1.1 (CE) new'!L69</f>
        <v>0</v>
      </c>
      <c r="L69" s="582">
        <v>0</v>
      </c>
      <c r="M69" s="582">
        <f>'Allegato 1.1 (CE) new'!N69</f>
        <v>138000</v>
      </c>
      <c r="N69" s="582">
        <f>'Allegato 1.1 (CE) new'!O69</f>
        <v>0</v>
      </c>
      <c r="O69" s="578">
        <f>N69*0.02+N69</f>
        <v>0</v>
      </c>
      <c r="P69" s="578">
        <f>O69*0.02+O69</f>
        <v>0</v>
      </c>
      <c r="Q69" s="578"/>
    </row>
    <row r="70" spans="1:17" ht="25.5">
      <c r="A70" s="393"/>
      <c r="B70" s="393" t="s">
        <v>1407</v>
      </c>
      <c r="C70" s="393" t="s">
        <v>387</v>
      </c>
      <c r="D70" s="396" t="s">
        <v>388</v>
      </c>
      <c r="E70" s="393">
        <v>4</v>
      </c>
      <c r="F70" s="395">
        <v>3</v>
      </c>
      <c r="G70" s="395">
        <v>1</v>
      </c>
      <c r="H70" s="395">
        <v>3</v>
      </c>
      <c r="I70" s="395">
        <v>0</v>
      </c>
      <c r="J70" s="418" t="s">
        <v>1408</v>
      </c>
      <c r="K70" s="593">
        <f>'Allegato 1.1 (CE) new'!L70</f>
        <v>0</v>
      </c>
      <c r="L70" s="593">
        <v>0</v>
      </c>
      <c r="M70" s="593">
        <f>'Allegato 1.1 (CE) new'!N70</f>
        <v>0</v>
      </c>
      <c r="N70" s="593">
        <f>'Allegato 1.1 (CE) new'!O70</f>
        <v>0</v>
      </c>
      <c r="O70" s="593">
        <f t="shared" ref="O70:Q70" si="26">O71</f>
        <v>0</v>
      </c>
      <c r="P70" s="593">
        <f t="shared" si="26"/>
        <v>0</v>
      </c>
      <c r="Q70" s="593">
        <f t="shared" si="26"/>
        <v>0</v>
      </c>
    </row>
    <row r="71" spans="1:17" ht="25.5">
      <c r="A71" s="398"/>
      <c r="B71" s="398" t="s">
        <v>1407</v>
      </c>
      <c r="C71" s="398" t="s">
        <v>387</v>
      </c>
      <c r="D71" s="399" t="s">
        <v>388</v>
      </c>
      <c r="E71" s="398">
        <v>4</v>
      </c>
      <c r="F71" s="400">
        <v>3</v>
      </c>
      <c r="G71" s="400">
        <v>1</v>
      </c>
      <c r="H71" s="400">
        <v>3</v>
      </c>
      <c r="I71" s="400">
        <v>1</v>
      </c>
      <c r="J71" s="415" t="s">
        <v>1408</v>
      </c>
      <c r="K71" s="582">
        <f>'Allegato 1.1 (CE) new'!L71</f>
        <v>0</v>
      </c>
      <c r="L71" s="582">
        <v>0</v>
      </c>
      <c r="M71" s="582">
        <f>'Allegato 1.1 (CE) new'!N71</f>
        <v>0</v>
      </c>
      <c r="N71" s="582">
        <f>'Allegato 1.1 (CE) new'!O71</f>
        <v>0</v>
      </c>
      <c r="O71" s="578">
        <f>N71*0.02+N71</f>
        <v>0</v>
      </c>
      <c r="P71" s="578">
        <f>O71*0.02+O71</f>
        <v>0</v>
      </c>
      <c r="Q71" s="578"/>
    </row>
    <row r="72" spans="1:17" ht="25.5">
      <c r="A72" s="393"/>
      <c r="B72" s="393" t="s">
        <v>1409</v>
      </c>
      <c r="C72" s="393" t="s">
        <v>389</v>
      </c>
      <c r="D72" s="396" t="s">
        <v>390</v>
      </c>
      <c r="E72" s="393">
        <v>4</v>
      </c>
      <c r="F72" s="395">
        <v>3</v>
      </c>
      <c r="G72" s="395">
        <v>1</v>
      </c>
      <c r="H72" s="395">
        <v>4</v>
      </c>
      <c r="I72" s="395">
        <v>0</v>
      </c>
      <c r="J72" s="418" t="s">
        <v>1410</v>
      </c>
      <c r="K72" s="593">
        <f>'Allegato 1.1 (CE) new'!L72</f>
        <v>0</v>
      </c>
      <c r="L72" s="593">
        <v>0</v>
      </c>
      <c r="M72" s="593">
        <f>'Allegato 1.1 (CE) new'!N72</f>
        <v>0</v>
      </c>
      <c r="N72" s="593">
        <f>'Allegato 1.1 (CE) new'!O72</f>
        <v>0</v>
      </c>
      <c r="O72" s="593">
        <f t="shared" ref="O72:Q72" si="27">O73</f>
        <v>0</v>
      </c>
      <c r="P72" s="593">
        <f t="shared" si="27"/>
        <v>0</v>
      </c>
      <c r="Q72" s="593">
        <f t="shared" si="27"/>
        <v>0</v>
      </c>
    </row>
    <row r="73" spans="1:17" ht="25.5">
      <c r="A73" s="398"/>
      <c r="B73" s="398" t="s">
        <v>1409</v>
      </c>
      <c r="C73" s="398" t="s">
        <v>389</v>
      </c>
      <c r="D73" s="399" t="s">
        <v>390</v>
      </c>
      <c r="E73" s="398">
        <v>4</v>
      </c>
      <c r="F73" s="400">
        <v>3</v>
      </c>
      <c r="G73" s="400">
        <v>1</v>
      </c>
      <c r="H73" s="400">
        <v>4</v>
      </c>
      <c r="I73" s="400">
        <v>1</v>
      </c>
      <c r="J73" s="415" t="s">
        <v>1410</v>
      </c>
      <c r="K73" s="582">
        <f>'Allegato 1.1 (CE) new'!L73</f>
        <v>0</v>
      </c>
      <c r="L73" s="582">
        <v>0</v>
      </c>
      <c r="M73" s="582">
        <f>'Allegato 1.1 (CE) new'!N73</f>
        <v>0</v>
      </c>
      <c r="N73" s="582">
        <f>'Allegato 1.1 (CE) new'!O73</f>
        <v>0</v>
      </c>
      <c r="O73" s="578">
        <f>N73*0.02+N73</f>
        <v>0</v>
      </c>
      <c r="P73" s="578">
        <f>O73*0.02+O73</f>
        <v>0</v>
      </c>
      <c r="Q73" s="578"/>
    </row>
    <row r="74" spans="1:17" ht="25.5">
      <c r="A74" s="383"/>
      <c r="B74" s="383" t="s">
        <v>1411</v>
      </c>
      <c r="C74" s="383" t="s">
        <v>391</v>
      </c>
      <c r="D74" s="382" t="s">
        <v>1412</v>
      </c>
      <c r="E74" s="383">
        <v>4</v>
      </c>
      <c r="F74" s="384">
        <v>4</v>
      </c>
      <c r="G74" s="384">
        <v>0</v>
      </c>
      <c r="H74" s="384">
        <v>0</v>
      </c>
      <c r="I74" s="384">
        <v>0</v>
      </c>
      <c r="J74" s="385" t="s">
        <v>1413</v>
      </c>
      <c r="K74" s="591">
        <f>'Allegato 1.1 (CE) new'!L74</f>
        <v>6400876.3700000001</v>
      </c>
      <c r="L74" s="591">
        <v>5697289</v>
      </c>
      <c r="M74" s="591">
        <f>'Allegato 1.1 (CE) new'!N74</f>
        <v>5903476</v>
      </c>
      <c r="N74" s="591">
        <f>'Allegato 1.1 (CE) new'!O74</f>
        <v>5770159</v>
      </c>
      <c r="O74" s="591">
        <f t="shared" ref="O74:Q74" si="28">O75</f>
        <v>5885562.1800000006</v>
      </c>
      <c r="P74" s="591">
        <f t="shared" si="28"/>
        <v>6003273.4236000003</v>
      </c>
      <c r="Q74" s="591">
        <f t="shared" si="28"/>
        <v>0</v>
      </c>
    </row>
    <row r="75" spans="1:17" ht="25.5">
      <c r="A75" s="389"/>
      <c r="B75" s="389" t="s">
        <v>1411</v>
      </c>
      <c r="C75" s="389" t="s">
        <v>391</v>
      </c>
      <c r="D75" s="388" t="s">
        <v>1412</v>
      </c>
      <c r="E75" s="389">
        <v>4</v>
      </c>
      <c r="F75" s="390">
        <v>4</v>
      </c>
      <c r="G75" s="390">
        <v>1</v>
      </c>
      <c r="H75" s="390">
        <v>0</v>
      </c>
      <c r="I75" s="390">
        <v>0</v>
      </c>
      <c r="J75" s="391" t="s">
        <v>1413</v>
      </c>
      <c r="K75" s="592">
        <f>'Allegato 1.1 (CE) new'!L75</f>
        <v>6400876.3700000001</v>
      </c>
      <c r="L75" s="592">
        <v>5697289</v>
      </c>
      <c r="M75" s="592">
        <f>'Allegato 1.1 (CE) new'!N75</f>
        <v>5903476</v>
      </c>
      <c r="N75" s="592">
        <f>'Allegato 1.1 (CE) new'!O75</f>
        <v>5770159</v>
      </c>
      <c r="O75" s="592">
        <f t="shared" ref="O75:Q75" si="29">O76+O89+O91+O106+O111+O115</f>
        <v>5885562.1800000006</v>
      </c>
      <c r="P75" s="592">
        <f t="shared" si="29"/>
        <v>6003273.4236000003</v>
      </c>
      <c r="Q75" s="592">
        <f t="shared" si="29"/>
        <v>0</v>
      </c>
    </row>
    <row r="76" spans="1:17" ht="25.5">
      <c r="A76" s="393"/>
      <c r="B76" s="393" t="s">
        <v>1414</v>
      </c>
      <c r="C76" s="393" t="s">
        <v>395</v>
      </c>
      <c r="D76" s="394" t="s">
        <v>396</v>
      </c>
      <c r="E76" s="393">
        <v>4</v>
      </c>
      <c r="F76" s="395">
        <v>4</v>
      </c>
      <c r="G76" s="395">
        <v>1</v>
      </c>
      <c r="H76" s="395">
        <v>1</v>
      </c>
      <c r="I76" s="395">
        <v>0</v>
      </c>
      <c r="J76" s="396" t="s">
        <v>1415</v>
      </c>
      <c r="K76" s="593">
        <f>'Allegato 1.1 (CE) new'!L76</f>
        <v>3747281.47</v>
      </c>
      <c r="L76" s="593">
        <v>3625000</v>
      </c>
      <c r="M76" s="593">
        <f>'Allegato 1.1 (CE) new'!N76</f>
        <v>3386343</v>
      </c>
      <c r="N76" s="593">
        <f>'Allegato 1.1 (CE) new'!O76</f>
        <v>3386343</v>
      </c>
      <c r="O76" s="593">
        <f t="shared" ref="O76:Q76" si="30">SUBTOTAL(9,O77:O88)</f>
        <v>3454069.86</v>
      </c>
      <c r="P76" s="593">
        <f t="shared" si="30"/>
        <v>3523151.2571999999</v>
      </c>
      <c r="Q76" s="593">
        <f t="shared" si="30"/>
        <v>0</v>
      </c>
    </row>
    <row r="77" spans="1:17">
      <c r="A77" s="398" t="s">
        <v>350</v>
      </c>
      <c r="B77" s="398" t="s">
        <v>1416</v>
      </c>
      <c r="C77" s="398" t="s">
        <v>397</v>
      </c>
      <c r="D77" s="399" t="s">
        <v>1417</v>
      </c>
      <c r="E77" s="398">
        <v>4</v>
      </c>
      <c r="F77" s="400">
        <v>4</v>
      </c>
      <c r="G77" s="400">
        <v>1</v>
      </c>
      <c r="H77" s="400">
        <v>1</v>
      </c>
      <c r="I77" s="400">
        <v>1</v>
      </c>
      <c r="J77" s="415" t="s">
        <v>1418</v>
      </c>
      <c r="K77" s="582">
        <f>'Allegato 1.1 (CE) new'!L77</f>
        <v>1955000</v>
      </c>
      <c r="L77" s="582">
        <v>2004000</v>
      </c>
      <c r="M77" s="582">
        <f>'Allegato 1.1 (CE) new'!N77</f>
        <v>1955000</v>
      </c>
      <c r="N77" s="578">
        <f>'Allegato 1.1 (CE) new'!O77</f>
        <v>1955000</v>
      </c>
      <c r="O77" s="578">
        <f t="shared" ref="O77:P88" si="31">N77*0.02+N77</f>
        <v>1994100</v>
      </c>
      <c r="P77" s="578">
        <f t="shared" si="31"/>
        <v>2033982</v>
      </c>
      <c r="Q77" s="578"/>
    </row>
    <row r="78" spans="1:17">
      <c r="A78" s="398" t="s">
        <v>350</v>
      </c>
      <c r="B78" s="398" t="s">
        <v>1416</v>
      </c>
      <c r="C78" s="398" t="s">
        <v>397</v>
      </c>
      <c r="D78" s="399" t="s">
        <v>1417</v>
      </c>
      <c r="E78" s="398">
        <v>4</v>
      </c>
      <c r="F78" s="400">
        <v>4</v>
      </c>
      <c r="G78" s="400">
        <v>1</v>
      </c>
      <c r="H78" s="400">
        <v>1</v>
      </c>
      <c r="I78" s="400">
        <v>2</v>
      </c>
      <c r="J78" s="415" t="s">
        <v>1419</v>
      </c>
      <c r="K78" s="582">
        <f>'Allegato 1.1 (CE) new'!L78</f>
        <v>0</v>
      </c>
      <c r="L78" s="582">
        <v>0</v>
      </c>
      <c r="M78" s="582">
        <f>'Allegato 1.1 (CE) new'!N78</f>
        <v>0</v>
      </c>
      <c r="N78" s="582">
        <f>'Allegato 1.1 (CE) new'!O78</f>
        <v>0</v>
      </c>
      <c r="O78" s="578">
        <f t="shared" si="31"/>
        <v>0</v>
      </c>
      <c r="P78" s="578">
        <f t="shared" si="31"/>
        <v>0</v>
      </c>
      <c r="Q78" s="578"/>
    </row>
    <row r="79" spans="1:17">
      <c r="A79" s="398" t="s">
        <v>350</v>
      </c>
      <c r="B79" s="398" t="s">
        <v>1420</v>
      </c>
      <c r="C79" s="398" t="s">
        <v>399</v>
      </c>
      <c r="D79" s="399" t="s">
        <v>400</v>
      </c>
      <c r="E79" s="398">
        <v>4</v>
      </c>
      <c r="F79" s="400">
        <v>4</v>
      </c>
      <c r="G79" s="400">
        <v>1</v>
      </c>
      <c r="H79" s="400">
        <v>1</v>
      </c>
      <c r="I79" s="400">
        <v>3</v>
      </c>
      <c r="J79" s="415" t="s">
        <v>1421</v>
      </c>
      <c r="K79" s="582">
        <f>'Allegato 1.1 (CE) new'!L79</f>
        <v>994000</v>
      </c>
      <c r="L79" s="582">
        <v>843000</v>
      </c>
      <c r="M79" s="582">
        <f>'Allegato 1.1 (CE) new'!N79</f>
        <v>994000</v>
      </c>
      <c r="N79" s="578">
        <f>'Allegato 1.1 (CE) new'!O79</f>
        <v>994000</v>
      </c>
      <c r="O79" s="578">
        <f t="shared" si="31"/>
        <v>1013880</v>
      </c>
      <c r="P79" s="578">
        <f t="shared" si="31"/>
        <v>1034157.6</v>
      </c>
      <c r="Q79" s="578"/>
    </row>
    <row r="80" spans="1:17" ht="25.5">
      <c r="A80" s="398" t="s">
        <v>350</v>
      </c>
      <c r="B80" s="398" t="s">
        <v>1420</v>
      </c>
      <c r="C80" s="398" t="s">
        <v>399</v>
      </c>
      <c r="D80" s="399" t="s">
        <v>400</v>
      </c>
      <c r="E80" s="398">
        <v>4</v>
      </c>
      <c r="F80" s="400">
        <v>4</v>
      </c>
      <c r="G80" s="400">
        <v>1</v>
      </c>
      <c r="H80" s="400">
        <v>1</v>
      </c>
      <c r="I80" s="400">
        <v>4</v>
      </c>
      <c r="J80" s="415" t="s">
        <v>1422</v>
      </c>
      <c r="K80" s="582">
        <f>'Allegato 1.1 (CE) new'!L80</f>
        <v>0</v>
      </c>
      <c r="L80" s="582">
        <v>0</v>
      </c>
      <c r="M80" s="582">
        <f>'Allegato 1.1 (CE) new'!N80</f>
        <v>0</v>
      </c>
      <c r="N80" s="582">
        <f>'Allegato 1.1 (CE) new'!O80</f>
        <v>0</v>
      </c>
      <c r="O80" s="578">
        <f t="shared" si="31"/>
        <v>0</v>
      </c>
      <c r="P80" s="578">
        <f t="shared" si="31"/>
        <v>0</v>
      </c>
      <c r="Q80" s="578"/>
    </row>
    <row r="81" spans="1:17">
      <c r="A81" s="398" t="s">
        <v>350</v>
      </c>
      <c r="B81" s="398" t="s">
        <v>1423</v>
      </c>
      <c r="C81" s="398" t="s">
        <v>401</v>
      </c>
      <c r="D81" s="399" t="s">
        <v>402</v>
      </c>
      <c r="E81" s="398">
        <v>4</v>
      </c>
      <c r="F81" s="400">
        <v>4</v>
      </c>
      <c r="G81" s="400">
        <v>1</v>
      </c>
      <c r="H81" s="400">
        <v>1</v>
      </c>
      <c r="I81" s="400">
        <v>5</v>
      </c>
      <c r="J81" s="415" t="s">
        <v>1424</v>
      </c>
      <c r="K81" s="582">
        <f>'Allegato 1.1 (CE) new'!L81</f>
        <v>0</v>
      </c>
      <c r="L81" s="582">
        <v>0</v>
      </c>
      <c r="M81" s="582">
        <f>'Allegato 1.1 (CE) new'!N81</f>
        <v>0</v>
      </c>
      <c r="N81" s="582">
        <f>'Allegato 1.1 (CE) new'!O81</f>
        <v>0</v>
      </c>
      <c r="O81" s="578">
        <f t="shared" si="31"/>
        <v>0</v>
      </c>
      <c r="P81" s="578">
        <f t="shared" si="31"/>
        <v>0</v>
      </c>
      <c r="Q81" s="578"/>
    </row>
    <row r="82" spans="1:17">
      <c r="A82" s="398" t="s">
        <v>350</v>
      </c>
      <c r="B82" s="398" t="s">
        <v>1425</v>
      </c>
      <c r="C82" s="398" t="s">
        <v>403</v>
      </c>
      <c r="D82" s="399" t="s">
        <v>404</v>
      </c>
      <c r="E82" s="398">
        <v>4</v>
      </c>
      <c r="F82" s="400">
        <v>4</v>
      </c>
      <c r="G82" s="400">
        <v>1</v>
      </c>
      <c r="H82" s="400">
        <v>1</v>
      </c>
      <c r="I82" s="400">
        <v>6</v>
      </c>
      <c r="J82" s="415" t="s">
        <v>1426</v>
      </c>
      <c r="K82" s="582">
        <f>'Allegato 1.1 (CE) new'!L82</f>
        <v>0</v>
      </c>
      <c r="L82" s="582">
        <v>0</v>
      </c>
      <c r="M82" s="582">
        <f>'Allegato 1.1 (CE) new'!N82</f>
        <v>0</v>
      </c>
      <c r="N82" s="582">
        <f>'Allegato 1.1 (CE) new'!O82</f>
        <v>0</v>
      </c>
      <c r="O82" s="578">
        <f t="shared" si="31"/>
        <v>0</v>
      </c>
      <c r="P82" s="578">
        <f t="shared" si="31"/>
        <v>0</v>
      </c>
      <c r="Q82" s="578"/>
    </row>
    <row r="83" spans="1:17">
      <c r="A83" s="398" t="s">
        <v>350</v>
      </c>
      <c r="B83" s="398" t="s">
        <v>1427</v>
      </c>
      <c r="C83" s="398" t="s">
        <v>405</v>
      </c>
      <c r="D83" s="399" t="s">
        <v>406</v>
      </c>
      <c r="E83" s="398">
        <v>4</v>
      </c>
      <c r="F83" s="400">
        <v>4</v>
      </c>
      <c r="G83" s="400">
        <v>1</v>
      </c>
      <c r="H83" s="400">
        <v>1</v>
      </c>
      <c r="I83" s="400">
        <v>7</v>
      </c>
      <c r="J83" s="415" t="s">
        <v>1428</v>
      </c>
      <c r="K83" s="582">
        <f>'Allegato 1.1 (CE) new'!L83</f>
        <v>0</v>
      </c>
      <c r="L83" s="582">
        <v>0</v>
      </c>
      <c r="M83" s="582">
        <f>'Allegato 1.1 (CE) new'!N83</f>
        <v>0</v>
      </c>
      <c r="N83" s="582">
        <f>'Allegato 1.1 (CE) new'!O83</f>
        <v>0</v>
      </c>
      <c r="O83" s="578">
        <f t="shared" si="31"/>
        <v>0</v>
      </c>
      <c r="P83" s="578">
        <f t="shared" si="31"/>
        <v>0</v>
      </c>
      <c r="Q83" s="578"/>
    </row>
    <row r="84" spans="1:17">
      <c r="A84" s="398" t="s">
        <v>350</v>
      </c>
      <c r="B84" s="398" t="s">
        <v>1429</v>
      </c>
      <c r="C84" s="398" t="s">
        <v>407</v>
      </c>
      <c r="D84" s="399" t="s">
        <v>408</v>
      </c>
      <c r="E84" s="398">
        <v>4</v>
      </c>
      <c r="F84" s="400">
        <v>4</v>
      </c>
      <c r="G84" s="400">
        <v>1</v>
      </c>
      <c r="H84" s="400">
        <v>1</v>
      </c>
      <c r="I84" s="400">
        <v>8</v>
      </c>
      <c r="J84" s="415" t="s">
        <v>1430</v>
      </c>
      <c r="K84" s="582">
        <f>'Allegato 1.1 (CE) new'!L84</f>
        <v>366000</v>
      </c>
      <c r="L84" s="582">
        <v>478000</v>
      </c>
      <c r="M84" s="582">
        <f>'Allegato 1.1 (CE) new'!N84</f>
        <v>366000</v>
      </c>
      <c r="N84" s="578">
        <f>'Allegato 1.1 (CE) new'!O84</f>
        <v>366000</v>
      </c>
      <c r="O84" s="578">
        <f t="shared" si="31"/>
        <v>373320</v>
      </c>
      <c r="P84" s="578">
        <f t="shared" si="31"/>
        <v>380786.4</v>
      </c>
      <c r="Q84" s="578"/>
    </row>
    <row r="85" spans="1:17">
      <c r="A85" s="398" t="s">
        <v>350</v>
      </c>
      <c r="B85" s="398" t="s">
        <v>1431</v>
      </c>
      <c r="C85" s="398" t="s">
        <v>409</v>
      </c>
      <c r="D85" s="399" t="s">
        <v>410</v>
      </c>
      <c r="E85" s="398">
        <v>4</v>
      </c>
      <c r="F85" s="400">
        <v>4</v>
      </c>
      <c r="G85" s="400">
        <v>1</v>
      </c>
      <c r="H85" s="400">
        <v>1</v>
      </c>
      <c r="I85" s="400">
        <v>9</v>
      </c>
      <c r="J85" s="415" t="s">
        <v>1432</v>
      </c>
      <c r="K85" s="582">
        <f>'Allegato 1.1 (CE) new'!L85</f>
        <v>0</v>
      </c>
      <c r="L85" s="582">
        <v>0</v>
      </c>
      <c r="M85" s="582">
        <f>'Allegato 1.1 (CE) new'!N85</f>
        <v>0</v>
      </c>
      <c r="N85" s="582">
        <f>'Allegato 1.1 (CE) new'!O85</f>
        <v>0</v>
      </c>
      <c r="O85" s="578">
        <f t="shared" si="31"/>
        <v>0</v>
      </c>
      <c r="P85" s="578">
        <f t="shared" si="31"/>
        <v>0</v>
      </c>
      <c r="Q85" s="578"/>
    </row>
    <row r="86" spans="1:17">
      <c r="A86" s="398" t="s">
        <v>350</v>
      </c>
      <c r="B86" s="398" t="s">
        <v>1433</v>
      </c>
      <c r="C86" s="398" t="s">
        <v>411</v>
      </c>
      <c r="D86" s="399" t="s">
        <v>412</v>
      </c>
      <c r="E86" s="398">
        <v>4</v>
      </c>
      <c r="F86" s="400">
        <v>4</v>
      </c>
      <c r="G86" s="400">
        <v>1</v>
      </c>
      <c r="H86" s="400">
        <v>1</v>
      </c>
      <c r="I86" s="400">
        <v>10</v>
      </c>
      <c r="J86" s="415" t="s">
        <v>1434</v>
      </c>
      <c r="K86" s="582">
        <f>'Allegato 1.1 (CE) new'!L86</f>
        <v>0</v>
      </c>
      <c r="L86" s="582">
        <v>0</v>
      </c>
      <c r="M86" s="582">
        <f>'Allegato 1.1 (CE) new'!N86</f>
        <v>0</v>
      </c>
      <c r="N86" s="582">
        <f>'Allegato 1.1 (CE) new'!O86</f>
        <v>0</v>
      </c>
      <c r="O86" s="578">
        <f t="shared" si="31"/>
        <v>0</v>
      </c>
      <c r="P86" s="578">
        <f t="shared" si="31"/>
        <v>0</v>
      </c>
      <c r="Q86" s="578"/>
    </row>
    <row r="87" spans="1:17">
      <c r="A87" s="398" t="s">
        <v>350</v>
      </c>
      <c r="B87" s="398" t="s">
        <v>1435</v>
      </c>
      <c r="C87" s="398" t="s">
        <v>413</v>
      </c>
      <c r="D87" s="399" t="s">
        <v>414</v>
      </c>
      <c r="E87" s="398">
        <v>4</v>
      </c>
      <c r="F87" s="400">
        <v>4</v>
      </c>
      <c r="G87" s="400">
        <v>1</v>
      </c>
      <c r="H87" s="400">
        <v>1</v>
      </c>
      <c r="I87" s="400">
        <v>11</v>
      </c>
      <c r="J87" s="415" t="s">
        <v>1436</v>
      </c>
      <c r="K87" s="582">
        <f>'Allegato 1.1 (CE) new'!L87</f>
        <v>429532.49</v>
      </c>
      <c r="L87" s="582">
        <v>300000</v>
      </c>
      <c r="M87" s="582">
        <f>'Allegato 1.1 (CE) new'!N87</f>
        <v>0</v>
      </c>
      <c r="N87" s="578">
        <f>'Allegato 1.1 (CE) new'!O87</f>
        <v>0</v>
      </c>
      <c r="O87" s="578">
        <f t="shared" si="31"/>
        <v>0</v>
      </c>
      <c r="P87" s="578">
        <f t="shared" si="31"/>
        <v>0</v>
      </c>
      <c r="Q87" s="578"/>
    </row>
    <row r="88" spans="1:17">
      <c r="A88" s="398" t="s">
        <v>350</v>
      </c>
      <c r="B88" s="398" t="s">
        <v>1435</v>
      </c>
      <c r="C88" s="398" t="s">
        <v>413</v>
      </c>
      <c r="D88" s="399" t="s">
        <v>414</v>
      </c>
      <c r="E88" s="398">
        <v>4</v>
      </c>
      <c r="F88" s="400">
        <v>4</v>
      </c>
      <c r="G88" s="400">
        <v>1</v>
      </c>
      <c r="H88" s="400">
        <v>1</v>
      </c>
      <c r="I88" s="400">
        <v>12</v>
      </c>
      <c r="J88" s="415" t="s">
        <v>1437</v>
      </c>
      <c r="K88" s="582">
        <f>'Allegato 1.1 (CE) new'!L88</f>
        <v>2748.98</v>
      </c>
      <c r="L88" s="582">
        <v>0</v>
      </c>
      <c r="M88" s="582">
        <f>'Allegato 1.1 (CE) new'!N88</f>
        <v>71343</v>
      </c>
      <c r="N88" s="578">
        <f>'Allegato 1.1 (CE) new'!O88</f>
        <v>71343</v>
      </c>
      <c r="O88" s="578">
        <f t="shared" si="31"/>
        <v>72769.86</v>
      </c>
      <c r="P88" s="578">
        <f t="shared" si="31"/>
        <v>74225.257200000007</v>
      </c>
      <c r="Q88" s="578"/>
    </row>
    <row r="89" spans="1:17" ht="25.5">
      <c r="A89" s="393"/>
      <c r="B89" s="393" t="s">
        <v>1438</v>
      </c>
      <c r="C89" s="393" t="s">
        <v>415</v>
      </c>
      <c r="D89" s="394" t="s">
        <v>416</v>
      </c>
      <c r="E89" s="393">
        <v>4</v>
      </c>
      <c r="F89" s="395">
        <v>4</v>
      </c>
      <c r="G89" s="395">
        <v>1</v>
      </c>
      <c r="H89" s="395">
        <v>2</v>
      </c>
      <c r="I89" s="395">
        <v>0</v>
      </c>
      <c r="J89" s="396" t="s">
        <v>1439</v>
      </c>
      <c r="K89" s="593">
        <f>'Allegato 1.1 (CE) new'!L89</f>
        <v>34415.269999999997</v>
      </c>
      <c r="L89" s="593">
        <v>60000</v>
      </c>
      <c r="M89" s="593">
        <f>'Allegato 1.1 (CE) new'!N89</f>
        <v>106</v>
      </c>
      <c r="N89" s="593">
        <f>'Allegato 1.1 (CE) new'!O89</f>
        <v>106</v>
      </c>
      <c r="O89" s="593">
        <f t="shared" ref="O89:Q89" si="32">O90</f>
        <v>108.12</v>
      </c>
      <c r="P89" s="593">
        <f t="shared" si="32"/>
        <v>110.28240000000001</v>
      </c>
      <c r="Q89" s="593">
        <f t="shared" si="32"/>
        <v>0</v>
      </c>
    </row>
    <row r="90" spans="1:17" s="355" customFormat="1" ht="25.5">
      <c r="A90" s="420"/>
      <c r="B90" s="420" t="s">
        <v>1438</v>
      </c>
      <c r="C90" s="420" t="s">
        <v>415</v>
      </c>
      <c r="D90" s="405" t="s">
        <v>416</v>
      </c>
      <c r="E90" s="420">
        <v>4</v>
      </c>
      <c r="F90" s="421">
        <v>4</v>
      </c>
      <c r="G90" s="421">
        <v>1</v>
      </c>
      <c r="H90" s="421">
        <v>2</v>
      </c>
      <c r="I90" s="421">
        <v>1</v>
      </c>
      <c r="J90" s="415" t="s">
        <v>1439</v>
      </c>
      <c r="K90" s="582">
        <f>'Allegato 1.1 (CE) new'!L90</f>
        <v>34415.269999999997</v>
      </c>
      <c r="L90" s="582">
        <v>60000</v>
      </c>
      <c r="M90" s="582">
        <f>'Allegato 1.1 (CE) new'!N90</f>
        <v>106</v>
      </c>
      <c r="N90" s="578">
        <f>'Allegato 1.1 (CE) new'!O90</f>
        <v>106</v>
      </c>
      <c r="O90" s="578">
        <f>N90*0.02+N90</f>
        <v>108.12</v>
      </c>
      <c r="P90" s="578">
        <f>O90*0.02+O90</f>
        <v>110.28240000000001</v>
      </c>
      <c r="Q90" s="578"/>
    </row>
    <row r="91" spans="1:17" ht="25.5">
      <c r="A91" s="393"/>
      <c r="B91" s="393" t="s">
        <v>1440</v>
      </c>
      <c r="C91" s="393" t="s">
        <v>417</v>
      </c>
      <c r="D91" s="394" t="s">
        <v>418</v>
      </c>
      <c r="E91" s="393">
        <v>4</v>
      </c>
      <c r="F91" s="395">
        <v>4</v>
      </c>
      <c r="G91" s="395">
        <v>1</v>
      </c>
      <c r="H91" s="395">
        <v>3</v>
      </c>
      <c r="I91" s="395">
        <v>0</v>
      </c>
      <c r="J91" s="396" t="s">
        <v>1441</v>
      </c>
      <c r="K91" s="593">
        <f>'Allegato 1.1 (CE) new'!L91</f>
        <v>1695000</v>
      </c>
      <c r="L91" s="593">
        <v>1118000</v>
      </c>
      <c r="M91" s="593">
        <f>'Allegato 1.1 (CE) new'!N91</f>
        <v>1695000</v>
      </c>
      <c r="N91" s="593">
        <f>'Allegato 1.1 (CE) new'!O91</f>
        <v>1695000</v>
      </c>
      <c r="O91" s="593">
        <f t="shared" ref="O91:Q91" si="33">SUM(O92:O105)</f>
        <v>1728900</v>
      </c>
      <c r="P91" s="593">
        <f t="shared" si="33"/>
        <v>1763478</v>
      </c>
      <c r="Q91" s="593">
        <f t="shared" si="33"/>
        <v>0</v>
      </c>
    </row>
    <row r="92" spans="1:17" s="355" customFormat="1">
      <c r="A92" s="420" t="s">
        <v>419</v>
      </c>
      <c r="B92" s="420" t="s">
        <v>1442</v>
      </c>
      <c r="C92" s="420" t="s">
        <v>420</v>
      </c>
      <c r="D92" s="405" t="s">
        <v>421</v>
      </c>
      <c r="E92" s="420">
        <v>4</v>
      </c>
      <c r="F92" s="421">
        <v>4</v>
      </c>
      <c r="G92" s="421">
        <v>1</v>
      </c>
      <c r="H92" s="421">
        <v>3</v>
      </c>
      <c r="I92" s="421">
        <v>1</v>
      </c>
      <c r="J92" s="415" t="s">
        <v>1443</v>
      </c>
      <c r="K92" s="582">
        <f>'Allegato 1.1 (CE) new'!L92</f>
        <v>1238000</v>
      </c>
      <c r="L92" s="582">
        <v>923000</v>
      </c>
      <c r="M92" s="582">
        <f>'Allegato 1.1 (CE) new'!N92</f>
        <v>1238000</v>
      </c>
      <c r="N92" s="578">
        <f>'Allegato 1.1 (CE) new'!O92</f>
        <v>1238000</v>
      </c>
      <c r="O92" s="578">
        <f t="shared" ref="O92:P105" si="34">N92*0.02+N92</f>
        <v>1262760</v>
      </c>
      <c r="P92" s="578">
        <f t="shared" si="34"/>
        <v>1288015.2</v>
      </c>
      <c r="Q92" s="578"/>
    </row>
    <row r="93" spans="1:17" s="355" customFormat="1">
      <c r="A93" s="420" t="s">
        <v>419</v>
      </c>
      <c r="B93" s="420" t="s">
        <v>1444</v>
      </c>
      <c r="C93" s="420" t="s">
        <v>422</v>
      </c>
      <c r="D93" s="405" t="s">
        <v>423</v>
      </c>
      <c r="E93" s="420">
        <v>4</v>
      </c>
      <c r="F93" s="421">
        <v>4</v>
      </c>
      <c r="G93" s="421">
        <v>1</v>
      </c>
      <c r="H93" s="421">
        <v>3</v>
      </c>
      <c r="I93" s="421">
        <v>2</v>
      </c>
      <c r="J93" s="415" t="s">
        <v>1445</v>
      </c>
      <c r="K93" s="582">
        <f>'Allegato 1.1 (CE) new'!L93</f>
        <v>140000</v>
      </c>
      <c r="L93" s="582">
        <v>94000</v>
      </c>
      <c r="M93" s="582">
        <f>'Allegato 1.1 (CE) new'!N93</f>
        <v>140000</v>
      </c>
      <c r="N93" s="578">
        <f>'Allegato 1.1 (CE) new'!O93</f>
        <v>140000</v>
      </c>
      <c r="O93" s="578">
        <f t="shared" si="34"/>
        <v>142800</v>
      </c>
      <c r="P93" s="578">
        <f t="shared" si="34"/>
        <v>145656</v>
      </c>
      <c r="Q93" s="578"/>
    </row>
    <row r="94" spans="1:17" s="355" customFormat="1" ht="25.5">
      <c r="A94" s="420" t="s">
        <v>424</v>
      </c>
      <c r="B94" s="420" t="s">
        <v>1446</v>
      </c>
      <c r="C94" s="420" t="s">
        <v>425</v>
      </c>
      <c r="D94" s="405" t="s">
        <v>426</v>
      </c>
      <c r="E94" s="420">
        <v>4</v>
      </c>
      <c r="F94" s="421">
        <v>4</v>
      </c>
      <c r="G94" s="421">
        <v>1</v>
      </c>
      <c r="H94" s="421">
        <v>3</v>
      </c>
      <c r="I94" s="421">
        <v>3</v>
      </c>
      <c r="J94" s="415" t="s">
        <v>1447</v>
      </c>
      <c r="K94" s="582">
        <f>'Allegato 1.1 (CE) new'!L94</f>
        <v>0</v>
      </c>
      <c r="L94" s="582">
        <v>0</v>
      </c>
      <c r="M94" s="582">
        <f>'Allegato 1.1 (CE) new'!N94</f>
        <v>0</v>
      </c>
      <c r="N94" s="578">
        <f>'Allegato 1.1 (CE) new'!O94</f>
        <v>0</v>
      </c>
      <c r="O94" s="578">
        <f t="shared" si="34"/>
        <v>0</v>
      </c>
      <c r="P94" s="578">
        <f t="shared" si="34"/>
        <v>0</v>
      </c>
      <c r="Q94" s="578"/>
    </row>
    <row r="95" spans="1:17" s="355" customFormat="1">
      <c r="A95" s="420" t="s">
        <v>419</v>
      </c>
      <c r="B95" s="420" t="s">
        <v>1448</v>
      </c>
      <c r="C95" s="420" t="s">
        <v>427</v>
      </c>
      <c r="D95" s="405" t="s">
        <v>428</v>
      </c>
      <c r="E95" s="420">
        <v>4</v>
      </c>
      <c r="F95" s="421">
        <v>4</v>
      </c>
      <c r="G95" s="421">
        <v>1</v>
      </c>
      <c r="H95" s="421">
        <v>3</v>
      </c>
      <c r="I95" s="421">
        <v>4</v>
      </c>
      <c r="J95" s="415" t="s">
        <v>1449</v>
      </c>
      <c r="K95" s="582">
        <f>'Allegato 1.1 (CE) new'!L95</f>
        <v>0</v>
      </c>
      <c r="L95" s="582">
        <v>1000</v>
      </c>
      <c r="M95" s="582">
        <f>'Allegato 1.1 (CE) new'!N95</f>
        <v>0</v>
      </c>
      <c r="N95" s="578">
        <f>'Allegato 1.1 (CE) new'!O95</f>
        <v>0</v>
      </c>
      <c r="O95" s="578">
        <f t="shared" si="34"/>
        <v>0</v>
      </c>
      <c r="P95" s="578">
        <f t="shared" si="34"/>
        <v>0</v>
      </c>
      <c r="Q95" s="578"/>
    </row>
    <row r="96" spans="1:17" s="355" customFormat="1">
      <c r="A96" s="420" t="s">
        <v>419</v>
      </c>
      <c r="B96" s="420" t="s">
        <v>1450</v>
      </c>
      <c r="C96" s="420" t="s">
        <v>429</v>
      </c>
      <c r="D96" s="405" t="s">
        <v>430</v>
      </c>
      <c r="E96" s="420">
        <v>4</v>
      </c>
      <c r="F96" s="421">
        <v>4</v>
      </c>
      <c r="G96" s="421">
        <v>1</v>
      </c>
      <c r="H96" s="421">
        <v>3</v>
      </c>
      <c r="I96" s="421">
        <v>5</v>
      </c>
      <c r="J96" s="415" t="s">
        <v>1451</v>
      </c>
      <c r="K96" s="582">
        <f>'Allegato 1.1 (CE) new'!L96</f>
        <v>67000</v>
      </c>
      <c r="L96" s="582">
        <v>7000</v>
      </c>
      <c r="M96" s="582">
        <f>'Allegato 1.1 (CE) new'!N96</f>
        <v>67000</v>
      </c>
      <c r="N96" s="578">
        <f>'Allegato 1.1 (CE) new'!O96</f>
        <v>67000</v>
      </c>
      <c r="O96" s="578">
        <f t="shared" si="34"/>
        <v>68340</v>
      </c>
      <c r="P96" s="578">
        <f t="shared" si="34"/>
        <v>69706.8</v>
      </c>
      <c r="Q96" s="578"/>
    </row>
    <row r="97" spans="1:17" s="355" customFormat="1">
      <c r="A97" s="420" t="s">
        <v>419</v>
      </c>
      <c r="B97" s="420" t="s">
        <v>1452</v>
      </c>
      <c r="C97" s="420" t="s">
        <v>431</v>
      </c>
      <c r="D97" s="405" t="s">
        <v>432</v>
      </c>
      <c r="E97" s="420">
        <v>4</v>
      </c>
      <c r="F97" s="421">
        <v>4</v>
      </c>
      <c r="G97" s="421">
        <v>1</v>
      </c>
      <c r="H97" s="421">
        <v>3</v>
      </c>
      <c r="I97" s="421">
        <v>6</v>
      </c>
      <c r="J97" s="415" t="s">
        <v>1453</v>
      </c>
      <c r="K97" s="582">
        <f>'Allegato 1.1 (CE) new'!L97</f>
        <v>184000</v>
      </c>
      <c r="L97" s="582">
        <v>88000</v>
      </c>
      <c r="M97" s="582">
        <f>'Allegato 1.1 (CE) new'!N97</f>
        <v>184000</v>
      </c>
      <c r="N97" s="578">
        <f>'Allegato 1.1 (CE) new'!O97</f>
        <v>184000</v>
      </c>
      <c r="O97" s="578">
        <f t="shared" si="34"/>
        <v>187680</v>
      </c>
      <c r="P97" s="578">
        <f t="shared" si="34"/>
        <v>191433.60000000001</v>
      </c>
      <c r="Q97" s="578"/>
    </row>
    <row r="98" spans="1:17" s="355" customFormat="1">
      <c r="A98" s="420" t="s">
        <v>419</v>
      </c>
      <c r="B98" s="420" t="s">
        <v>1454</v>
      </c>
      <c r="C98" s="420" t="s">
        <v>433</v>
      </c>
      <c r="D98" s="405" t="s">
        <v>434</v>
      </c>
      <c r="E98" s="420">
        <v>4</v>
      </c>
      <c r="F98" s="421">
        <v>4</v>
      </c>
      <c r="G98" s="421">
        <v>1</v>
      </c>
      <c r="H98" s="421">
        <v>3</v>
      </c>
      <c r="I98" s="421">
        <v>7</v>
      </c>
      <c r="J98" s="415" t="s">
        <v>1455</v>
      </c>
      <c r="K98" s="582">
        <f>'Allegato 1.1 (CE) new'!L98</f>
        <v>66000</v>
      </c>
      <c r="L98" s="582">
        <v>0</v>
      </c>
      <c r="M98" s="582">
        <f>'Allegato 1.1 (CE) new'!N98</f>
        <v>66000</v>
      </c>
      <c r="N98" s="578">
        <f>'Allegato 1.1 (CE) new'!O98</f>
        <v>66000</v>
      </c>
      <c r="O98" s="578">
        <f t="shared" si="34"/>
        <v>67320</v>
      </c>
      <c r="P98" s="578">
        <f t="shared" si="34"/>
        <v>68666.399999999994</v>
      </c>
      <c r="Q98" s="578"/>
    </row>
    <row r="99" spans="1:17" s="355" customFormat="1">
      <c r="A99" s="420" t="s">
        <v>419</v>
      </c>
      <c r="B99" s="420" t="s">
        <v>1456</v>
      </c>
      <c r="C99" s="420" t="s">
        <v>435</v>
      </c>
      <c r="D99" s="405" t="s">
        <v>436</v>
      </c>
      <c r="E99" s="420">
        <v>4</v>
      </c>
      <c r="F99" s="421">
        <v>4</v>
      </c>
      <c r="G99" s="421">
        <v>1</v>
      </c>
      <c r="H99" s="421">
        <v>3</v>
      </c>
      <c r="I99" s="421">
        <v>8</v>
      </c>
      <c r="J99" s="415" t="s">
        <v>1457</v>
      </c>
      <c r="K99" s="582">
        <f>'Allegato 1.1 (CE) new'!L99</f>
        <v>0</v>
      </c>
      <c r="L99" s="582">
        <v>0</v>
      </c>
      <c r="M99" s="582">
        <f>'Allegato 1.1 (CE) new'!N99</f>
        <v>0</v>
      </c>
      <c r="N99" s="578">
        <f>'Allegato 1.1 (CE) new'!O99</f>
        <v>0</v>
      </c>
      <c r="O99" s="578">
        <f t="shared" si="34"/>
        <v>0</v>
      </c>
      <c r="P99" s="578">
        <f t="shared" si="34"/>
        <v>0</v>
      </c>
      <c r="Q99" s="578"/>
    </row>
    <row r="100" spans="1:17" s="355" customFormat="1" ht="25.5">
      <c r="A100" s="420" t="s">
        <v>419</v>
      </c>
      <c r="B100" s="420" t="s">
        <v>1458</v>
      </c>
      <c r="C100" s="420" t="s">
        <v>437</v>
      </c>
      <c r="D100" s="405" t="s">
        <v>438</v>
      </c>
      <c r="E100" s="420">
        <v>4</v>
      </c>
      <c r="F100" s="421">
        <v>4</v>
      </c>
      <c r="G100" s="421">
        <v>1</v>
      </c>
      <c r="H100" s="421">
        <v>3</v>
      </c>
      <c r="I100" s="421">
        <v>9</v>
      </c>
      <c r="J100" s="415" t="s">
        <v>1459</v>
      </c>
      <c r="K100" s="582">
        <f>'Allegato 1.1 (CE) new'!L100</f>
        <v>0</v>
      </c>
      <c r="L100" s="582">
        <v>0</v>
      </c>
      <c r="M100" s="582">
        <f>'Allegato 1.1 (CE) new'!N100</f>
        <v>0</v>
      </c>
      <c r="N100" s="578">
        <f>'Allegato 1.1 (CE) new'!O100</f>
        <v>0</v>
      </c>
      <c r="O100" s="578">
        <f t="shared" si="34"/>
        <v>0</v>
      </c>
      <c r="P100" s="578">
        <f t="shared" si="34"/>
        <v>0</v>
      </c>
      <c r="Q100" s="578"/>
    </row>
    <row r="101" spans="1:17" s="355" customFormat="1">
      <c r="A101" s="420" t="s">
        <v>419</v>
      </c>
      <c r="B101" s="420" t="s">
        <v>1460</v>
      </c>
      <c r="C101" s="420" t="s">
        <v>439</v>
      </c>
      <c r="D101" s="405" t="s">
        <v>440</v>
      </c>
      <c r="E101" s="420">
        <v>4</v>
      </c>
      <c r="F101" s="421">
        <v>4</v>
      </c>
      <c r="G101" s="421">
        <v>1</v>
      </c>
      <c r="H101" s="421">
        <v>3</v>
      </c>
      <c r="I101" s="421">
        <v>10</v>
      </c>
      <c r="J101" s="415" t="s">
        <v>1461</v>
      </c>
      <c r="K101" s="582">
        <f>'Allegato 1.1 (CE) new'!L101</f>
        <v>0</v>
      </c>
      <c r="L101" s="582">
        <v>0</v>
      </c>
      <c r="M101" s="582">
        <f>'Allegato 1.1 (CE) new'!N101</f>
        <v>0</v>
      </c>
      <c r="N101" s="578">
        <f>'Allegato 1.1 (CE) new'!O101</f>
        <v>0</v>
      </c>
      <c r="O101" s="578">
        <f t="shared" si="34"/>
        <v>0</v>
      </c>
      <c r="P101" s="578">
        <f t="shared" si="34"/>
        <v>0</v>
      </c>
      <c r="Q101" s="578"/>
    </row>
    <row r="102" spans="1:17" s="355" customFormat="1">
      <c r="A102" s="420" t="s">
        <v>419</v>
      </c>
      <c r="B102" s="420" t="s">
        <v>1462</v>
      </c>
      <c r="C102" s="420" t="s">
        <v>441</v>
      </c>
      <c r="D102" s="405" t="s">
        <v>442</v>
      </c>
      <c r="E102" s="420">
        <v>4</v>
      </c>
      <c r="F102" s="421">
        <v>4</v>
      </c>
      <c r="G102" s="421">
        <v>1</v>
      </c>
      <c r="H102" s="421">
        <v>3</v>
      </c>
      <c r="I102" s="421">
        <v>11</v>
      </c>
      <c r="J102" s="415" t="s">
        <v>1463</v>
      </c>
      <c r="K102" s="582">
        <f>'Allegato 1.1 (CE) new'!L102</f>
        <v>0</v>
      </c>
      <c r="L102" s="582">
        <v>0</v>
      </c>
      <c r="M102" s="582">
        <f>'Allegato 1.1 (CE) new'!N102</f>
        <v>0</v>
      </c>
      <c r="N102" s="578">
        <f>'Allegato 1.1 (CE) new'!O102</f>
        <v>0</v>
      </c>
      <c r="O102" s="578">
        <f t="shared" si="34"/>
        <v>0</v>
      </c>
      <c r="P102" s="578">
        <f t="shared" si="34"/>
        <v>0</v>
      </c>
      <c r="Q102" s="578"/>
    </row>
    <row r="103" spans="1:17" s="355" customFormat="1" ht="25.5">
      <c r="A103" s="420" t="s">
        <v>424</v>
      </c>
      <c r="B103" s="420" t="s">
        <v>1464</v>
      </c>
      <c r="C103" s="420" t="s">
        <v>445</v>
      </c>
      <c r="D103" s="405" t="s">
        <v>446</v>
      </c>
      <c r="E103" s="420">
        <v>4</v>
      </c>
      <c r="F103" s="421">
        <v>4</v>
      </c>
      <c r="G103" s="421">
        <v>1</v>
      </c>
      <c r="H103" s="421">
        <v>3</v>
      </c>
      <c r="I103" s="421">
        <v>12</v>
      </c>
      <c r="J103" s="415" t="s">
        <v>1465</v>
      </c>
      <c r="K103" s="582">
        <f>'Allegato 1.1 (CE) new'!L103</f>
        <v>0</v>
      </c>
      <c r="L103" s="582">
        <v>0</v>
      </c>
      <c r="M103" s="582">
        <f>'Allegato 1.1 (CE) new'!N103</f>
        <v>0</v>
      </c>
      <c r="N103" s="578">
        <f>'Allegato 1.1 (CE) new'!O103</f>
        <v>0</v>
      </c>
      <c r="O103" s="578">
        <f t="shared" si="34"/>
        <v>0</v>
      </c>
      <c r="P103" s="578">
        <f t="shared" si="34"/>
        <v>0</v>
      </c>
      <c r="Q103" s="578"/>
    </row>
    <row r="104" spans="1:17" s="355" customFormat="1" ht="25.5">
      <c r="A104" s="420" t="s">
        <v>424</v>
      </c>
      <c r="B104" s="420" t="s">
        <v>1466</v>
      </c>
      <c r="C104" s="420" t="s">
        <v>447</v>
      </c>
      <c r="D104" s="405" t="s">
        <v>448</v>
      </c>
      <c r="E104" s="420">
        <v>4</v>
      </c>
      <c r="F104" s="421">
        <v>4</v>
      </c>
      <c r="G104" s="421">
        <v>1</v>
      </c>
      <c r="H104" s="421">
        <v>3</v>
      </c>
      <c r="I104" s="421">
        <v>13</v>
      </c>
      <c r="J104" s="415" t="s">
        <v>1467</v>
      </c>
      <c r="K104" s="582">
        <f>'Allegato 1.1 (CE) new'!L104</f>
        <v>0</v>
      </c>
      <c r="L104" s="582">
        <v>5000</v>
      </c>
      <c r="M104" s="582">
        <f>'Allegato 1.1 (CE) new'!N104</f>
        <v>0</v>
      </c>
      <c r="N104" s="578">
        <f>'Allegato 1.1 (CE) new'!O104</f>
        <v>0</v>
      </c>
      <c r="O104" s="578">
        <f t="shared" si="34"/>
        <v>0</v>
      </c>
      <c r="P104" s="578">
        <f t="shared" si="34"/>
        <v>0</v>
      </c>
      <c r="Q104" s="578"/>
    </row>
    <row r="105" spans="1:17" s="355" customFormat="1" ht="25.5">
      <c r="A105" s="420"/>
      <c r="B105" s="420" t="s">
        <v>1468</v>
      </c>
      <c r="C105" s="420" t="s">
        <v>449</v>
      </c>
      <c r="D105" s="405" t="s">
        <v>450</v>
      </c>
      <c r="E105" s="420">
        <v>4</v>
      </c>
      <c r="F105" s="421">
        <v>4</v>
      </c>
      <c r="G105" s="421">
        <v>1</v>
      </c>
      <c r="H105" s="421">
        <v>3</v>
      </c>
      <c r="I105" s="421">
        <v>14</v>
      </c>
      <c r="J105" s="415" t="s">
        <v>1469</v>
      </c>
      <c r="K105" s="582">
        <f>'Allegato 1.1 (CE) new'!L105</f>
        <v>0</v>
      </c>
      <c r="L105" s="582">
        <v>0</v>
      </c>
      <c r="M105" s="582">
        <f>'Allegato 1.1 (CE) new'!N105</f>
        <v>0</v>
      </c>
      <c r="N105" s="578">
        <f>'Allegato 1.1 (CE) new'!O105</f>
        <v>0</v>
      </c>
      <c r="O105" s="578">
        <f t="shared" si="34"/>
        <v>0</v>
      </c>
      <c r="P105" s="578">
        <f t="shared" si="34"/>
        <v>0</v>
      </c>
      <c r="Q105" s="578"/>
    </row>
    <row r="106" spans="1:17" ht="25.5">
      <c r="A106" s="393" t="s">
        <v>419</v>
      </c>
      <c r="B106" s="393" t="s">
        <v>1470</v>
      </c>
      <c r="C106" s="393" t="s">
        <v>451</v>
      </c>
      <c r="D106" s="394" t="s">
        <v>452</v>
      </c>
      <c r="E106" s="393">
        <v>4</v>
      </c>
      <c r="F106" s="395">
        <v>4</v>
      </c>
      <c r="G106" s="395">
        <v>1</v>
      </c>
      <c r="H106" s="395">
        <v>4</v>
      </c>
      <c r="I106" s="395">
        <v>0</v>
      </c>
      <c r="J106" s="396" t="s">
        <v>1471</v>
      </c>
      <c r="K106" s="593">
        <f>'Allegato 1.1 (CE) new'!L106</f>
        <v>0</v>
      </c>
      <c r="L106" s="593">
        <v>0</v>
      </c>
      <c r="M106" s="593">
        <f>'Allegato 1.1 (CE) new'!N106</f>
        <v>0</v>
      </c>
      <c r="N106" s="593">
        <f>'Allegato 1.1 (CE) new'!O106</f>
        <v>0</v>
      </c>
      <c r="O106" s="593">
        <f t="shared" ref="O106:Q106" si="35">SUBTOTAL(9,O107:O110)</f>
        <v>0</v>
      </c>
      <c r="P106" s="593">
        <f t="shared" si="35"/>
        <v>0</v>
      </c>
      <c r="Q106" s="593">
        <f t="shared" si="35"/>
        <v>0</v>
      </c>
    </row>
    <row r="107" spans="1:17" ht="25.5" customHeight="1">
      <c r="A107" s="398" t="s">
        <v>419</v>
      </c>
      <c r="B107" s="398" t="s">
        <v>1472</v>
      </c>
      <c r="C107" s="398" t="s">
        <v>453</v>
      </c>
      <c r="D107" s="399" t="s">
        <v>454</v>
      </c>
      <c r="E107" s="398">
        <v>4</v>
      </c>
      <c r="F107" s="400">
        <v>4</v>
      </c>
      <c r="G107" s="400">
        <v>1</v>
      </c>
      <c r="H107" s="400">
        <v>4</v>
      </c>
      <c r="I107" s="400">
        <v>1</v>
      </c>
      <c r="J107" s="406" t="s">
        <v>1473</v>
      </c>
      <c r="K107" s="594">
        <f>'Allegato 1.1 (CE) new'!L107</f>
        <v>0</v>
      </c>
      <c r="L107" s="594">
        <v>0</v>
      </c>
      <c r="M107" s="594">
        <f>'Allegato 1.1 (CE) new'!N107</f>
        <v>0</v>
      </c>
      <c r="N107" s="594">
        <f>'Allegato 1.1 (CE) new'!O107</f>
        <v>0</v>
      </c>
      <c r="O107" s="578">
        <f t="shared" ref="O107:P110" si="36">N107*0.02+N107</f>
        <v>0</v>
      </c>
      <c r="P107" s="578">
        <f t="shared" si="36"/>
        <v>0</v>
      </c>
      <c r="Q107" s="578"/>
    </row>
    <row r="108" spans="1:17" ht="25.5">
      <c r="A108" s="398" t="s">
        <v>419</v>
      </c>
      <c r="B108" s="398" t="s">
        <v>1474</v>
      </c>
      <c r="C108" s="398" t="s">
        <v>455</v>
      </c>
      <c r="D108" s="399" t="s">
        <v>456</v>
      </c>
      <c r="E108" s="398">
        <v>4</v>
      </c>
      <c r="F108" s="400">
        <v>4</v>
      </c>
      <c r="G108" s="400">
        <v>1</v>
      </c>
      <c r="H108" s="400">
        <v>4</v>
      </c>
      <c r="I108" s="400">
        <v>2</v>
      </c>
      <c r="J108" s="406" t="s">
        <v>1475</v>
      </c>
      <c r="K108" s="594">
        <f>'Allegato 1.1 (CE) new'!L108</f>
        <v>0</v>
      </c>
      <c r="L108" s="594">
        <v>0</v>
      </c>
      <c r="M108" s="594">
        <f>'Allegato 1.1 (CE) new'!N108</f>
        <v>0</v>
      </c>
      <c r="N108" s="594">
        <f>'Allegato 1.1 (CE) new'!O108</f>
        <v>0</v>
      </c>
      <c r="O108" s="578">
        <f t="shared" si="36"/>
        <v>0</v>
      </c>
      <c r="P108" s="578">
        <f t="shared" si="36"/>
        <v>0</v>
      </c>
      <c r="Q108" s="578"/>
    </row>
    <row r="109" spans="1:17" ht="25.5">
      <c r="A109" s="398" t="s">
        <v>419</v>
      </c>
      <c r="B109" s="398" t="s">
        <v>1476</v>
      </c>
      <c r="C109" s="398" t="s">
        <v>457</v>
      </c>
      <c r="D109" s="399" t="s">
        <v>458</v>
      </c>
      <c r="E109" s="398">
        <v>4</v>
      </c>
      <c r="F109" s="400">
        <v>4</v>
      </c>
      <c r="G109" s="400">
        <v>1</v>
      </c>
      <c r="H109" s="400">
        <v>4</v>
      </c>
      <c r="I109" s="400">
        <v>3</v>
      </c>
      <c r="J109" s="406" t="s">
        <v>1477</v>
      </c>
      <c r="K109" s="594">
        <f>'Allegato 1.1 (CE) new'!L109</f>
        <v>0</v>
      </c>
      <c r="L109" s="594">
        <v>0</v>
      </c>
      <c r="M109" s="594">
        <f>'Allegato 1.1 (CE) new'!N109</f>
        <v>0</v>
      </c>
      <c r="N109" s="594">
        <f>'Allegato 1.1 (CE) new'!O109</f>
        <v>0</v>
      </c>
      <c r="O109" s="578">
        <f t="shared" si="36"/>
        <v>0</v>
      </c>
      <c r="P109" s="578">
        <f t="shared" si="36"/>
        <v>0</v>
      </c>
      <c r="Q109" s="578"/>
    </row>
    <row r="110" spans="1:17" ht="25.5">
      <c r="A110" s="398" t="s">
        <v>419</v>
      </c>
      <c r="B110" s="398" t="s">
        <v>1478</v>
      </c>
      <c r="C110" s="398" t="s">
        <v>459</v>
      </c>
      <c r="D110" s="399" t="s">
        <v>460</v>
      </c>
      <c r="E110" s="398">
        <v>4</v>
      </c>
      <c r="F110" s="400">
        <v>4</v>
      </c>
      <c r="G110" s="400">
        <v>1</v>
      </c>
      <c r="H110" s="400">
        <v>4</v>
      </c>
      <c r="I110" s="400">
        <v>4</v>
      </c>
      <c r="J110" s="406" t="s">
        <v>1479</v>
      </c>
      <c r="K110" s="594">
        <f>'Allegato 1.1 (CE) new'!L110</f>
        <v>0</v>
      </c>
      <c r="L110" s="594">
        <v>0</v>
      </c>
      <c r="M110" s="594">
        <f>'Allegato 1.1 (CE) new'!N110</f>
        <v>0</v>
      </c>
      <c r="N110" s="594">
        <f>'Allegato 1.1 (CE) new'!O110</f>
        <v>0</v>
      </c>
      <c r="O110" s="578">
        <f t="shared" si="36"/>
        <v>0</v>
      </c>
      <c r="P110" s="578">
        <f t="shared" si="36"/>
        <v>0</v>
      </c>
      <c r="Q110" s="578"/>
    </row>
    <row r="111" spans="1:17" ht="25.5">
      <c r="A111" s="393"/>
      <c r="B111" s="393" t="s">
        <v>1480</v>
      </c>
      <c r="C111" s="393" t="s">
        <v>461</v>
      </c>
      <c r="D111" s="394" t="s">
        <v>462</v>
      </c>
      <c r="E111" s="393">
        <v>4</v>
      </c>
      <c r="F111" s="395">
        <v>4</v>
      </c>
      <c r="G111" s="395">
        <v>1</v>
      </c>
      <c r="H111" s="395">
        <v>5</v>
      </c>
      <c r="I111" s="395">
        <v>0</v>
      </c>
      <c r="J111" s="396" t="s">
        <v>1481</v>
      </c>
      <c r="K111" s="593">
        <f>'Allegato 1.1 (CE) new'!L111</f>
        <v>566340.83000000007</v>
      </c>
      <c r="L111" s="593">
        <v>662000</v>
      </c>
      <c r="M111" s="593">
        <f>'Allegato 1.1 (CE) new'!N111</f>
        <v>556565</v>
      </c>
      <c r="N111" s="593">
        <f>'Allegato 1.1 (CE) new'!O111</f>
        <v>423248</v>
      </c>
      <c r="O111" s="593">
        <f t="shared" ref="O111:Q111" si="37">SUBTOTAL(9,O112:O114)</f>
        <v>431712.95999999996</v>
      </c>
      <c r="P111" s="593">
        <f t="shared" si="37"/>
        <v>440347.21919999999</v>
      </c>
      <c r="Q111" s="593">
        <f t="shared" si="37"/>
        <v>0</v>
      </c>
    </row>
    <row r="112" spans="1:17" ht="25.5">
      <c r="A112" s="398"/>
      <c r="B112" s="398" t="s">
        <v>1480</v>
      </c>
      <c r="C112" s="398" t="s">
        <v>461</v>
      </c>
      <c r="D112" s="399" t="s">
        <v>462</v>
      </c>
      <c r="E112" s="398">
        <v>4</v>
      </c>
      <c r="F112" s="400">
        <v>4</v>
      </c>
      <c r="G112" s="400">
        <v>1</v>
      </c>
      <c r="H112" s="400">
        <v>5</v>
      </c>
      <c r="I112" s="400">
        <v>1</v>
      </c>
      <c r="J112" s="406" t="s">
        <v>1482</v>
      </c>
      <c r="K112" s="422">
        <f>'Allegato 1.1 (CE) new'!L112</f>
        <v>558512.43000000005</v>
      </c>
      <c r="L112" s="594">
        <v>560000</v>
      </c>
      <c r="M112" s="578">
        <f>'Allegato 1.1 (CE) new'!N112</f>
        <v>414708.03409090906</v>
      </c>
      <c r="N112" s="578">
        <f>'Allegato 1.1 (CE) new'!O112</f>
        <v>414708</v>
      </c>
      <c r="O112" s="578">
        <f t="shared" ref="O112:P114" si="38">N112*0.02+N112</f>
        <v>423002.16</v>
      </c>
      <c r="P112" s="578">
        <f t="shared" si="38"/>
        <v>431462.20319999999</v>
      </c>
      <c r="Q112" s="578"/>
    </row>
    <row r="113" spans="1:17" ht="25.5">
      <c r="A113" s="398"/>
      <c r="B113" s="398" t="s">
        <v>1480</v>
      </c>
      <c r="C113" s="398" t="s">
        <v>461</v>
      </c>
      <c r="D113" s="399" t="s">
        <v>462</v>
      </c>
      <c r="E113" s="398">
        <v>4</v>
      </c>
      <c r="F113" s="400">
        <v>4</v>
      </c>
      <c r="G113" s="400">
        <v>1</v>
      </c>
      <c r="H113" s="400">
        <v>5</v>
      </c>
      <c r="I113" s="400">
        <v>2</v>
      </c>
      <c r="J113" s="406" t="s">
        <v>1483</v>
      </c>
      <c r="K113" s="594">
        <f>'Allegato 1.1 (CE) new'!L113</f>
        <v>0</v>
      </c>
      <c r="L113" s="594">
        <v>12000</v>
      </c>
      <c r="M113" s="594">
        <f>'Allegato 1.1 (CE) new'!N113</f>
        <v>0</v>
      </c>
      <c r="N113" s="578">
        <f>'Allegato 1.1 (CE) new'!O113</f>
        <v>0</v>
      </c>
      <c r="O113" s="578">
        <f t="shared" si="38"/>
        <v>0</v>
      </c>
      <c r="P113" s="578">
        <f t="shared" si="38"/>
        <v>0</v>
      </c>
      <c r="Q113" s="578"/>
    </row>
    <row r="114" spans="1:17" ht="25.5">
      <c r="A114" s="398"/>
      <c r="B114" s="398" t="s">
        <v>1480</v>
      </c>
      <c r="C114" s="398" t="s">
        <v>461</v>
      </c>
      <c r="D114" s="399" t="s">
        <v>462</v>
      </c>
      <c r="E114" s="398">
        <v>4</v>
      </c>
      <c r="F114" s="400">
        <v>4</v>
      </c>
      <c r="G114" s="400">
        <v>1</v>
      </c>
      <c r="H114" s="400">
        <v>5</v>
      </c>
      <c r="I114" s="400">
        <v>3</v>
      </c>
      <c r="J114" s="406" t="s">
        <v>1484</v>
      </c>
      <c r="K114" s="594">
        <f>'Allegato 1.1 (CE) new'!L114</f>
        <v>7828.4</v>
      </c>
      <c r="L114" s="594">
        <v>90000</v>
      </c>
      <c r="M114" s="594">
        <f>'Allegato 1.1 (CE) new'!N114</f>
        <v>8540.0727272727272</v>
      </c>
      <c r="N114" s="578">
        <f>'Allegato 1.1 (CE) new'!O114</f>
        <v>8540</v>
      </c>
      <c r="O114" s="578">
        <f t="shared" si="38"/>
        <v>8710.7999999999993</v>
      </c>
      <c r="P114" s="578">
        <f t="shared" si="38"/>
        <v>8885.0159999999996</v>
      </c>
      <c r="Q114" s="578"/>
    </row>
    <row r="115" spans="1:17">
      <c r="A115" s="393"/>
      <c r="B115" s="393" t="s">
        <v>1485</v>
      </c>
      <c r="C115" s="393" t="s">
        <v>463</v>
      </c>
      <c r="D115" s="394" t="s">
        <v>464</v>
      </c>
      <c r="E115" s="393">
        <v>4</v>
      </c>
      <c r="F115" s="395">
        <v>4</v>
      </c>
      <c r="G115" s="395">
        <v>1</v>
      </c>
      <c r="H115" s="395">
        <v>6</v>
      </c>
      <c r="I115" s="395">
        <v>0</v>
      </c>
      <c r="J115" s="396" t="s">
        <v>1486</v>
      </c>
      <c r="K115" s="593">
        <f>'Allegato 1.1 (CE) new'!L115</f>
        <v>357838.8</v>
      </c>
      <c r="L115" s="593">
        <v>232289</v>
      </c>
      <c r="M115" s="593">
        <f>'Allegato 1.1 (CE) new'!N115</f>
        <v>265462</v>
      </c>
      <c r="N115" s="593">
        <f>'Allegato 1.1 (CE) new'!O115</f>
        <v>265462</v>
      </c>
      <c r="O115" s="593">
        <f t="shared" ref="O115:Q115" si="39">SUBTOTAL(9,O116:O123)</f>
        <v>270771.24</v>
      </c>
      <c r="P115" s="593">
        <f t="shared" si="39"/>
        <v>276186.66480000003</v>
      </c>
      <c r="Q115" s="593">
        <f t="shared" si="39"/>
        <v>0</v>
      </c>
    </row>
    <row r="116" spans="1:17" ht="25.5">
      <c r="A116" s="398"/>
      <c r="B116" s="398" t="s">
        <v>1487</v>
      </c>
      <c r="C116" s="398" t="s">
        <v>465</v>
      </c>
      <c r="D116" s="399" t="s">
        <v>466</v>
      </c>
      <c r="E116" s="398">
        <v>4</v>
      </c>
      <c r="F116" s="400">
        <v>4</v>
      </c>
      <c r="G116" s="400">
        <v>1</v>
      </c>
      <c r="H116" s="400">
        <v>6</v>
      </c>
      <c r="I116" s="400">
        <v>1</v>
      </c>
      <c r="J116" s="406" t="s">
        <v>1488</v>
      </c>
      <c r="K116" s="594">
        <f>'Allegato 1.1 (CE) new'!L116</f>
        <v>0</v>
      </c>
      <c r="L116" s="594">
        <v>0</v>
      </c>
      <c r="M116" s="594">
        <f>'Allegato 1.1 (CE) new'!N116</f>
        <v>0</v>
      </c>
      <c r="N116" s="594">
        <f>'Allegato 1.1 (CE) new'!O116</f>
        <v>0</v>
      </c>
      <c r="O116" s="578">
        <f t="shared" ref="O116:P123" si="40">N116*0.02+N116</f>
        <v>0</v>
      </c>
      <c r="P116" s="578">
        <f t="shared" si="40"/>
        <v>0</v>
      </c>
      <c r="Q116" s="578"/>
    </row>
    <row r="117" spans="1:17" ht="25.5">
      <c r="A117" s="398"/>
      <c r="B117" s="398" t="s">
        <v>1489</v>
      </c>
      <c r="C117" s="398" t="s">
        <v>467</v>
      </c>
      <c r="D117" s="399" t="s">
        <v>468</v>
      </c>
      <c r="E117" s="398">
        <v>4</v>
      </c>
      <c r="F117" s="400">
        <v>4</v>
      </c>
      <c r="G117" s="400">
        <v>1</v>
      </c>
      <c r="H117" s="400">
        <v>6</v>
      </c>
      <c r="I117" s="400">
        <v>2</v>
      </c>
      <c r="J117" s="406" t="s">
        <v>1490</v>
      </c>
      <c r="K117" s="594">
        <f>'Allegato 1.1 (CE) new'!L117</f>
        <v>255898</v>
      </c>
      <c r="L117" s="594">
        <v>232289</v>
      </c>
      <c r="M117" s="594">
        <f>'Allegato 1.1 (CE) new'!N117</f>
        <v>240161</v>
      </c>
      <c r="N117" s="578">
        <f>'Allegato 1.1 (CE) new'!O117</f>
        <v>240161</v>
      </c>
      <c r="O117" s="578">
        <f t="shared" si="40"/>
        <v>244964.22</v>
      </c>
      <c r="P117" s="578">
        <f t="shared" si="40"/>
        <v>249863.50440000001</v>
      </c>
      <c r="Q117" s="578"/>
    </row>
    <row r="118" spans="1:17" ht="25.5">
      <c r="A118" s="398"/>
      <c r="B118" s="398" t="s">
        <v>1489</v>
      </c>
      <c r="C118" s="398" t="s">
        <v>467</v>
      </c>
      <c r="D118" s="399" t="s">
        <v>468</v>
      </c>
      <c r="E118" s="398">
        <v>4</v>
      </c>
      <c r="F118" s="400">
        <v>4</v>
      </c>
      <c r="G118" s="400">
        <v>1</v>
      </c>
      <c r="H118" s="400">
        <v>6</v>
      </c>
      <c r="I118" s="400">
        <v>3</v>
      </c>
      <c r="J118" s="406" t="s">
        <v>1491</v>
      </c>
      <c r="K118" s="594">
        <f>'Allegato 1.1 (CE) new'!L118</f>
        <v>0</v>
      </c>
      <c r="L118" s="594">
        <v>0</v>
      </c>
      <c r="M118" s="594">
        <f>'Allegato 1.1 (CE) new'!N118</f>
        <v>0</v>
      </c>
      <c r="N118" s="578">
        <f>'Allegato 1.1 (CE) new'!O118</f>
        <v>0</v>
      </c>
      <c r="O118" s="578">
        <f t="shared" si="40"/>
        <v>0</v>
      </c>
      <c r="P118" s="578">
        <f t="shared" si="40"/>
        <v>0</v>
      </c>
      <c r="Q118" s="578"/>
    </row>
    <row r="119" spans="1:17" ht="25.5">
      <c r="A119" s="398"/>
      <c r="B119" s="398" t="s">
        <v>1492</v>
      </c>
      <c r="C119" s="398" t="s">
        <v>469</v>
      </c>
      <c r="D119" s="399" t="s">
        <v>470</v>
      </c>
      <c r="E119" s="398">
        <v>4</v>
      </c>
      <c r="F119" s="400">
        <v>4</v>
      </c>
      <c r="G119" s="400">
        <v>1</v>
      </c>
      <c r="H119" s="400">
        <v>6</v>
      </c>
      <c r="I119" s="400">
        <v>4</v>
      </c>
      <c r="J119" s="406" t="s">
        <v>1493</v>
      </c>
      <c r="K119" s="594">
        <f>'Allegato 1.1 (CE) new'!L119</f>
        <v>0</v>
      </c>
      <c r="L119" s="594">
        <v>0</v>
      </c>
      <c r="M119" s="594">
        <f>'Allegato 1.1 (CE) new'!N119</f>
        <v>0</v>
      </c>
      <c r="N119" s="578">
        <f>'Allegato 1.1 (CE) new'!O119</f>
        <v>0</v>
      </c>
      <c r="O119" s="578">
        <f t="shared" si="40"/>
        <v>0</v>
      </c>
      <c r="P119" s="578">
        <f t="shared" si="40"/>
        <v>0</v>
      </c>
      <c r="Q119" s="578"/>
    </row>
    <row r="120" spans="1:17" ht="25.5">
      <c r="A120" s="398"/>
      <c r="B120" s="398" t="s">
        <v>1494</v>
      </c>
      <c r="C120" s="398" t="s">
        <v>471</v>
      </c>
      <c r="D120" s="399" t="s">
        <v>472</v>
      </c>
      <c r="E120" s="398">
        <v>4</v>
      </c>
      <c r="F120" s="400">
        <v>4</v>
      </c>
      <c r="G120" s="400">
        <v>1</v>
      </c>
      <c r="H120" s="400">
        <v>6</v>
      </c>
      <c r="I120" s="400">
        <v>5</v>
      </c>
      <c r="J120" s="406" t="s">
        <v>1495</v>
      </c>
      <c r="K120" s="594">
        <f>'Allegato 1.1 (CE) new'!L120</f>
        <v>101940.8</v>
      </c>
      <c r="L120" s="594">
        <v>0</v>
      </c>
      <c r="M120" s="594">
        <f>'Allegato 1.1 (CE) new'!N120</f>
        <v>25301</v>
      </c>
      <c r="N120" s="578">
        <f>'Allegato 1.1 (CE) new'!O120</f>
        <v>25301</v>
      </c>
      <c r="O120" s="578">
        <f t="shared" si="40"/>
        <v>25807.02</v>
      </c>
      <c r="P120" s="578">
        <f t="shared" si="40"/>
        <v>26323.160400000001</v>
      </c>
      <c r="Q120" s="578"/>
    </row>
    <row r="121" spans="1:17" ht="25.5">
      <c r="A121" s="398" t="s">
        <v>350</v>
      </c>
      <c r="B121" s="398" t="s">
        <v>1496</v>
      </c>
      <c r="C121" s="398" t="s">
        <v>473</v>
      </c>
      <c r="D121" s="399" t="s">
        <v>474</v>
      </c>
      <c r="E121" s="398">
        <v>4</v>
      </c>
      <c r="F121" s="400">
        <v>4</v>
      </c>
      <c r="G121" s="400">
        <v>1</v>
      </c>
      <c r="H121" s="400">
        <v>6</v>
      </c>
      <c r="I121" s="400">
        <v>6</v>
      </c>
      <c r="J121" s="406" t="s">
        <v>1497</v>
      </c>
      <c r="K121" s="594">
        <f>'Allegato 1.1 (CE) new'!L121</f>
        <v>0</v>
      </c>
      <c r="L121" s="594">
        <v>0</v>
      </c>
      <c r="M121" s="594">
        <f>'Allegato 1.1 (CE) new'!N121</f>
        <v>0</v>
      </c>
      <c r="N121" s="578">
        <f>'Allegato 1.1 (CE) new'!O121</f>
        <v>0</v>
      </c>
      <c r="O121" s="578">
        <f t="shared" si="40"/>
        <v>0</v>
      </c>
      <c r="P121" s="578">
        <f t="shared" si="40"/>
        <v>0</v>
      </c>
      <c r="Q121" s="578"/>
    </row>
    <row r="122" spans="1:17">
      <c r="A122" s="398"/>
      <c r="B122" s="398" t="s">
        <v>1498</v>
      </c>
      <c r="C122" s="398" t="s">
        <v>475</v>
      </c>
      <c r="D122" s="399" t="s">
        <v>476</v>
      </c>
      <c r="E122" s="398">
        <v>4</v>
      </c>
      <c r="F122" s="400">
        <v>4</v>
      </c>
      <c r="G122" s="400">
        <v>1</v>
      </c>
      <c r="H122" s="400">
        <v>6</v>
      </c>
      <c r="I122" s="400">
        <v>7</v>
      </c>
      <c r="J122" s="406" t="s">
        <v>1499</v>
      </c>
      <c r="K122" s="594">
        <f>'Allegato 1.1 (CE) new'!L122</f>
        <v>0</v>
      </c>
      <c r="L122" s="594">
        <v>0</v>
      </c>
      <c r="M122" s="594">
        <f>'Allegato 1.1 (CE) new'!N122</f>
        <v>0</v>
      </c>
      <c r="N122" s="578">
        <f>'Allegato 1.1 (CE) new'!O122</f>
        <v>0</v>
      </c>
      <c r="O122" s="578">
        <f t="shared" si="40"/>
        <v>0</v>
      </c>
      <c r="P122" s="578">
        <f t="shared" si="40"/>
        <v>0</v>
      </c>
      <c r="Q122" s="578"/>
    </row>
    <row r="123" spans="1:17" ht="25.5">
      <c r="A123" s="398" t="s">
        <v>350</v>
      </c>
      <c r="B123" s="398" t="s">
        <v>1500</v>
      </c>
      <c r="C123" s="398" t="s">
        <v>477</v>
      </c>
      <c r="D123" s="399" t="s">
        <v>478</v>
      </c>
      <c r="E123" s="398">
        <v>4</v>
      </c>
      <c r="F123" s="400">
        <v>4</v>
      </c>
      <c r="G123" s="400">
        <v>1</v>
      </c>
      <c r="H123" s="400">
        <v>6</v>
      </c>
      <c r="I123" s="400">
        <v>8</v>
      </c>
      <c r="J123" s="406" t="s">
        <v>1501</v>
      </c>
      <c r="K123" s="594">
        <f>'Allegato 1.1 (CE) new'!L123</f>
        <v>0</v>
      </c>
      <c r="L123" s="594">
        <v>0</v>
      </c>
      <c r="M123" s="594">
        <f>'Allegato 1.1 (CE) new'!N123</f>
        <v>0</v>
      </c>
      <c r="N123" s="578">
        <f>'Allegato 1.1 (CE) new'!O123</f>
        <v>0</v>
      </c>
      <c r="O123" s="578">
        <f t="shared" si="40"/>
        <v>0</v>
      </c>
      <c r="P123" s="578">
        <f t="shared" si="40"/>
        <v>0</v>
      </c>
      <c r="Q123" s="578"/>
    </row>
    <row r="124" spans="1:17">
      <c r="A124" s="383"/>
      <c r="B124" s="383" t="s">
        <v>1502</v>
      </c>
      <c r="C124" s="383" t="s">
        <v>479</v>
      </c>
      <c r="D124" s="382" t="s">
        <v>1503</v>
      </c>
      <c r="E124" s="383">
        <v>4</v>
      </c>
      <c r="F124" s="384">
        <v>5</v>
      </c>
      <c r="G124" s="384">
        <v>0</v>
      </c>
      <c r="H124" s="384">
        <v>0</v>
      </c>
      <c r="I124" s="384">
        <v>0</v>
      </c>
      <c r="J124" s="385" t="s">
        <v>1504</v>
      </c>
      <c r="K124" s="591">
        <f>'Allegato 1.1 (CE) new'!L124</f>
        <v>410278.16000000003</v>
      </c>
      <c r="L124" s="591">
        <v>313674</v>
      </c>
      <c r="M124" s="591">
        <f>'Allegato 1.1 (CE) new'!N124</f>
        <v>379395</v>
      </c>
      <c r="N124" s="591">
        <f>'Allegato 1.1 (CE) new'!O124</f>
        <v>345498</v>
      </c>
      <c r="O124" s="591">
        <f t="shared" ref="O124:Q124" si="41">O125+O128+O132+O137+O142</f>
        <v>352407.96</v>
      </c>
      <c r="P124" s="591">
        <f t="shared" si="41"/>
        <v>359456.11920000002</v>
      </c>
      <c r="Q124" s="591">
        <f t="shared" si="41"/>
        <v>0</v>
      </c>
    </row>
    <row r="125" spans="1:17">
      <c r="A125" s="389"/>
      <c r="B125" s="389" t="s">
        <v>1505</v>
      </c>
      <c r="C125" s="389" t="s">
        <v>481</v>
      </c>
      <c r="D125" s="388" t="s">
        <v>1506</v>
      </c>
      <c r="E125" s="389">
        <v>4</v>
      </c>
      <c r="F125" s="390">
        <v>5</v>
      </c>
      <c r="G125" s="390">
        <v>1</v>
      </c>
      <c r="H125" s="390">
        <v>0</v>
      </c>
      <c r="I125" s="390">
        <v>0</v>
      </c>
      <c r="J125" s="391" t="s">
        <v>1507</v>
      </c>
      <c r="K125" s="592">
        <f>'Allegato 1.1 (CE) new'!L125</f>
        <v>96842.69</v>
      </c>
      <c r="L125" s="592">
        <v>61122</v>
      </c>
      <c r="M125" s="592">
        <f>'Allegato 1.1 (CE) new'!N125</f>
        <v>89815</v>
      </c>
      <c r="N125" s="592">
        <f>'Allegato 1.1 (CE) new'!O125</f>
        <v>89815</v>
      </c>
      <c r="O125" s="592">
        <f t="shared" ref="O125:Q126" si="42">O126</f>
        <v>91611.3</v>
      </c>
      <c r="P125" s="592">
        <f t="shared" si="42"/>
        <v>93443.525999999998</v>
      </c>
      <c r="Q125" s="592">
        <f t="shared" si="42"/>
        <v>0</v>
      </c>
    </row>
    <row r="126" spans="1:17">
      <c r="A126" s="393"/>
      <c r="B126" s="393" t="s">
        <v>1505</v>
      </c>
      <c r="C126" s="393" t="s">
        <v>481</v>
      </c>
      <c r="D126" s="394" t="s">
        <v>482</v>
      </c>
      <c r="E126" s="393">
        <v>4</v>
      </c>
      <c r="F126" s="395">
        <v>5</v>
      </c>
      <c r="G126" s="395">
        <v>1</v>
      </c>
      <c r="H126" s="395">
        <v>1</v>
      </c>
      <c r="I126" s="395">
        <v>0</v>
      </c>
      <c r="J126" s="396" t="s">
        <v>1508</v>
      </c>
      <c r="K126" s="593">
        <f>'Allegato 1.1 (CE) new'!L126</f>
        <v>96842.69</v>
      </c>
      <c r="L126" s="593">
        <v>61122</v>
      </c>
      <c r="M126" s="593">
        <f>'Allegato 1.1 (CE) new'!N126</f>
        <v>89815</v>
      </c>
      <c r="N126" s="593">
        <f>'Allegato 1.1 (CE) new'!O126</f>
        <v>89815</v>
      </c>
      <c r="O126" s="593">
        <f t="shared" si="42"/>
        <v>91611.3</v>
      </c>
      <c r="P126" s="593">
        <f t="shared" si="42"/>
        <v>93443.525999999998</v>
      </c>
      <c r="Q126" s="593">
        <f t="shared" si="42"/>
        <v>0</v>
      </c>
    </row>
    <row r="127" spans="1:17">
      <c r="A127" s="398"/>
      <c r="B127" s="398" t="s">
        <v>1505</v>
      </c>
      <c r="C127" s="398" t="s">
        <v>481</v>
      </c>
      <c r="D127" s="399" t="s">
        <v>482</v>
      </c>
      <c r="E127" s="398">
        <v>4</v>
      </c>
      <c r="F127" s="400">
        <v>5</v>
      </c>
      <c r="G127" s="400">
        <v>1</v>
      </c>
      <c r="H127" s="400">
        <v>1</v>
      </c>
      <c r="I127" s="400">
        <v>1</v>
      </c>
      <c r="J127" s="406" t="s">
        <v>1508</v>
      </c>
      <c r="K127" s="594">
        <f>'Allegato 1.1 (CE) new'!L127</f>
        <v>96842.69</v>
      </c>
      <c r="L127" s="594">
        <v>61122</v>
      </c>
      <c r="M127" s="594">
        <f>'Allegato 1.1 (CE) new'!N127</f>
        <v>89815</v>
      </c>
      <c r="N127" s="578">
        <f>'Allegato 1.1 (CE) new'!O127</f>
        <v>89815</v>
      </c>
      <c r="O127" s="578">
        <f>N127*0.02+N127</f>
        <v>91611.3</v>
      </c>
      <c r="P127" s="578">
        <f>O127*0.02+O127</f>
        <v>93443.525999999998</v>
      </c>
      <c r="Q127" s="578"/>
    </row>
    <row r="128" spans="1:17">
      <c r="A128" s="389"/>
      <c r="B128" s="389" t="s">
        <v>1509</v>
      </c>
      <c r="C128" s="389" t="s">
        <v>483</v>
      </c>
      <c r="D128" s="388" t="s">
        <v>1510</v>
      </c>
      <c r="E128" s="389">
        <v>4</v>
      </c>
      <c r="F128" s="390">
        <v>5</v>
      </c>
      <c r="G128" s="390">
        <v>2</v>
      </c>
      <c r="H128" s="390">
        <v>0</v>
      </c>
      <c r="I128" s="390">
        <v>0</v>
      </c>
      <c r="J128" s="391" t="s">
        <v>1511</v>
      </c>
      <c r="K128" s="592">
        <f>'Allegato 1.1 (CE) new'!L128</f>
        <v>29397.919999999998</v>
      </c>
      <c r="L128" s="592">
        <v>26552</v>
      </c>
      <c r="M128" s="592">
        <f>'Allegato 1.1 (CE) new'!N128</f>
        <v>75961</v>
      </c>
      <c r="N128" s="592">
        <f>'Allegato 1.1 (CE) new'!O128</f>
        <v>75961</v>
      </c>
      <c r="O128" s="592">
        <f t="shared" ref="O128:Q128" si="43">O129</f>
        <v>77480.22</v>
      </c>
      <c r="P128" s="592">
        <f t="shared" si="43"/>
        <v>79029.824399999998</v>
      </c>
      <c r="Q128" s="592">
        <f t="shared" si="43"/>
        <v>0</v>
      </c>
    </row>
    <row r="129" spans="1:17">
      <c r="A129" s="393"/>
      <c r="B129" s="393" t="s">
        <v>1509</v>
      </c>
      <c r="C129" s="393" t="s">
        <v>483</v>
      </c>
      <c r="D129" s="394" t="s">
        <v>484</v>
      </c>
      <c r="E129" s="393">
        <v>4</v>
      </c>
      <c r="F129" s="395">
        <v>5</v>
      </c>
      <c r="G129" s="395">
        <v>2</v>
      </c>
      <c r="H129" s="395">
        <v>1</v>
      </c>
      <c r="I129" s="395">
        <v>0</v>
      </c>
      <c r="J129" s="396" t="s">
        <v>1512</v>
      </c>
      <c r="K129" s="593">
        <f>'Allegato 1.1 (CE) new'!L129</f>
        <v>29397.919999999998</v>
      </c>
      <c r="L129" s="593">
        <v>26552</v>
      </c>
      <c r="M129" s="593">
        <f>'Allegato 1.1 (CE) new'!N129</f>
        <v>75961</v>
      </c>
      <c r="N129" s="593">
        <f>'Allegato 1.1 (CE) new'!O129</f>
        <v>75961</v>
      </c>
      <c r="O129" s="593">
        <f t="shared" ref="O129:Q129" si="44">SUM(O130:O131)</f>
        <v>77480.22</v>
      </c>
      <c r="P129" s="593">
        <f t="shared" si="44"/>
        <v>79029.824399999998</v>
      </c>
      <c r="Q129" s="593">
        <f t="shared" si="44"/>
        <v>0</v>
      </c>
    </row>
    <row r="130" spans="1:17" ht="25.5">
      <c r="A130" s="398"/>
      <c r="B130" s="398" t="s">
        <v>1513</v>
      </c>
      <c r="C130" s="398" t="s">
        <v>485</v>
      </c>
      <c r="D130" s="399" t="s">
        <v>486</v>
      </c>
      <c r="E130" s="398">
        <v>4</v>
      </c>
      <c r="F130" s="400">
        <v>5</v>
      </c>
      <c r="G130" s="400">
        <v>2</v>
      </c>
      <c r="H130" s="400">
        <v>1</v>
      </c>
      <c r="I130" s="400">
        <v>1</v>
      </c>
      <c r="J130" s="406" t="s">
        <v>1514</v>
      </c>
      <c r="K130" s="594">
        <f>'Allegato 1.1 (CE) new'!L130</f>
        <v>29397.919999999998</v>
      </c>
      <c r="L130" s="594">
        <v>26552</v>
      </c>
      <c r="M130" s="594">
        <f>'Allegato 1.1 (CE) new'!N130</f>
        <v>28242</v>
      </c>
      <c r="N130" s="578">
        <f>'Allegato 1.1 (CE) new'!O130</f>
        <v>28242</v>
      </c>
      <c r="O130" s="578">
        <f t="shared" ref="O130:P131" si="45">N130*0.02+N130</f>
        <v>28806.84</v>
      </c>
      <c r="P130" s="578">
        <f t="shared" si="45"/>
        <v>29382.9768</v>
      </c>
      <c r="Q130" s="578"/>
    </row>
    <row r="131" spans="1:17">
      <c r="A131" s="398"/>
      <c r="B131" s="398" t="s">
        <v>1515</v>
      </c>
      <c r="C131" s="398" t="s">
        <v>487</v>
      </c>
      <c r="D131" s="399" t="s">
        <v>488</v>
      </c>
      <c r="E131" s="398">
        <v>4</v>
      </c>
      <c r="F131" s="400">
        <v>5</v>
      </c>
      <c r="G131" s="400">
        <v>2</v>
      </c>
      <c r="H131" s="400">
        <v>1</v>
      </c>
      <c r="I131" s="400">
        <v>2</v>
      </c>
      <c r="J131" s="406" t="s">
        <v>1516</v>
      </c>
      <c r="K131" s="594">
        <f>'Allegato 1.1 (CE) new'!L131</f>
        <v>0</v>
      </c>
      <c r="L131" s="594">
        <v>0</v>
      </c>
      <c r="M131" s="594">
        <f>'Allegato 1.1 (CE) new'!N131</f>
        <v>47719</v>
      </c>
      <c r="N131" s="578">
        <f>'Allegato 1.1 (CE) new'!O131</f>
        <v>47719</v>
      </c>
      <c r="O131" s="578">
        <f t="shared" si="45"/>
        <v>48673.38</v>
      </c>
      <c r="P131" s="578">
        <f t="shared" si="45"/>
        <v>49646.847599999994</v>
      </c>
      <c r="Q131" s="578"/>
    </row>
    <row r="132" spans="1:17" ht="25.5">
      <c r="A132" s="389"/>
      <c r="B132" s="389" t="s">
        <v>1517</v>
      </c>
      <c r="C132" s="389" t="s">
        <v>489</v>
      </c>
      <c r="D132" s="388" t="s">
        <v>1518</v>
      </c>
      <c r="E132" s="389">
        <v>4</v>
      </c>
      <c r="F132" s="390">
        <v>5</v>
      </c>
      <c r="G132" s="390">
        <v>3</v>
      </c>
      <c r="H132" s="390">
        <v>0</v>
      </c>
      <c r="I132" s="390">
        <v>0</v>
      </c>
      <c r="J132" s="391" t="s">
        <v>1519</v>
      </c>
      <c r="K132" s="592">
        <f>'Allegato 1.1 (CE) new'!L132</f>
        <v>7351.68</v>
      </c>
      <c r="L132" s="592">
        <v>60000</v>
      </c>
      <c r="M132" s="592">
        <f>'Allegato 1.1 (CE) new'!N132</f>
        <v>8881</v>
      </c>
      <c r="N132" s="592">
        <f>'Allegato 1.1 (CE) new'!O132</f>
        <v>8881</v>
      </c>
      <c r="O132" s="592">
        <f t="shared" ref="O132:Q132" si="46">O133</f>
        <v>9058.6200000000008</v>
      </c>
      <c r="P132" s="592">
        <f t="shared" si="46"/>
        <v>9239.7924000000003</v>
      </c>
      <c r="Q132" s="592">
        <f t="shared" si="46"/>
        <v>0</v>
      </c>
    </row>
    <row r="133" spans="1:17" ht="25.5">
      <c r="A133" s="393" t="s">
        <v>350</v>
      </c>
      <c r="B133" s="393" t="s">
        <v>1517</v>
      </c>
      <c r="C133" s="393" t="s">
        <v>489</v>
      </c>
      <c r="D133" s="394" t="s">
        <v>490</v>
      </c>
      <c r="E133" s="393">
        <v>4</v>
      </c>
      <c r="F133" s="395">
        <v>5</v>
      </c>
      <c r="G133" s="395">
        <v>3</v>
      </c>
      <c r="H133" s="395">
        <v>1</v>
      </c>
      <c r="I133" s="395">
        <v>0</v>
      </c>
      <c r="J133" s="396" t="s">
        <v>1520</v>
      </c>
      <c r="K133" s="593">
        <f>'Allegato 1.1 (CE) new'!L133</f>
        <v>7351.68</v>
      </c>
      <c r="L133" s="593">
        <v>60000</v>
      </c>
      <c r="M133" s="593">
        <f>'Allegato 1.1 (CE) new'!N133</f>
        <v>8881</v>
      </c>
      <c r="N133" s="593">
        <f>'Allegato 1.1 (CE) new'!O133</f>
        <v>8881</v>
      </c>
      <c r="O133" s="593">
        <f t="shared" ref="O133:Q133" si="47">SUM(O134:O136)</f>
        <v>9058.6200000000008</v>
      </c>
      <c r="P133" s="593">
        <f t="shared" si="47"/>
        <v>9239.7924000000003</v>
      </c>
      <c r="Q133" s="593">
        <f t="shared" si="47"/>
        <v>0</v>
      </c>
    </row>
    <row r="134" spans="1:17" ht="38.25">
      <c r="A134" s="398" t="s">
        <v>350</v>
      </c>
      <c r="B134" s="398" t="s">
        <v>1521</v>
      </c>
      <c r="C134" s="398" t="s">
        <v>491</v>
      </c>
      <c r="D134" s="399" t="s">
        <v>492</v>
      </c>
      <c r="E134" s="398">
        <v>4</v>
      </c>
      <c r="F134" s="400">
        <v>5</v>
      </c>
      <c r="G134" s="400">
        <v>3</v>
      </c>
      <c r="H134" s="400">
        <v>1</v>
      </c>
      <c r="I134" s="400">
        <v>1</v>
      </c>
      <c r="J134" s="406" t="s">
        <v>1522</v>
      </c>
      <c r="K134" s="594">
        <f>'Allegato 1.1 (CE) new'!L134</f>
        <v>0</v>
      </c>
      <c r="L134" s="594">
        <v>0</v>
      </c>
      <c r="M134" s="594">
        <f>'Allegato 1.1 (CE) new'!N134</f>
        <v>0</v>
      </c>
      <c r="N134" s="578">
        <f>'Allegato 1.1 (CE) new'!O134</f>
        <v>0</v>
      </c>
      <c r="O134" s="578">
        <f t="shared" ref="O134:P136" si="48">N134*0.02+N134</f>
        <v>0</v>
      </c>
      <c r="P134" s="578">
        <f t="shared" si="48"/>
        <v>0</v>
      </c>
      <c r="Q134" s="578"/>
    </row>
    <row r="135" spans="1:17" ht="25.5">
      <c r="A135" s="398" t="s">
        <v>350</v>
      </c>
      <c r="B135" s="398" t="s">
        <v>1523</v>
      </c>
      <c r="C135" s="398" t="s">
        <v>493</v>
      </c>
      <c r="D135" s="399" t="s">
        <v>494</v>
      </c>
      <c r="E135" s="398">
        <v>4</v>
      </c>
      <c r="F135" s="400">
        <v>5</v>
      </c>
      <c r="G135" s="400">
        <v>3</v>
      </c>
      <c r="H135" s="400">
        <v>1</v>
      </c>
      <c r="I135" s="400">
        <v>2</v>
      </c>
      <c r="J135" s="406" t="s">
        <v>1524</v>
      </c>
      <c r="K135" s="594">
        <f>'Allegato 1.1 (CE) new'!L135</f>
        <v>0</v>
      </c>
      <c r="L135" s="594">
        <v>0</v>
      </c>
      <c r="M135" s="594">
        <f>'Allegato 1.1 (CE) new'!N135</f>
        <v>0</v>
      </c>
      <c r="N135" s="578">
        <f>'Allegato 1.1 (CE) new'!O135</f>
        <v>0</v>
      </c>
      <c r="O135" s="578">
        <f t="shared" si="48"/>
        <v>0</v>
      </c>
      <c r="P135" s="578">
        <f t="shared" si="48"/>
        <v>0</v>
      </c>
      <c r="Q135" s="578"/>
    </row>
    <row r="136" spans="1:17" ht="25.5">
      <c r="A136" s="398" t="s">
        <v>350</v>
      </c>
      <c r="B136" s="398" t="s">
        <v>1525</v>
      </c>
      <c r="C136" s="398" t="s">
        <v>495</v>
      </c>
      <c r="D136" s="399" t="s">
        <v>496</v>
      </c>
      <c r="E136" s="398">
        <v>4</v>
      </c>
      <c r="F136" s="400">
        <v>5</v>
      </c>
      <c r="G136" s="400">
        <v>3</v>
      </c>
      <c r="H136" s="400">
        <v>1</v>
      </c>
      <c r="I136" s="400">
        <v>3</v>
      </c>
      <c r="J136" s="406" t="s">
        <v>1526</v>
      </c>
      <c r="K136" s="594">
        <f>'Allegato 1.1 (CE) new'!L136</f>
        <v>7351.68</v>
      </c>
      <c r="L136" s="594">
        <v>60000</v>
      </c>
      <c r="M136" s="594">
        <f>'Allegato 1.1 (CE) new'!N136</f>
        <v>8881</v>
      </c>
      <c r="N136" s="578">
        <f>'Allegato 1.1 (CE) new'!O136</f>
        <v>8881</v>
      </c>
      <c r="O136" s="578">
        <f t="shared" si="48"/>
        <v>9058.6200000000008</v>
      </c>
      <c r="P136" s="578">
        <f t="shared" si="48"/>
        <v>9239.7924000000003</v>
      </c>
      <c r="Q136" s="578"/>
    </row>
    <row r="137" spans="1:17" ht="25.5">
      <c r="A137" s="389"/>
      <c r="B137" s="389" t="s">
        <v>1527</v>
      </c>
      <c r="C137" s="389" t="s">
        <v>497</v>
      </c>
      <c r="D137" s="388" t="s">
        <v>1528</v>
      </c>
      <c r="E137" s="389">
        <v>4</v>
      </c>
      <c r="F137" s="390">
        <v>5</v>
      </c>
      <c r="G137" s="390">
        <v>4</v>
      </c>
      <c r="H137" s="390">
        <v>0</v>
      </c>
      <c r="I137" s="390">
        <v>0</v>
      </c>
      <c r="J137" s="391" t="s">
        <v>1529</v>
      </c>
      <c r="K137" s="592">
        <f>'Allegato 1.1 (CE) new'!L137</f>
        <v>99087.12</v>
      </c>
      <c r="L137" s="592">
        <v>46000</v>
      </c>
      <c r="M137" s="592">
        <f>'Allegato 1.1 (CE) new'!N137</f>
        <v>62687</v>
      </c>
      <c r="N137" s="592">
        <f>'Allegato 1.1 (CE) new'!O137</f>
        <v>62687</v>
      </c>
      <c r="O137" s="592">
        <f t="shared" ref="O137:Q137" si="49">O138</f>
        <v>63940.74</v>
      </c>
      <c r="P137" s="592">
        <f t="shared" si="49"/>
        <v>65219.554799999998</v>
      </c>
      <c r="Q137" s="592">
        <f t="shared" si="49"/>
        <v>0</v>
      </c>
    </row>
    <row r="138" spans="1:17">
      <c r="A138" s="393"/>
      <c r="B138" s="393" t="s">
        <v>1527</v>
      </c>
      <c r="C138" s="393" t="s">
        <v>497</v>
      </c>
      <c r="D138" s="394" t="s">
        <v>498</v>
      </c>
      <c r="E138" s="393">
        <v>4</v>
      </c>
      <c r="F138" s="395">
        <v>5</v>
      </c>
      <c r="G138" s="395">
        <v>4</v>
      </c>
      <c r="H138" s="395">
        <v>1</v>
      </c>
      <c r="I138" s="395">
        <v>0</v>
      </c>
      <c r="J138" s="396" t="s">
        <v>1530</v>
      </c>
      <c r="K138" s="593">
        <f>'Allegato 1.1 (CE) new'!L138</f>
        <v>99087.12</v>
      </c>
      <c r="L138" s="593">
        <v>46000</v>
      </c>
      <c r="M138" s="593">
        <f>'Allegato 1.1 (CE) new'!N138</f>
        <v>62687</v>
      </c>
      <c r="N138" s="593">
        <f>'Allegato 1.1 (CE) new'!O138</f>
        <v>62687</v>
      </c>
      <c r="O138" s="593">
        <f t="shared" ref="O138:Q138" si="50">SUM(O139:O141)</f>
        <v>63940.74</v>
      </c>
      <c r="P138" s="593">
        <f t="shared" si="50"/>
        <v>65219.554799999998</v>
      </c>
      <c r="Q138" s="593">
        <f t="shared" si="50"/>
        <v>0</v>
      </c>
    </row>
    <row r="139" spans="1:17" ht="25.5">
      <c r="A139" s="398"/>
      <c r="B139" s="398" t="s">
        <v>1531</v>
      </c>
      <c r="C139" s="398" t="s">
        <v>499</v>
      </c>
      <c r="D139" s="399" t="s">
        <v>500</v>
      </c>
      <c r="E139" s="398">
        <v>4</v>
      </c>
      <c r="F139" s="400">
        <v>5</v>
      </c>
      <c r="G139" s="400">
        <v>4</v>
      </c>
      <c r="H139" s="400">
        <v>1</v>
      </c>
      <c r="I139" s="400">
        <v>1</v>
      </c>
      <c r="J139" s="406" t="s">
        <v>1532</v>
      </c>
      <c r="K139" s="594">
        <f>'Allegato 1.1 (CE) new'!L139</f>
        <v>31900.45</v>
      </c>
      <c r="L139" s="594">
        <v>32000</v>
      </c>
      <c r="M139" s="594">
        <f>'Allegato 1.1 (CE) new'!N139</f>
        <v>44148</v>
      </c>
      <c r="N139" s="578">
        <f>'Allegato 1.1 (CE) new'!O139</f>
        <v>44148</v>
      </c>
      <c r="O139" s="578">
        <f t="shared" ref="O139:P141" si="51">N139*0.02+N139</f>
        <v>45030.96</v>
      </c>
      <c r="P139" s="578">
        <f t="shared" si="51"/>
        <v>45931.5792</v>
      </c>
      <c r="Q139" s="578"/>
    </row>
    <row r="140" spans="1:17">
      <c r="A140" s="398"/>
      <c r="B140" s="398" t="s">
        <v>1533</v>
      </c>
      <c r="C140" s="398" t="s">
        <v>501</v>
      </c>
      <c r="D140" s="399" t="s">
        <v>502</v>
      </c>
      <c r="E140" s="398">
        <v>4</v>
      </c>
      <c r="F140" s="400">
        <v>5</v>
      </c>
      <c r="G140" s="400">
        <v>4</v>
      </c>
      <c r="H140" s="400">
        <v>1</v>
      </c>
      <c r="I140" s="400">
        <v>2</v>
      </c>
      <c r="J140" s="406" t="s">
        <v>1534</v>
      </c>
      <c r="K140" s="594">
        <f>'Allegato 1.1 (CE) new'!L140</f>
        <v>0</v>
      </c>
      <c r="L140" s="594">
        <v>0</v>
      </c>
      <c r="M140" s="594">
        <f>'Allegato 1.1 (CE) new'!N140</f>
        <v>0</v>
      </c>
      <c r="N140" s="578">
        <f>'Allegato 1.1 (CE) new'!O140</f>
        <v>0</v>
      </c>
      <c r="O140" s="578">
        <f t="shared" si="51"/>
        <v>0</v>
      </c>
      <c r="P140" s="578">
        <f t="shared" si="51"/>
        <v>0</v>
      </c>
      <c r="Q140" s="578"/>
    </row>
    <row r="141" spans="1:17">
      <c r="A141" s="398"/>
      <c r="B141" s="398" t="s">
        <v>1535</v>
      </c>
      <c r="C141" s="398" t="s">
        <v>503</v>
      </c>
      <c r="D141" s="399" t="s">
        <v>504</v>
      </c>
      <c r="E141" s="398">
        <v>4</v>
      </c>
      <c r="F141" s="400">
        <v>5</v>
      </c>
      <c r="G141" s="400">
        <v>4</v>
      </c>
      <c r="H141" s="400">
        <v>1</v>
      </c>
      <c r="I141" s="400">
        <v>3</v>
      </c>
      <c r="J141" s="406" t="s">
        <v>1536</v>
      </c>
      <c r="K141" s="594">
        <f>'Allegato 1.1 (CE) new'!L141</f>
        <v>67186.67</v>
      </c>
      <c r="L141" s="594">
        <v>14000</v>
      </c>
      <c r="M141" s="594">
        <f>'Allegato 1.1 (CE) new'!N141</f>
        <v>18539</v>
      </c>
      <c r="N141" s="578">
        <f>'Allegato 1.1 (CE) new'!O141</f>
        <v>18539</v>
      </c>
      <c r="O141" s="578">
        <f t="shared" si="51"/>
        <v>18909.78</v>
      </c>
      <c r="P141" s="578">
        <f t="shared" si="51"/>
        <v>19287.975599999998</v>
      </c>
      <c r="Q141" s="578"/>
    </row>
    <row r="142" spans="1:17">
      <c r="A142" s="389"/>
      <c r="B142" s="389" t="s">
        <v>1537</v>
      </c>
      <c r="C142" s="389" t="s">
        <v>505</v>
      </c>
      <c r="D142" s="388" t="s">
        <v>1538</v>
      </c>
      <c r="E142" s="389">
        <v>4</v>
      </c>
      <c r="F142" s="390">
        <v>5</v>
      </c>
      <c r="G142" s="390">
        <v>5</v>
      </c>
      <c r="H142" s="390">
        <v>0</v>
      </c>
      <c r="I142" s="390">
        <v>0</v>
      </c>
      <c r="J142" s="391" t="s">
        <v>1539</v>
      </c>
      <c r="K142" s="592">
        <f>'Allegato 1.1 (CE) new'!L142</f>
        <v>177598.75</v>
      </c>
      <c r="L142" s="592">
        <v>120000</v>
      </c>
      <c r="M142" s="592">
        <f>'Allegato 1.1 (CE) new'!N142</f>
        <v>142051</v>
      </c>
      <c r="N142" s="592">
        <f>'Allegato 1.1 (CE) new'!O142</f>
        <v>108154</v>
      </c>
      <c r="O142" s="592">
        <f t="shared" ref="O142:Q142" si="52">O143</f>
        <v>110317.08</v>
      </c>
      <c r="P142" s="592">
        <f t="shared" si="52"/>
        <v>112523.4216</v>
      </c>
      <c r="Q142" s="592">
        <f t="shared" si="52"/>
        <v>0</v>
      </c>
    </row>
    <row r="143" spans="1:17">
      <c r="A143" s="393"/>
      <c r="B143" s="393" t="s">
        <v>1537</v>
      </c>
      <c r="C143" s="393" t="s">
        <v>505</v>
      </c>
      <c r="D143" s="394" t="s">
        <v>506</v>
      </c>
      <c r="E143" s="393">
        <v>4</v>
      </c>
      <c r="F143" s="395">
        <v>5</v>
      </c>
      <c r="G143" s="395">
        <v>5</v>
      </c>
      <c r="H143" s="395">
        <v>1</v>
      </c>
      <c r="I143" s="395">
        <v>0</v>
      </c>
      <c r="J143" s="396" t="s">
        <v>1540</v>
      </c>
      <c r="K143" s="593">
        <f>'Allegato 1.1 (CE) new'!L143</f>
        <v>177598.75</v>
      </c>
      <c r="L143" s="593">
        <v>120000</v>
      </c>
      <c r="M143" s="593">
        <f>'Allegato 1.1 (CE) new'!N143</f>
        <v>108153.56999999999</v>
      </c>
      <c r="N143" s="593">
        <f>'Allegato 1.1 (CE) new'!O143</f>
        <v>108154</v>
      </c>
      <c r="O143" s="593">
        <f t="shared" ref="O143:Q143" si="53">SUM(O144:O149)</f>
        <v>110317.08</v>
      </c>
      <c r="P143" s="593">
        <f t="shared" si="53"/>
        <v>112523.4216</v>
      </c>
      <c r="Q143" s="593">
        <f t="shared" si="53"/>
        <v>0</v>
      </c>
    </row>
    <row r="144" spans="1:17" ht="25.5">
      <c r="A144" s="398"/>
      <c r="B144" s="398" t="s">
        <v>1541</v>
      </c>
      <c r="C144" s="398" t="s">
        <v>509</v>
      </c>
      <c r="D144" s="399" t="s">
        <v>510</v>
      </c>
      <c r="E144" s="398">
        <v>4</v>
      </c>
      <c r="F144" s="400">
        <v>5</v>
      </c>
      <c r="G144" s="400">
        <v>5</v>
      </c>
      <c r="H144" s="400">
        <v>1</v>
      </c>
      <c r="I144" s="400">
        <v>1</v>
      </c>
      <c r="J144" s="406" t="s">
        <v>1542</v>
      </c>
      <c r="K144" s="594">
        <f>'Allegato 1.1 (CE) new'!L144</f>
        <v>0</v>
      </c>
      <c r="L144" s="594">
        <v>0</v>
      </c>
      <c r="M144" s="594">
        <f>'Allegato 1.1 (CE) new'!N144</f>
        <v>0</v>
      </c>
      <c r="N144" s="578">
        <f>'Allegato 1.1 (CE) new'!O144</f>
        <v>0</v>
      </c>
      <c r="O144" s="578">
        <f t="shared" ref="O144:P149" si="54">N144*0.02+N144</f>
        <v>0</v>
      </c>
      <c r="P144" s="578">
        <f t="shared" si="54"/>
        <v>0</v>
      </c>
      <c r="Q144" s="578"/>
    </row>
    <row r="145" spans="1:17" ht="25.5">
      <c r="A145" s="398"/>
      <c r="B145" s="398" t="s">
        <v>1543</v>
      </c>
      <c r="C145" s="398" t="s">
        <v>511</v>
      </c>
      <c r="D145" s="399" t="s">
        <v>512</v>
      </c>
      <c r="E145" s="398">
        <v>4</v>
      </c>
      <c r="F145" s="400">
        <v>5</v>
      </c>
      <c r="G145" s="400">
        <v>5</v>
      </c>
      <c r="H145" s="400">
        <v>1</v>
      </c>
      <c r="I145" s="400">
        <v>2</v>
      </c>
      <c r="J145" s="406" t="s">
        <v>1544</v>
      </c>
      <c r="K145" s="594">
        <f>'Allegato 1.1 (CE) new'!L145</f>
        <v>0</v>
      </c>
      <c r="L145" s="594">
        <v>0</v>
      </c>
      <c r="M145" s="594">
        <f>'Allegato 1.1 (CE) new'!N145</f>
        <v>0</v>
      </c>
      <c r="N145" s="578">
        <f>'Allegato 1.1 (CE) new'!O145</f>
        <v>0</v>
      </c>
      <c r="O145" s="578">
        <f t="shared" si="54"/>
        <v>0</v>
      </c>
      <c r="P145" s="578">
        <f t="shared" si="54"/>
        <v>0</v>
      </c>
      <c r="Q145" s="578"/>
    </row>
    <row r="146" spans="1:17">
      <c r="A146" s="398"/>
      <c r="B146" s="398" t="s">
        <v>1545</v>
      </c>
      <c r="C146" s="398" t="s">
        <v>513</v>
      </c>
      <c r="D146" s="399" t="s">
        <v>514</v>
      </c>
      <c r="E146" s="398">
        <v>4</v>
      </c>
      <c r="F146" s="400">
        <v>5</v>
      </c>
      <c r="G146" s="400">
        <v>5</v>
      </c>
      <c r="H146" s="400">
        <v>1</v>
      </c>
      <c r="I146" s="400">
        <v>3</v>
      </c>
      <c r="J146" s="406" t="s">
        <v>1546</v>
      </c>
      <c r="K146" s="594">
        <f>'Allegato 1.1 (CE) new'!L146</f>
        <v>0</v>
      </c>
      <c r="L146" s="594">
        <v>0</v>
      </c>
      <c r="M146" s="594">
        <f>'Allegato 1.1 (CE) new'!N146</f>
        <v>0</v>
      </c>
      <c r="N146" s="578">
        <f>'Allegato 1.1 (CE) new'!O146</f>
        <v>0</v>
      </c>
      <c r="O146" s="578">
        <f t="shared" si="54"/>
        <v>0</v>
      </c>
      <c r="P146" s="578">
        <f t="shared" si="54"/>
        <v>0</v>
      </c>
      <c r="Q146" s="578"/>
    </row>
    <row r="147" spans="1:17">
      <c r="A147" s="398"/>
      <c r="B147" s="398" t="s">
        <v>1547</v>
      </c>
      <c r="C147" s="398" t="s">
        <v>515</v>
      </c>
      <c r="D147" s="399" t="s">
        <v>516</v>
      </c>
      <c r="E147" s="398">
        <v>4</v>
      </c>
      <c r="F147" s="400">
        <v>5</v>
      </c>
      <c r="G147" s="400">
        <v>5</v>
      </c>
      <c r="H147" s="400">
        <v>1</v>
      </c>
      <c r="I147" s="400">
        <v>4</v>
      </c>
      <c r="J147" s="406" t="s">
        <v>1548</v>
      </c>
      <c r="K147" s="594">
        <f>'Allegato 1.1 (CE) new'!L147</f>
        <v>0</v>
      </c>
      <c r="L147" s="594">
        <v>0</v>
      </c>
      <c r="M147" s="594">
        <f>'Allegato 1.1 (CE) new'!N147</f>
        <v>0</v>
      </c>
      <c r="N147" s="578">
        <f>'Allegato 1.1 (CE) new'!O147</f>
        <v>0</v>
      </c>
      <c r="O147" s="578">
        <f t="shared" si="54"/>
        <v>0</v>
      </c>
      <c r="P147" s="578">
        <f t="shared" si="54"/>
        <v>0</v>
      </c>
      <c r="Q147" s="578"/>
    </row>
    <row r="148" spans="1:17">
      <c r="A148" s="398"/>
      <c r="B148" s="398" t="s">
        <v>1547</v>
      </c>
      <c r="C148" s="398" t="s">
        <v>515</v>
      </c>
      <c r="D148" s="399" t="s">
        <v>516</v>
      </c>
      <c r="E148" s="398">
        <v>4</v>
      </c>
      <c r="F148" s="400">
        <v>5</v>
      </c>
      <c r="G148" s="400">
        <v>5</v>
      </c>
      <c r="H148" s="400">
        <v>1</v>
      </c>
      <c r="I148" s="400">
        <v>5</v>
      </c>
      <c r="J148" s="406" t="s">
        <v>1549</v>
      </c>
      <c r="K148" s="594">
        <f>'Allegato 1.1 (CE) new'!L148</f>
        <v>30480.55</v>
      </c>
      <c r="L148" s="594">
        <v>0</v>
      </c>
      <c r="M148" s="594">
        <f>'Allegato 1.1 (CE) new'!N148</f>
        <v>0</v>
      </c>
      <c r="N148" s="578">
        <f>'Allegato 1.1 (CE) new'!O148</f>
        <v>0</v>
      </c>
      <c r="O148" s="578">
        <f t="shared" si="54"/>
        <v>0</v>
      </c>
      <c r="P148" s="578">
        <f t="shared" si="54"/>
        <v>0</v>
      </c>
      <c r="Q148" s="578"/>
    </row>
    <row r="149" spans="1:17">
      <c r="A149" s="398"/>
      <c r="B149" s="398" t="s">
        <v>1547</v>
      </c>
      <c r="C149" s="398" t="s">
        <v>515</v>
      </c>
      <c r="D149" s="399" t="s">
        <v>516</v>
      </c>
      <c r="E149" s="398">
        <v>4</v>
      </c>
      <c r="F149" s="400">
        <v>5</v>
      </c>
      <c r="G149" s="400">
        <v>5</v>
      </c>
      <c r="H149" s="400">
        <v>1</v>
      </c>
      <c r="I149" s="400">
        <v>6</v>
      </c>
      <c r="J149" s="406" t="s">
        <v>1550</v>
      </c>
      <c r="K149" s="594">
        <f>'Allegato 1.1 (CE) new'!L149</f>
        <v>147118.20000000001</v>
      </c>
      <c r="L149" s="594">
        <v>120000</v>
      </c>
      <c r="M149" s="594">
        <f>'Allegato 1.1 (CE) new'!N149</f>
        <v>108153.56999999999</v>
      </c>
      <c r="N149" s="578">
        <f>'Allegato 1.1 (CE) new'!O149</f>
        <v>108154</v>
      </c>
      <c r="O149" s="578">
        <f t="shared" si="54"/>
        <v>110317.08</v>
      </c>
      <c r="P149" s="578">
        <f t="shared" si="54"/>
        <v>112523.4216</v>
      </c>
      <c r="Q149" s="578"/>
    </row>
    <row r="150" spans="1:17" ht="25.5">
      <c r="A150" s="383"/>
      <c r="B150" s="383" t="s">
        <v>1551</v>
      </c>
      <c r="C150" s="383" t="s">
        <v>517</v>
      </c>
      <c r="D150" s="382" t="s">
        <v>1552</v>
      </c>
      <c r="E150" s="383">
        <v>4</v>
      </c>
      <c r="F150" s="384">
        <v>6</v>
      </c>
      <c r="G150" s="384">
        <v>0</v>
      </c>
      <c r="H150" s="384">
        <v>0</v>
      </c>
      <c r="I150" s="384">
        <v>0</v>
      </c>
      <c r="J150" s="385" t="s">
        <v>1553</v>
      </c>
      <c r="K150" s="591">
        <f>'Allegato 1.1 (CE) new'!L150</f>
        <v>1829966.8800000001</v>
      </c>
      <c r="L150" s="591">
        <v>2080000</v>
      </c>
      <c r="M150" s="591">
        <f>'Allegato 1.1 (CE) new'!N150</f>
        <v>1801519</v>
      </c>
      <c r="N150" s="591">
        <f>'Allegato 1.1 (CE) new'!O150</f>
        <v>1801519</v>
      </c>
      <c r="O150" s="591">
        <f t="shared" ref="O150:Q150" si="55">O151+O154+O157</f>
        <v>1837549.38</v>
      </c>
      <c r="P150" s="591">
        <f t="shared" si="55"/>
        <v>1874300.3676</v>
      </c>
      <c r="Q150" s="591">
        <f t="shared" si="55"/>
        <v>0</v>
      </c>
    </row>
    <row r="151" spans="1:17" ht="38.25">
      <c r="A151" s="389"/>
      <c r="B151" s="389" t="s">
        <v>1554</v>
      </c>
      <c r="C151" s="389" t="s">
        <v>519</v>
      </c>
      <c r="D151" s="388" t="s">
        <v>1555</v>
      </c>
      <c r="E151" s="389">
        <v>4</v>
      </c>
      <c r="F151" s="390">
        <v>6</v>
      </c>
      <c r="G151" s="390">
        <v>1</v>
      </c>
      <c r="H151" s="390">
        <v>0</v>
      </c>
      <c r="I151" s="390">
        <v>0</v>
      </c>
      <c r="J151" s="391" t="s">
        <v>1556</v>
      </c>
      <c r="K151" s="592">
        <f>'Allegato 1.1 (CE) new'!L151</f>
        <v>1772350.33</v>
      </c>
      <c r="L151" s="592">
        <v>2000000</v>
      </c>
      <c r="M151" s="592">
        <f>'Allegato 1.1 (CE) new'!N151</f>
        <v>1677034</v>
      </c>
      <c r="N151" s="592">
        <f>'Allegato 1.1 (CE) new'!O151</f>
        <v>1677034</v>
      </c>
      <c r="O151" s="592">
        <f t="shared" ref="O151:Q152" si="56">O152</f>
        <v>1710574.68</v>
      </c>
      <c r="P151" s="592">
        <f t="shared" si="56"/>
        <v>1744786.1735999999</v>
      </c>
      <c r="Q151" s="592">
        <f t="shared" si="56"/>
        <v>0</v>
      </c>
    </row>
    <row r="152" spans="1:17" ht="25.5">
      <c r="A152" s="393"/>
      <c r="B152" s="393" t="s">
        <v>1557</v>
      </c>
      <c r="C152" s="393" t="s">
        <v>519</v>
      </c>
      <c r="D152" s="394" t="s">
        <v>520</v>
      </c>
      <c r="E152" s="393">
        <v>4</v>
      </c>
      <c r="F152" s="395">
        <v>6</v>
      </c>
      <c r="G152" s="395">
        <v>1</v>
      </c>
      <c r="H152" s="395">
        <v>1</v>
      </c>
      <c r="I152" s="395">
        <v>0</v>
      </c>
      <c r="J152" s="396" t="s">
        <v>1558</v>
      </c>
      <c r="K152" s="593">
        <f>'Allegato 1.1 (CE) new'!L152</f>
        <v>1772350.33</v>
      </c>
      <c r="L152" s="593">
        <v>2000000</v>
      </c>
      <c r="M152" s="593">
        <f>'Allegato 1.1 (CE) new'!N152</f>
        <v>1677034</v>
      </c>
      <c r="N152" s="593">
        <f>'Allegato 1.1 (CE) new'!O152</f>
        <v>1677034</v>
      </c>
      <c r="O152" s="593">
        <f t="shared" si="56"/>
        <v>1710574.68</v>
      </c>
      <c r="P152" s="593">
        <f t="shared" si="56"/>
        <v>1744786.1735999999</v>
      </c>
      <c r="Q152" s="593">
        <f t="shared" si="56"/>
        <v>0</v>
      </c>
    </row>
    <row r="153" spans="1:17" ht="25.5">
      <c r="A153" s="398"/>
      <c r="B153" s="398" t="s">
        <v>1557</v>
      </c>
      <c r="C153" s="398" t="s">
        <v>519</v>
      </c>
      <c r="D153" s="399" t="s">
        <v>520</v>
      </c>
      <c r="E153" s="398">
        <v>4</v>
      </c>
      <c r="F153" s="400">
        <v>6</v>
      </c>
      <c r="G153" s="400">
        <v>1</v>
      </c>
      <c r="H153" s="400">
        <v>1</v>
      </c>
      <c r="I153" s="400">
        <v>1</v>
      </c>
      <c r="J153" s="406" t="s">
        <v>1558</v>
      </c>
      <c r="K153" s="594">
        <f>'Allegato 1.1 (CE) new'!L153</f>
        <v>1772350.33</v>
      </c>
      <c r="L153" s="594">
        <v>2000000</v>
      </c>
      <c r="M153" s="594">
        <f>'Allegato 1.1 (CE) new'!N153</f>
        <v>1677034</v>
      </c>
      <c r="N153" s="578">
        <f>'Allegato 1.1 (CE) new'!O153</f>
        <v>1677034</v>
      </c>
      <c r="O153" s="578">
        <f>N153*0.02+N153</f>
        <v>1710574.68</v>
      </c>
      <c r="P153" s="578">
        <f>O153*0.02+O153</f>
        <v>1744786.1735999999</v>
      </c>
      <c r="Q153" s="578"/>
    </row>
    <row r="154" spans="1:17" ht="25.5">
      <c r="A154" s="389"/>
      <c r="B154" s="389" t="s">
        <v>1559</v>
      </c>
      <c r="C154" s="389" t="s">
        <v>521</v>
      </c>
      <c r="D154" s="388" t="s">
        <v>1560</v>
      </c>
      <c r="E154" s="389">
        <v>4</v>
      </c>
      <c r="F154" s="390">
        <v>6</v>
      </c>
      <c r="G154" s="390">
        <v>2</v>
      </c>
      <c r="H154" s="390">
        <v>0</v>
      </c>
      <c r="I154" s="390">
        <v>0</v>
      </c>
      <c r="J154" s="391" t="s">
        <v>1561</v>
      </c>
      <c r="K154" s="592">
        <f>'Allegato 1.1 (CE) new'!L154</f>
        <v>41419.480000000003</v>
      </c>
      <c r="L154" s="592">
        <v>80000</v>
      </c>
      <c r="M154" s="592">
        <f>'Allegato 1.1 (CE) new'!N154</f>
        <v>46649</v>
      </c>
      <c r="N154" s="592">
        <f>'Allegato 1.1 (CE) new'!O154</f>
        <v>46649</v>
      </c>
      <c r="O154" s="592">
        <f t="shared" ref="O154:Q155" si="57">O155</f>
        <v>47581.98</v>
      </c>
      <c r="P154" s="592">
        <f t="shared" si="57"/>
        <v>48533.619600000005</v>
      </c>
      <c r="Q154" s="592">
        <f t="shared" si="57"/>
        <v>0</v>
      </c>
    </row>
    <row r="155" spans="1:17" ht="25.5">
      <c r="A155" s="393"/>
      <c r="B155" s="393" t="s">
        <v>1562</v>
      </c>
      <c r="C155" s="393" t="s">
        <v>521</v>
      </c>
      <c r="D155" s="394" t="s">
        <v>522</v>
      </c>
      <c r="E155" s="393">
        <v>4</v>
      </c>
      <c r="F155" s="395">
        <v>6</v>
      </c>
      <c r="G155" s="395">
        <v>2</v>
      </c>
      <c r="H155" s="395">
        <v>1</v>
      </c>
      <c r="I155" s="395">
        <v>0</v>
      </c>
      <c r="J155" s="396" t="s">
        <v>1563</v>
      </c>
      <c r="K155" s="593">
        <f>'Allegato 1.1 (CE) new'!L155</f>
        <v>41419.480000000003</v>
      </c>
      <c r="L155" s="593">
        <v>80000</v>
      </c>
      <c r="M155" s="593">
        <f>'Allegato 1.1 (CE) new'!N155</f>
        <v>46649</v>
      </c>
      <c r="N155" s="593">
        <f>'Allegato 1.1 (CE) new'!O155</f>
        <v>46649</v>
      </c>
      <c r="O155" s="593">
        <f t="shared" si="57"/>
        <v>47581.98</v>
      </c>
      <c r="P155" s="593">
        <f t="shared" si="57"/>
        <v>48533.619600000005</v>
      </c>
      <c r="Q155" s="593">
        <f t="shared" si="57"/>
        <v>0</v>
      </c>
    </row>
    <row r="156" spans="1:17" ht="25.5">
      <c r="A156" s="398"/>
      <c r="B156" s="398" t="s">
        <v>1562</v>
      </c>
      <c r="C156" s="398" t="s">
        <v>521</v>
      </c>
      <c r="D156" s="399" t="s">
        <v>522</v>
      </c>
      <c r="E156" s="398">
        <v>4</v>
      </c>
      <c r="F156" s="400">
        <v>6</v>
      </c>
      <c r="G156" s="400">
        <v>2</v>
      </c>
      <c r="H156" s="400">
        <v>1</v>
      </c>
      <c r="I156" s="400">
        <v>1</v>
      </c>
      <c r="J156" s="406" t="s">
        <v>1563</v>
      </c>
      <c r="K156" s="594">
        <f>'Allegato 1.1 (CE) new'!L156</f>
        <v>41419.480000000003</v>
      </c>
      <c r="L156" s="594">
        <v>80000</v>
      </c>
      <c r="M156" s="594">
        <f>'Allegato 1.1 (CE) new'!N156</f>
        <v>46649</v>
      </c>
      <c r="N156" s="578">
        <f>'Allegato 1.1 (CE) new'!O156</f>
        <v>46649</v>
      </c>
      <c r="O156" s="578">
        <f>N156*0.02+N156</f>
        <v>47581.98</v>
      </c>
      <c r="P156" s="578">
        <f>O156*0.02+O156</f>
        <v>48533.619600000005</v>
      </c>
      <c r="Q156" s="578"/>
    </row>
    <row r="157" spans="1:17" ht="25.5">
      <c r="A157" s="389"/>
      <c r="B157" s="389" t="s">
        <v>1564</v>
      </c>
      <c r="C157" s="389" t="s">
        <v>523</v>
      </c>
      <c r="D157" s="388" t="s">
        <v>1565</v>
      </c>
      <c r="E157" s="389">
        <v>4</v>
      </c>
      <c r="F157" s="390">
        <v>6</v>
      </c>
      <c r="G157" s="390">
        <v>3</v>
      </c>
      <c r="H157" s="390">
        <v>0</v>
      </c>
      <c r="I157" s="390">
        <v>0</v>
      </c>
      <c r="J157" s="391" t="s">
        <v>1566</v>
      </c>
      <c r="K157" s="592">
        <f>'Allegato 1.1 (CE) new'!L157</f>
        <v>16197.07</v>
      </c>
      <c r="L157" s="592">
        <v>0</v>
      </c>
      <c r="M157" s="592">
        <f>'Allegato 1.1 (CE) new'!N157</f>
        <v>77836</v>
      </c>
      <c r="N157" s="592">
        <f>'Allegato 1.1 (CE) new'!O157</f>
        <v>77836</v>
      </c>
      <c r="O157" s="592">
        <f t="shared" ref="O157:Q158" si="58">O158</f>
        <v>79392.72</v>
      </c>
      <c r="P157" s="592">
        <f t="shared" si="58"/>
        <v>80980.574399999998</v>
      </c>
      <c r="Q157" s="592">
        <f t="shared" si="58"/>
        <v>0</v>
      </c>
    </row>
    <row r="158" spans="1:17">
      <c r="A158" s="393"/>
      <c r="B158" s="393" t="s">
        <v>1567</v>
      </c>
      <c r="C158" s="393" t="s">
        <v>523</v>
      </c>
      <c r="D158" s="394" t="s">
        <v>524</v>
      </c>
      <c r="E158" s="393">
        <v>4</v>
      </c>
      <c r="F158" s="395">
        <v>6</v>
      </c>
      <c r="G158" s="395">
        <v>3</v>
      </c>
      <c r="H158" s="395">
        <v>1</v>
      </c>
      <c r="I158" s="395">
        <v>0</v>
      </c>
      <c r="J158" s="396" t="s">
        <v>1568</v>
      </c>
      <c r="K158" s="593">
        <f>'Allegato 1.1 (CE) new'!L158</f>
        <v>16197.07</v>
      </c>
      <c r="L158" s="593">
        <v>0</v>
      </c>
      <c r="M158" s="593">
        <f>'Allegato 1.1 (CE) new'!N158</f>
        <v>77836</v>
      </c>
      <c r="N158" s="593">
        <f>'Allegato 1.1 (CE) new'!O158</f>
        <v>77836</v>
      </c>
      <c r="O158" s="593">
        <f t="shared" si="58"/>
        <v>79392.72</v>
      </c>
      <c r="P158" s="593">
        <f t="shared" si="58"/>
        <v>80980.574399999998</v>
      </c>
      <c r="Q158" s="593">
        <f t="shared" si="58"/>
        <v>0</v>
      </c>
    </row>
    <row r="159" spans="1:17">
      <c r="A159" s="398"/>
      <c r="B159" s="398" t="s">
        <v>1567</v>
      </c>
      <c r="C159" s="398" t="s">
        <v>523</v>
      </c>
      <c r="D159" s="399" t="s">
        <v>524</v>
      </c>
      <c r="E159" s="398">
        <v>4</v>
      </c>
      <c r="F159" s="400">
        <v>6</v>
      </c>
      <c r="G159" s="400">
        <v>3</v>
      </c>
      <c r="H159" s="400">
        <v>1</v>
      </c>
      <c r="I159" s="400">
        <v>1</v>
      </c>
      <c r="J159" s="406" t="s">
        <v>1568</v>
      </c>
      <c r="K159" s="594">
        <f>'Allegato 1.1 (CE) new'!L159</f>
        <v>16197.07</v>
      </c>
      <c r="L159" s="594">
        <v>0</v>
      </c>
      <c r="M159" s="594">
        <f>'Allegato 1.1 (CE) new'!N159</f>
        <v>77836</v>
      </c>
      <c r="N159" s="578">
        <f>'Allegato 1.1 (CE) new'!O159</f>
        <v>77836</v>
      </c>
      <c r="O159" s="578">
        <f>N159*0.02+N159</f>
        <v>79392.72</v>
      </c>
      <c r="P159" s="578">
        <f>O159*0.02+O159</f>
        <v>80980.574399999998</v>
      </c>
      <c r="Q159" s="578"/>
    </row>
    <row r="160" spans="1:17">
      <c r="A160" s="383"/>
      <c r="B160" s="383" t="s">
        <v>1569</v>
      </c>
      <c r="C160" s="383" t="s">
        <v>525</v>
      </c>
      <c r="D160" s="382" t="s">
        <v>1570</v>
      </c>
      <c r="E160" s="383">
        <v>4</v>
      </c>
      <c r="F160" s="384">
        <v>7</v>
      </c>
      <c r="G160" s="384">
        <v>0</v>
      </c>
      <c r="H160" s="384">
        <v>0</v>
      </c>
      <c r="I160" s="384">
        <v>0</v>
      </c>
      <c r="J160" s="385" t="s">
        <v>1571</v>
      </c>
      <c r="K160" s="591">
        <f>'Allegato 1.1 (CE) new'!L160</f>
        <v>2379091.02</v>
      </c>
      <c r="L160" s="591">
        <v>2634324</v>
      </c>
      <c r="M160" s="591">
        <f>'Allegato 1.1 (CE) new'!N160</f>
        <v>3151425</v>
      </c>
      <c r="N160" s="591">
        <f>'Allegato 1.1 (CE) new'!O160</f>
        <v>3151425</v>
      </c>
      <c r="O160" s="591">
        <f t="shared" ref="O160:Q160" si="59">O161</f>
        <v>3214453.5</v>
      </c>
      <c r="P160" s="591">
        <f t="shared" si="59"/>
        <v>3278742.5700000003</v>
      </c>
      <c r="Q160" s="591">
        <f t="shared" si="59"/>
        <v>0</v>
      </c>
    </row>
    <row r="161" spans="1:17">
      <c r="A161" s="389"/>
      <c r="B161" s="389" t="s">
        <v>1569</v>
      </c>
      <c r="C161" s="389" t="s">
        <v>525</v>
      </c>
      <c r="D161" s="388" t="s">
        <v>1570</v>
      </c>
      <c r="E161" s="389">
        <v>4</v>
      </c>
      <c r="F161" s="390">
        <v>7</v>
      </c>
      <c r="G161" s="390">
        <v>1</v>
      </c>
      <c r="H161" s="390">
        <v>0</v>
      </c>
      <c r="I161" s="390">
        <v>0</v>
      </c>
      <c r="J161" s="391" t="s">
        <v>1571</v>
      </c>
      <c r="K161" s="592">
        <f>'Allegato 1.1 (CE) new'!L161</f>
        <v>2379091.02</v>
      </c>
      <c r="L161" s="592">
        <v>2634324</v>
      </c>
      <c r="M161" s="592">
        <f>'Allegato 1.1 (CE) new'!N161</f>
        <v>3151425</v>
      </c>
      <c r="N161" s="592">
        <f>'Allegato 1.1 (CE) new'!O161</f>
        <v>3151425</v>
      </c>
      <c r="O161" s="592">
        <f t="shared" ref="O161:Q161" si="60">O162+O164+O166+O168+O170+O172</f>
        <v>3214453.5</v>
      </c>
      <c r="P161" s="592">
        <f t="shared" si="60"/>
        <v>3278742.5700000003</v>
      </c>
      <c r="Q161" s="592">
        <f t="shared" si="60"/>
        <v>0</v>
      </c>
    </row>
    <row r="162" spans="1:17" ht="12.75" customHeight="1">
      <c r="A162" s="393"/>
      <c r="B162" s="393" t="s">
        <v>1572</v>
      </c>
      <c r="C162" s="393" t="s">
        <v>529</v>
      </c>
      <c r="D162" s="394" t="s">
        <v>530</v>
      </c>
      <c r="E162" s="393">
        <v>4</v>
      </c>
      <c r="F162" s="395">
        <v>7</v>
      </c>
      <c r="G162" s="395">
        <v>1</v>
      </c>
      <c r="H162" s="395">
        <v>1</v>
      </c>
      <c r="I162" s="395">
        <v>0</v>
      </c>
      <c r="J162" s="423" t="s">
        <v>1573</v>
      </c>
      <c r="K162" s="593">
        <f>'Allegato 1.1 (CE) new'!L162</f>
        <v>2159649.7400000002</v>
      </c>
      <c r="L162" s="593">
        <v>2159649</v>
      </c>
      <c r="M162" s="593">
        <f>'Allegato 1.1 (CE) new'!N162</f>
        <v>1829699</v>
      </c>
      <c r="N162" s="593">
        <f>'Allegato 1.1 (CE) new'!O162</f>
        <v>1829699</v>
      </c>
      <c r="O162" s="593">
        <f t="shared" ref="O162:Q162" si="61">O163</f>
        <v>1866292.98</v>
      </c>
      <c r="P162" s="593">
        <f t="shared" si="61"/>
        <v>1903618.8396000001</v>
      </c>
      <c r="Q162" s="593">
        <f t="shared" si="61"/>
        <v>0</v>
      </c>
    </row>
    <row r="163" spans="1:17" ht="25.5">
      <c r="A163" s="398"/>
      <c r="B163" s="398" t="s">
        <v>1572</v>
      </c>
      <c r="C163" s="398" t="s">
        <v>529</v>
      </c>
      <c r="D163" s="399" t="s">
        <v>530</v>
      </c>
      <c r="E163" s="398">
        <v>4</v>
      </c>
      <c r="F163" s="400">
        <v>7</v>
      </c>
      <c r="G163" s="400">
        <v>1</v>
      </c>
      <c r="H163" s="400">
        <v>1</v>
      </c>
      <c r="I163" s="400">
        <v>1</v>
      </c>
      <c r="J163" s="424" t="s">
        <v>1573</v>
      </c>
      <c r="K163" s="594">
        <f>'Allegato 1.1 (CE) new'!L163</f>
        <v>2159649.7400000002</v>
      </c>
      <c r="L163" s="594">
        <v>2159649</v>
      </c>
      <c r="M163" s="594">
        <f>'Allegato 1.1 (CE) new'!N163</f>
        <v>1829699</v>
      </c>
      <c r="N163" s="578">
        <f>'Allegato 1.1 (CE) new'!O163</f>
        <v>1829699</v>
      </c>
      <c r="O163" s="578">
        <f>N163*0.02+N163</f>
        <v>1866292.98</v>
      </c>
      <c r="P163" s="578">
        <f>O163*0.02+O163</f>
        <v>1903618.8396000001</v>
      </c>
      <c r="Q163" s="578"/>
    </row>
    <row r="164" spans="1:17" ht="12.75" customHeight="1">
      <c r="A164" s="393"/>
      <c r="B164" s="393" t="s">
        <v>1574</v>
      </c>
      <c r="C164" s="393" t="s">
        <v>527</v>
      </c>
      <c r="D164" s="394" t="s">
        <v>528</v>
      </c>
      <c r="E164" s="393">
        <v>4</v>
      </c>
      <c r="F164" s="395">
        <v>7</v>
      </c>
      <c r="G164" s="395">
        <v>1</v>
      </c>
      <c r="H164" s="395">
        <v>2</v>
      </c>
      <c r="I164" s="395">
        <v>0</v>
      </c>
      <c r="J164" s="423" t="s">
        <v>1575</v>
      </c>
      <c r="K164" s="593">
        <f>'Allegato 1.1 (CE) new'!L164</f>
        <v>0</v>
      </c>
      <c r="L164" s="593">
        <v>0</v>
      </c>
      <c r="M164" s="593">
        <f>'Allegato 1.1 (CE) new'!N164</f>
        <v>0</v>
      </c>
      <c r="N164" s="593">
        <f>'Allegato 1.1 (CE) new'!O164</f>
        <v>0</v>
      </c>
      <c r="O164" s="593">
        <f t="shared" ref="O164:Q164" si="62">O165</f>
        <v>0</v>
      </c>
      <c r="P164" s="593">
        <f t="shared" si="62"/>
        <v>0</v>
      </c>
      <c r="Q164" s="593">
        <f t="shared" si="62"/>
        <v>0</v>
      </c>
    </row>
    <row r="165" spans="1:17">
      <c r="A165" s="398"/>
      <c r="B165" s="398" t="s">
        <v>1574</v>
      </c>
      <c r="C165" s="398" t="s">
        <v>527</v>
      </c>
      <c r="D165" s="399" t="s">
        <v>528</v>
      </c>
      <c r="E165" s="398">
        <v>4</v>
      </c>
      <c r="F165" s="400">
        <v>7</v>
      </c>
      <c r="G165" s="400">
        <v>1</v>
      </c>
      <c r="H165" s="400">
        <v>2</v>
      </c>
      <c r="I165" s="400">
        <v>1</v>
      </c>
      <c r="J165" s="424" t="s">
        <v>1575</v>
      </c>
      <c r="K165" s="594">
        <f>'Allegato 1.1 (CE) new'!L165</f>
        <v>0</v>
      </c>
      <c r="L165" s="594">
        <v>0</v>
      </c>
      <c r="M165" s="594">
        <f>'Allegato 1.1 (CE) new'!N165</f>
        <v>0</v>
      </c>
      <c r="N165" s="578">
        <f>'Allegato 1.1 (CE) new'!O165</f>
        <v>0</v>
      </c>
      <c r="O165" s="578">
        <f>N165*0.02+N165</f>
        <v>0</v>
      </c>
      <c r="P165" s="578">
        <f>O165*0.02+O165</f>
        <v>0</v>
      </c>
      <c r="Q165" s="578"/>
    </row>
    <row r="166" spans="1:17" ht="12.75" customHeight="1">
      <c r="A166" s="393"/>
      <c r="B166" s="393" t="s">
        <v>1576</v>
      </c>
      <c r="C166" s="393" t="s">
        <v>531</v>
      </c>
      <c r="D166" s="394" t="s">
        <v>532</v>
      </c>
      <c r="E166" s="393">
        <v>4</v>
      </c>
      <c r="F166" s="395">
        <v>7</v>
      </c>
      <c r="G166" s="395">
        <v>1</v>
      </c>
      <c r="H166" s="395">
        <v>3</v>
      </c>
      <c r="I166" s="395">
        <v>0</v>
      </c>
      <c r="J166" s="423" t="s">
        <v>1577</v>
      </c>
      <c r="K166" s="593">
        <f>'Allegato 1.1 (CE) new'!L166</f>
        <v>0</v>
      </c>
      <c r="L166" s="593">
        <v>0</v>
      </c>
      <c r="M166" s="593">
        <f>'Allegato 1.1 (CE) new'!N166</f>
        <v>0</v>
      </c>
      <c r="N166" s="593">
        <f>'Allegato 1.1 (CE) new'!O166</f>
        <v>0</v>
      </c>
      <c r="O166" s="593">
        <f t="shared" ref="O166:Q166" si="63">O167</f>
        <v>0</v>
      </c>
      <c r="P166" s="593">
        <f t="shared" si="63"/>
        <v>0</v>
      </c>
      <c r="Q166" s="593">
        <f t="shared" si="63"/>
        <v>0</v>
      </c>
    </row>
    <row r="167" spans="1:17">
      <c r="A167" s="398"/>
      <c r="B167" s="398" t="s">
        <v>1576</v>
      </c>
      <c r="C167" s="398" t="s">
        <v>531</v>
      </c>
      <c r="D167" s="399" t="s">
        <v>532</v>
      </c>
      <c r="E167" s="398">
        <v>4</v>
      </c>
      <c r="F167" s="400">
        <v>7</v>
      </c>
      <c r="G167" s="400">
        <v>1</v>
      </c>
      <c r="H167" s="400">
        <v>3</v>
      </c>
      <c r="I167" s="400">
        <v>1</v>
      </c>
      <c r="J167" s="424" t="s">
        <v>1577</v>
      </c>
      <c r="K167" s="594">
        <f>'Allegato 1.1 (CE) new'!L167</f>
        <v>0</v>
      </c>
      <c r="L167" s="594">
        <v>0</v>
      </c>
      <c r="M167" s="594">
        <f>'Allegato 1.1 (CE) new'!N167</f>
        <v>0</v>
      </c>
      <c r="N167" s="578">
        <f>'Allegato 1.1 (CE) new'!O167</f>
        <v>0</v>
      </c>
      <c r="O167" s="578">
        <f>N167*0.02+N167</f>
        <v>0</v>
      </c>
      <c r="P167" s="578">
        <f>O167*0.02+O167</f>
        <v>0</v>
      </c>
      <c r="Q167" s="578"/>
    </row>
    <row r="168" spans="1:17" ht="25.5">
      <c r="A168" s="393"/>
      <c r="B168" s="393" t="s">
        <v>1578</v>
      </c>
      <c r="C168" s="393" t="s">
        <v>533</v>
      </c>
      <c r="D168" s="394" t="s">
        <v>534</v>
      </c>
      <c r="E168" s="393">
        <v>4</v>
      </c>
      <c r="F168" s="395">
        <v>7</v>
      </c>
      <c r="G168" s="395">
        <v>1</v>
      </c>
      <c r="H168" s="395">
        <v>4</v>
      </c>
      <c r="I168" s="395">
        <v>0</v>
      </c>
      <c r="J168" s="423" t="s">
        <v>1579</v>
      </c>
      <c r="K168" s="593">
        <f>'Allegato 1.1 (CE) new'!L168</f>
        <v>219441.28</v>
      </c>
      <c r="L168" s="593">
        <v>474675</v>
      </c>
      <c r="M168" s="593">
        <f>'Allegato 1.1 (CE) new'!N168</f>
        <v>1321726</v>
      </c>
      <c r="N168" s="593">
        <f>'Allegato 1.1 (CE) new'!O168</f>
        <v>1321726</v>
      </c>
      <c r="O168" s="593">
        <f t="shared" ref="O168:Q168" si="64">O169</f>
        <v>1348160.52</v>
      </c>
      <c r="P168" s="593">
        <f t="shared" si="64"/>
        <v>1375123.7304</v>
      </c>
      <c r="Q168" s="593">
        <f t="shared" si="64"/>
        <v>0</v>
      </c>
    </row>
    <row r="169" spans="1:17" ht="25.5">
      <c r="A169" s="398"/>
      <c r="B169" s="398" t="s">
        <v>1578</v>
      </c>
      <c r="C169" s="398" t="s">
        <v>533</v>
      </c>
      <c r="D169" s="399" t="s">
        <v>534</v>
      </c>
      <c r="E169" s="398">
        <v>4</v>
      </c>
      <c r="F169" s="400">
        <v>7</v>
      </c>
      <c r="G169" s="400">
        <v>1</v>
      </c>
      <c r="H169" s="400">
        <v>4</v>
      </c>
      <c r="I169" s="400">
        <v>1</v>
      </c>
      <c r="J169" s="424" t="s">
        <v>1579</v>
      </c>
      <c r="K169" s="594">
        <f>'Allegato 1.1 (CE) new'!L169</f>
        <v>219441.28</v>
      </c>
      <c r="L169" s="594">
        <v>474675</v>
      </c>
      <c r="M169" s="594">
        <f>'Allegato 1.1 (CE) new'!N169</f>
        <v>1321726</v>
      </c>
      <c r="N169" s="578">
        <f>'Allegato 1.1 (CE) new'!O169</f>
        <v>1321726</v>
      </c>
      <c r="O169" s="578">
        <f>N169*0.02+N169</f>
        <v>1348160.52</v>
      </c>
      <c r="P169" s="578">
        <f>O169*0.02+O169</f>
        <v>1375123.7304</v>
      </c>
      <c r="Q169" s="578"/>
    </row>
    <row r="170" spans="1:17" ht="25.5" customHeight="1">
      <c r="A170" s="393"/>
      <c r="B170" s="393" t="s">
        <v>1580</v>
      </c>
      <c r="C170" s="393" t="s">
        <v>535</v>
      </c>
      <c r="D170" s="394" t="s">
        <v>536</v>
      </c>
      <c r="E170" s="393">
        <v>4</v>
      </c>
      <c r="F170" s="395">
        <v>7</v>
      </c>
      <c r="G170" s="395">
        <v>1</v>
      </c>
      <c r="H170" s="395">
        <v>5</v>
      </c>
      <c r="I170" s="395">
        <v>0</v>
      </c>
      <c r="J170" s="423" t="s">
        <v>1581</v>
      </c>
      <c r="K170" s="593">
        <f>'Allegato 1.1 (CE) new'!L170</f>
        <v>0</v>
      </c>
      <c r="L170" s="593">
        <v>0</v>
      </c>
      <c r="M170" s="593">
        <f>'Allegato 1.1 (CE) new'!N170</f>
        <v>0</v>
      </c>
      <c r="N170" s="593">
        <f>'Allegato 1.1 (CE) new'!O170</f>
        <v>0</v>
      </c>
      <c r="O170" s="593">
        <f t="shared" ref="O170:Q170" si="65">O171</f>
        <v>0</v>
      </c>
      <c r="P170" s="593">
        <f t="shared" si="65"/>
        <v>0</v>
      </c>
      <c r="Q170" s="593">
        <f t="shared" si="65"/>
        <v>0</v>
      </c>
    </row>
    <row r="171" spans="1:17" ht="25.5">
      <c r="A171" s="398"/>
      <c r="B171" s="398" t="s">
        <v>1580</v>
      </c>
      <c r="C171" s="398" t="s">
        <v>535</v>
      </c>
      <c r="D171" s="399" t="s">
        <v>536</v>
      </c>
      <c r="E171" s="398">
        <v>4</v>
      </c>
      <c r="F171" s="400">
        <v>7</v>
      </c>
      <c r="G171" s="400">
        <v>1</v>
      </c>
      <c r="H171" s="400">
        <v>5</v>
      </c>
      <c r="I171" s="400">
        <v>1</v>
      </c>
      <c r="J171" s="424" t="s">
        <v>1581</v>
      </c>
      <c r="K171" s="594">
        <f>'Allegato 1.1 (CE) new'!L171</f>
        <v>0</v>
      </c>
      <c r="L171" s="594">
        <v>0</v>
      </c>
      <c r="M171" s="594">
        <f>'Allegato 1.1 (CE) new'!N171</f>
        <v>0</v>
      </c>
      <c r="N171" s="578">
        <f>'Allegato 1.1 (CE) new'!O171</f>
        <v>0</v>
      </c>
      <c r="O171" s="578">
        <f>N171*0.02+N171</f>
        <v>0</v>
      </c>
      <c r="P171" s="578">
        <f>O171*0.02+O171</f>
        <v>0</v>
      </c>
      <c r="Q171" s="578"/>
    </row>
    <row r="172" spans="1:17" ht="12.75" customHeight="1">
      <c r="A172" s="393"/>
      <c r="B172" s="393" t="s">
        <v>1582</v>
      </c>
      <c r="C172" s="393" t="s">
        <v>537</v>
      </c>
      <c r="D172" s="394" t="s">
        <v>538</v>
      </c>
      <c r="E172" s="393">
        <v>4</v>
      </c>
      <c r="F172" s="395">
        <v>7</v>
      </c>
      <c r="G172" s="395">
        <v>1</v>
      </c>
      <c r="H172" s="395">
        <v>6</v>
      </c>
      <c r="I172" s="395">
        <v>0</v>
      </c>
      <c r="J172" s="423" t="s">
        <v>1583</v>
      </c>
      <c r="K172" s="593">
        <f>'Allegato 1.1 (CE) new'!L172</f>
        <v>0</v>
      </c>
      <c r="L172" s="593">
        <v>0</v>
      </c>
      <c r="M172" s="593">
        <f>'Allegato 1.1 (CE) new'!N172</f>
        <v>0</v>
      </c>
      <c r="N172" s="593">
        <f>'Allegato 1.1 (CE) new'!O172</f>
        <v>0</v>
      </c>
      <c r="O172" s="593">
        <f t="shared" ref="O172:Q172" si="66">O173</f>
        <v>0</v>
      </c>
      <c r="P172" s="593">
        <f t="shared" si="66"/>
        <v>0</v>
      </c>
      <c r="Q172" s="593">
        <f t="shared" si="66"/>
        <v>0</v>
      </c>
    </row>
    <row r="173" spans="1:17">
      <c r="A173" s="398"/>
      <c r="B173" s="398" t="s">
        <v>1582</v>
      </c>
      <c r="C173" s="398" t="s">
        <v>537</v>
      </c>
      <c r="D173" s="399" t="s">
        <v>538</v>
      </c>
      <c r="E173" s="398">
        <v>4</v>
      </c>
      <c r="F173" s="400">
        <v>7</v>
      </c>
      <c r="G173" s="400">
        <v>1</v>
      </c>
      <c r="H173" s="400">
        <v>6</v>
      </c>
      <c r="I173" s="400">
        <v>1</v>
      </c>
      <c r="J173" s="424" t="s">
        <v>1583</v>
      </c>
      <c r="K173" s="594">
        <f>'Allegato 1.1 (CE) new'!L173</f>
        <v>0</v>
      </c>
      <c r="L173" s="594">
        <v>0</v>
      </c>
      <c r="M173" s="594">
        <f>'Allegato 1.1 (CE) new'!N173</f>
        <v>0</v>
      </c>
      <c r="N173" s="594">
        <f>'Allegato 1.1 (CE) new'!O173</f>
        <v>0</v>
      </c>
      <c r="O173" s="578">
        <f>N173*0.02+N173</f>
        <v>0</v>
      </c>
      <c r="P173" s="578">
        <f>O173*0.02+O173</f>
        <v>0</v>
      </c>
      <c r="Q173" s="578"/>
    </row>
    <row r="174" spans="1:17">
      <c r="A174" s="383"/>
      <c r="B174" s="383" t="s">
        <v>1584</v>
      </c>
      <c r="C174" s="383" t="s">
        <v>539</v>
      </c>
      <c r="D174" s="382" t="s">
        <v>1585</v>
      </c>
      <c r="E174" s="383">
        <v>4</v>
      </c>
      <c r="F174" s="384">
        <v>8</v>
      </c>
      <c r="G174" s="384">
        <v>0</v>
      </c>
      <c r="H174" s="384">
        <v>0</v>
      </c>
      <c r="I174" s="384">
        <v>0</v>
      </c>
      <c r="J174" s="385" t="s">
        <v>1586</v>
      </c>
      <c r="K174" s="591">
        <f>'Allegato 1.1 (CE) new'!L174</f>
        <v>0</v>
      </c>
      <c r="L174" s="591">
        <v>0</v>
      </c>
      <c r="M174" s="591">
        <f>'Allegato 1.1 (CE) new'!N174</f>
        <v>0</v>
      </c>
      <c r="N174" s="591">
        <f>'Allegato 1.1 (CE) new'!O174</f>
        <v>0</v>
      </c>
      <c r="O174" s="591">
        <f t="shared" ref="O174:Q176" si="67">O175</f>
        <v>0</v>
      </c>
      <c r="P174" s="591">
        <f t="shared" si="67"/>
        <v>0</v>
      </c>
      <c r="Q174" s="591">
        <f t="shared" si="67"/>
        <v>0</v>
      </c>
    </row>
    <row r="175" spans="1:17">
      <c r="A175" s="389"/>
      <c r="B175" s="389" t="s">
        <v>1584</v>
      </c>
      <c r="C175" s="389" t="s">
        <v>539</v>
      </c>
      <c r="D175" s="388" t="s">
        <v>1585</v>
      </c>
      <c r="E175" s="389">
        <v>4</v>
      </c>
      <c r="F175" s="390">
        <v>8</v>
      </c>
      <c r="G175" s="390">
        <v>1</v>
      </c>
      <c r="H175" s="390">
        <v>0</v>
      </c>
      <c r="I175" s="390">
        <v>0</v>
      </c>
      <c r="J175" s="391" t="s">
        <v>1586</v>
      </c>
      <c r="K175" s="592">
        <f>'Allegato 1.1 (CE) new'!L175</f>
        <v>0</v>
      </c>
      <c r="L175" s="592">
        <v>0</v>
      </c>
      <c r="M175" s="592">
        <f>'Allegato 1.1 (CE) new'!N175</f>
        <v>0</v>
      </c>
      <c r="N175" s="592">
        <f>'Allegato 1.1 (CE) new'!O175</f>
        <v>0</v>
      </c>
      <c r="O175" s="592">
        <f t="shared" si="67"/>
        <v>0</v>
      </c>
      <c r="P175" s="592">
        <f t="shared" si="67"/>
        <v>0</v>
      </c>
      <c r="Q175" s="592">
        <f t="shared" si="67"/>
        <v>0</v>
      </c>
    </row>
    <row r="176" spans="1:17" ht="12.75" customHeight="1">
      <c r="A176" s="393"/>
      <c r="B176" s="393" t="s">
        <v>1584</v>
      </c>
      <c r="C176" s="393" t="s">
        <v>539</v>
      </c>
      <c r="D176" s="394" t="s">
        <v>540</v>
      </c>
      <c r="E176" s="393">
        <v>4</v>
      </c>
      <c r="F176" s="395">
        <v>8</v>
      </c>
      <c r="G176" s="395">
        <v>1</v>
      </c>
      <c r="H176" s="395">
        <v>1</v>
      </c>
      <c r="I176" s="395">
        <v>0</v>
      </c>
      <c r="J176" s="396" t="s">
        <v>214</v>
      </c>
      <c r="K176" s="593">
        <f>'Allegato 1.1 (CE) new'!L176</f>
        <v>0</v>
      </c>
      <c r="L176" s="593">
        <v>0</v>
      </c>
      <c r="M176" s="593">
        <f>'Allegato 1.1 (CE) new'!N176</f>
        <v>0</v>
      </c>
      <c r="N176" s="593">
        <f>'Allegato 1.1 (CE) new'!O176</f>
        <v>0</v>
      </c>
      <c r="O176" s="593">
        <f t="shared" si="67"/>
        <v>0</v>
      </c>
      <c r="P176" s="593">
        <f t="shared" si="67"/>
        <v>0</v>
      </c>
      <c r="Q176" s="593">
        <f t="shared" si="67"/>
        <v>0</v>
      </c>
    </row>
    <row r="177" spans="1:17">
      <c r="A177" s="398"/>
      <c r="B177" s="398" t="s">
        <v>1584</v>
      </c>
      <c r="C177" s="398" t="s">
        <v>539</v>
      </c>
      <c r="D177" s="399" t="s">
        <v>540</v>
      </c>
      <c r="E177" s="398">
        <v>4</v>
      </c>
      <c r="F177" s="400">
        <v>8</v>
      </c>
      <c r="G177" s="400">
        <v>1</v>
      </c>
      <c r="H177" s="400">
        <v>1</v>
      </c>
      <c r="I177" s="400">
        <v>1</v>
      </c>
      <c r="J177" s="406" t="s">
        <v>1587</v>
      </c>
      <c r="K177" s="594">
        <f>'Allegato 1.1 (CE) new'!L177</f>
        <v>0</v>
      </c>
      <c r="L177" s="594">
        <v>0</v>
      </c>
      <c r="M177" s="594">
        <f>'Allegato 1.1 (CE) new'!N177</f>
        <v>0</v>
      </c>
      <c r="N177" s="578">
        <f>'Allegato 1.1 (CE) new'!O177</f>
        <v>0</v>
      </c>
      <c r="O177" s="578">
        <f>N177*0.02+N177</f>
        <v>0</v>
      </c>
      <c r="P177" s="578">
        <f>O177*0.02+O177</f>
        <v>0</v>
      </c>
      <c r="Q177" s="578"/>
    </row>
    <row r="178" spans="1:17">
      <c r="A178" s="383"/>
      <c r="B178" s="383" t="s">
        <v>1588</v>
      </c>
      <c r="C178" s="383" t="s">
        <v>541</v>
      </c>
      <c r="D178" s="382" t="s">
        <v>1589</v>
      </c>
      <c r="E178" s="383">
        <v>4</v>
      </c>
      <c r="F178" s="384">
        <v>9</v>
      </c>
      <c r="G178" s="384">
        <v>0</v>
      </c>
      <c r="H178" s="384">
        <v>0</v>
      </c>
      <c r="I178" s="384">
        <v>0</v>
      </c>
      <c r="J178" s="385" t="s">
        <v>1590</v>
      </c>
      <c r="K178" s="591">
        <f>'Allegato 1.1 (CE) new'!L178</f>
        <v>46850.55</v>
      </c>
      <c r="L178" s="591">
        <v>37448</v>
      </c>
      <c r="M178" s="591">
        <f>'Allegato 1.1 (CE) new'!N178</f>
        <v>72667</v>
      </c>
      <c r="N178" s="591">
        <f>'Allegato 1.1 (CE) new'!O178</f>
        <v>12478</v>
      </c>
      <c r="O178" s="591">
        <f t="shared" ref="O178:Q178" si="68">O179+O185+O188</f>
        <v>12727.56</v>
      </c>
      <c r="P178" s="591">
        <f t="shared" si="68"/>
        <v>12982.111199999999</v>
      </c>
      <c r="Q178" s="591">
        <f t="shared" si="68"/>
        <v>0</v>
      </c>
    </row>
    <row r="179" spans="1:17">
      <c r="A179" s="389"/>
      <c r="B179" s="389" t="s">
        <v>1591</v>
      </c>
      <c r="C179" s="389" t="s">
        <v>543</v>
      </c>
      <c r="D179" s="388" t="s">
        <v>1592</v>
      </c>
      <c r="E179" s="389">
        <v>4</v>
      </c>
      <c r="F179" s="390">
        <v>9</v>
      </c>
      <c r="G179" s="390">
        <v>1</v>
      </c>
      <c r="H179" s="390">
        <v>0</v>
      </c>
      <c r="I179" s="390">
        <v>0</v>
      </c>
      <c r="J179" s="391" t="s">
        <v>1593</v>
      </c>
      <c r="K179" s="592">
        <f>'Allegato 1.1 (CE) new'!L179</f>
        <v>37220</v>
      </c>
      <c r="L179" s="592">
        <v>0</v>
      </c>
      <c r="M179" s="592">
        <f>'Allegato 1.1 (CE) new'!N179</f>
        <v>0</v>
      </c>
      <c r="N179" s="592">
        <f>'Allegato 1.1 (CE) new'!O179</f>
        <v>0</v>
      </c>
      <c r="O179" s="592">
        <f t="shared" ref="O179:Q179" si="69">O180</f>
        <v>0</v>
      </c>
      <c r="P179" s="592">
        <f t="shared" si="69"/>
        <v>0</v>
      </c>
      <c r="Q179" s="592">
        <f t="shared" si="69"/>
        <v>0</v>
      </c>
    </row>
    <row r="180" spans="1:17">
      <c r="A180" s="393"/>
      <c r="B180" s="393" t="s">
        <v>1591</v>
      </c>
      <c r="C180" s="393" t="s">
        <v>543</v>
      </c>
      <c r="D180" s="394" t="s">
        <v>544</v>
      </c>
      <c r="E180" s="393">
        <v>4</v>
      </c>
      <c r="F180" s="395">
        <v>9</v>
      </c>
      <c r="G180" s="395">
        <v>1</v>
      </c>
      <c r="H180" s="395">
        <v>1</v>
      </c>
      <c r="I180" s="395">
        <v>0</v>
      </c>
      <c r="J180" s="396" t="s">
        <v>1594</v>
      </c>
      <c r="K180" s="593">
        <f>'Allegato 1.1 (CE) new'!L180</f>
        <v>37220</v>
      </c>
      <c r="L180" s="593">
        <v>0</v>
      </c>
      <c r="M180" s="593">
        <f>'Allegato 1.1 (CE) new'!N180</f>
        <v>0</v>
      </c>
      <c r="N180" s="593">
        <f>'Allegato 1.1 (CE) new'!O180</f>
        <v>0</v>
      </c>
      <c r="O180" s="593">
        <f t="shared" ref="O180:Q180" si="70">SUM(O181:O184)</f>
        <v>0</v>
      </c>
      <c r="P180" s="593">
        <f t="shared" si="70"/>
        <v>0</v>
      </c>
      <c r="Q180" s="593">
        <f t="shared" si="70"/>
        <v>0</v>
      </c>
    </row>
    <row r="181" spans="1:17" ht="25.5">
      <c r="A181" s="398"/>
      <c r="B181" s="398" t="s">
        <v>1591</v>
      </c>
      <c r="C181" s="398" t="s">
        <v>543</v>
      </c>
      <c r="D181" s="399" t="s">
        <v>544</v>
      </c>
      <c r="E181" s="398">
        <v>4</v>
      </c>
      <c r="F181" s="400">
        <v>9</v>
      </c>
      <c r="G181" s="400">
        <v>1</v>
      </c>
      <c r="H181" s="400">
        <v>1</v>
      </c>
      <c r="I181" s="400">
        <v>1</v>
      </c>
      <c r="J181" s="406" t="s">
        <v>1595</v>
      </c>
      <c r="K181" s="594">
        <f>'Allegato 1.1 (CE) new'!L181</f>
        <v>0</v>
      </c>
      <c r="L181" s="594">
        <v>0</v>
      </c>
      <c r="M181" s="594">
        <f>'Allegato 1.1 (CE) new'!N181</f>
        <v>0</v>
      </c>
      <c r="N181" s="578">
        <f>'Allegato 1.1 (CE) new'!O181</f>
        <v>0</v>
      </c>
      <c r="O181" s="578">
        <f t="shared" ref="O181:P184" si="71">N181*0.02+N181</f>
        <v>0</v>
      </c>
      <c r="P181" s="578">
        <f t="shared" si="71"/>
        <v>0</v>
      </c>
      <c r="Q181" s="578"/>
    </row>
    <row r="182" spans="1:17">
      <c r="A182" s="398"/>
      <c r="B182" s="398" t="s">
        <v>1591</v>
      </c>
      <c r="C182" s="398" t="s">
        <v>543</v>
      </c>
      <c r="D182" s="399" t="s">
        <v>544</v>
      </c>
      <c r="E182" s="398">
        <v>4</v>
      </c>
      <c r="F182" s="400">
        <v>9</v>
      </c>
      <c r="G182" s="400">
        <v>1</v>
      </c>
      <c r="H182" s="400">
        <v>1</v>
      </c>
      <c r="I182" s="400">
        <v>2</v>
      </c>
      <c r="J182" s="406" t="s">
        <v>1596</v>
      </c>
      <c r="K182" s="594">
        <f>'Allegato 1.1 (CE) new'!L182</f>
        <v>0</v>
      </c>
      <c r="L182" s="594">
        <v>0</v>
      </c>
      <c r="M182" s="594">
        <f>'Allegato 1.1 (CE) new'!N182</f>
        <v>0</v>
      </c>
      <c r="N182" s="578">
        <f>'Allegato 1.1 (CE) new'!O182</f>
        <v>0</v>
      </c>
      <c r="O182" s="578">
        <f t="shared" si="71"/>
        <v>0</v>
      </c>
      <c r="P182" s="578">
        <f t="shared" si="71"/>
        <v>0</v>
      </c>
      <c r="Q182" s="578"/>
    </row>
    <row r="183" spans="1:17">
      <c r="A183" s="398"/>
      <c r="B183" s="398" t="s">
        <v>1591</v>
      </c>
      <c r="C183" s="398" t="s">
        <v>543</v>
      </c>
      <c r="D183" s="399" t="s">
        <v>544</v>
      </c>
      <c r="E183" s="398">
        <v>4</v>
      </c>
      <c r="F183" s="400">
        <v>9</v>
      </c>
      <c r="G183" s="400">
        <v>1</v>
      </c>
      <c r="H183" s="400">
        <v>1</v>
      </c>
      <c r="I183" s="400">
        <v>3</v>
      </c>
      <c r="J183" s="406" t="s">
        <v>1597</v>
      </c>
      <c r="K183" s="594">
        <f>'Allegato 1.1 (CE) new'!L183</f>
        <v>0</v>
      </c>
      <c r="L183" s="594">
        <v>0</v>
      </c>
      <c r="M183" s="594">
        <f>'Allegato 1.1 (CE) new'!N183</f>
        <v>0</v>
      </c>
      <c r="N183" s="578">
        <f>'Allegato 1.1 (CE) new'!O183</f>
        <v>0</v>
      </c>
      <c r="O183" s="578">
        <f t="shared" si="71"/>
        <v>0</v>
      </c>
      <c r="P183" s="578">
        <f t="shared" si="71"/>
        <v>0</v>
      </c>
      <c r="Q183" s="578"/>
    </row>
    <row r="184" spans="1:17" ht="25.5">
      <c r="A184" s="398"/>
      <c r="B184" s="398" t="s">
        <v>1591</v>
      </c>
      <c r="C184" s="398" t="s">
        <v>543</v>
      </c>
      <c r="D184" s="399" t="s">
        <v>544</v>
      </c>
      <c r="E184" s="398">
        <v>4</v>
      </c>
      <c r="F184" s="400">
        <v>9</v>
      </c>
      <c r="G184" s="400">
        <v>1</v>
      </c>
      <c r="H184" s="400">
        <v>1</v>
      </c>
      <c r="I184" s="400">
        <v>4</v>
      </c>
      <c r="J184" s="406" t="s">
        <v>1598</v>
      </c>
      <c r="K184" s="594">
        <f>'Allegato 1.1 (CE) new'!L184</f>
        <v>37220</v>
      </c>
      <c r="L184" s="594">
        <v>0</v>
      </c>
      <c r="M184" s="594">
        <f>'Allegato 1.1 (CE) new'!N184</f>
        <v>0</v>
      </c>
      <c r="N184" s="578">
        <f>'Allegato 1.1 (CE) new'!O184</f>
        <v>0</v>
      </c>
      <c r="O184" s="578">
        <f t="shared" si="71"/>
        <v>0</v>
      </c>
      <c r="P184" s="578">
        <f t="shared" si="71"/>
        <v>0</v>
      </c>
      <c r="Q184" s="578"/>
    </row>
    <row r="185" spans="1:17">
      <c r="A185" s="389"/>
      <c r="B185" s="389" t="s">
        <v>1599</v>
      </c>
      <c r="C185" s="389" t="s">
        <v>545</v>
      </c>
      <c r="D185" s="388" t="s">
        <v>1600</v>
      </c>
      <c r="E185" s="389">
        <v>4</v>
      </c>
      <c r="F185" s="390">
        <v>9</v>
      </c>
      <c r="G185" s="390">
        <v>2</v>
      </c>
      <c r="H185" s="390">
        <v>0</v>
      </c>
      <c r="I185" s="390">
        <v>0</v>
      </c>
      <c r="J185" s="391" t="s">
        <v>1601</v>
      </c>
      <c r="K185" s="592">
        <f>'Allegato 1.1 (CE) new'!L185</f>
        <v>6425.52</v>
      </c>
      <c r="L185" s="592">
        <v>33333</v>
      </c>
      <c r="M185" s="592">
        <f>'Allegato 1.1 (CE) new'!N185</f>
        <v>12478</v>
      </c>
      <c r="N185" s="592">
        <f>'Allegato 1.1 (CE) new'!O185</f>
        <v>12478</v>
      </c>
      <c r="O185" s="592">
        <f t="shared" ref="O185:Q186" si="72">O186</f>
        <v>12727.56</v>
      </c>
      <c r="P185" s="592">
        <f t="shared" si="72"/>
        <v>12982.111199999999</v>
      </c>
      <c r="Q185" s="592">
        <f t="shared" si="72"/>
        <v>0</v>
      </c>
    </row>
    <row r="186" spans="1:17">
      <c r="A186" s="393"/>
      <c r="B186" s="393" t="s">
        <v>1599</v>
      </c>
      <c r="C186" s="393" t="s">
        <v>545</v>
      </c>
      <c r="D186" s="425" t="s">
        <v>546</v>
      </c>
      <c r="E186" s="393">
        <v>4</v>
      </c>
      <c r="F186" s="395">
        <v>9</v>
      </c>
      <c r="G186" s="395">
        <v>2</v>
      </c>
      <c r="H186" s="395">
        <v>1</v>
      </c>
      <c r="I186" s="395">
        <v>0</v>
      </c>
      <c r="J186" s="396" t="s">
        <v>1602</v>
      </c>
      <c r="K186" s="593">
        <f>'Allegato 1.1 (CE) new'!L186</f>
        <v>6425.52</v>
      </c>
      <c r="L186" s="593">
        <v>33333</v>
      </c>
      <c r="M186" s="593">
        <f>'Allegato 1.1 (CE) new'!N186</f>
        <v>12478</v>
      </c>
      <c r="N186" s="593">
        <f>'Allegato 1.1 (CE) new'!O186</f>
        <v>12478</v>
      </c>
      <c r="O186" s="593">
        <f t="shared" si="72"/>
        <v>12727.56</v>
      </c>
      <c r="P186" s="593">
        <f t="shared" si="72"/>
        <v>12982.111199999999</v>
      </c>
      <c r="Q186" s="593">
        <f t="shared" si="72"/>
        <v>0</v>
      </c>
    </row>
    <row r="187" spans="1:17">
      <c r="A187" s="398"/>
      <c r="B187" s="398" t="s">
        <v>1599</v>
      </c>
      <c r="C187" s="398" t="s">
        <v>545</v>
      </c>
      <c r="D187" s="399" t="s">
        <v>546</v>
      </c>
      <c r="E187" s="398">
        <v>4</v>
      </c>
      <c r="F187" s="400">
        <v>9</v>
      </c>
      <c r="G187" s="400">
        <v>2</v>
      </c>
      <c r="H187" s="400">
        <v>1</v>
      </c>
      <c r="I187" s="400">
        <v>1</v>
      </c>
      <c r="J187" s="406" t="s">
        <v>1602</v>
      </c>
      <c r="K187" s="594">
        <f>'Allegato 1.1 (CE) new'!L187</f>
        <v>6425.52</v>
      </c>
      <c r="L187" s="594">
        <v>33333</v>
      </c>
      <c r="M187" s="594">
        <f>'Allegato 1.1 (CE) new'!N187</f>
        <v>12478</v>
      </c>
      <c r="N187" s="578">
        <f>'Allegato 1.1 (CE) new'!O187</f>
        <v>12478</v>
      </c>
      <c r="O187" s="578">
        <f>N187*0.02+N187</f>
        <v>12727.56</v>
      </c>
      <c r="P187" s="578">
        <f>O187*0.02+O187</f>
        <v>12982.111199999999</v>
      </c>
      <c r="Q187" s="578"/>
    </row>
    <row r="188" spans="1:17">
      <c r="A188" s="389"/>
      <c r="B188" s="389" t="s">
        <v>1603</v>
      </c>
      <c r="C188" s="389" t="s">
        <v>547</v>
      </c>
      <c r="D188" s="388" t="s">
        <v>1604</v>
      </c>
      <c r="E188" s="389">
        <v>4</v>
      </c>
      <c r="F188" s="390">
        <v>9</v>
      </c>
      <c r="G188" s="390">
        <v>3</v>
      </c>
      <c r="H188" s="390">
        <v>0</v>
      </c>
      <c r="I188" s="390">
        <v>0</v>
      </c>
      <c r="J188" s="391" t="s">
        <v>1605</v>
      </c>
      <c r="K188" s="592">
        <f>'Allegato 1.1 (CE) new'!L188</f>
        <v>3205.0299999999997</v>
      </c>
      <c r="L188" s="592">
        <v>4115</v>
      </c>
      <c r="M188" s="592">
        <f>'Allegato 1.1 (CE) new'!N188</f>
        <v>60189</v>
      </c>
      <c r="N188" s="592">
        <f>'Allegato 1.1 (CE) new'!O188</f>
        <v>0</v>
      </c>
      <c r="O188" s="592">
        <f t="shared" ref="O188:Q188" si="73">O189</f>
        <v>0</v>
      </c>
      <c r="P188" s="592">
        <f t="shared" si="73"/>
        <v>0</v>
      </c>
      <c r="Q188" s="592">
        <f t="shared" si="73"/>
        <v>0</v>
      </c>
    </row>
    <row r="189" spans="1:17">
      <c r="A189" s="393"/>
      <c r="B189" s="393" t="s">
        <v>1603</v>
      </c>
      <c r="C189" s="393" t="s">
        <v>547</v>
      </c>
      <c r="D189" s="394" t="s">
        <v>548</v>
      </c>
      <c r="E189" s="393">
        <v>4</v>
      </c>
      <c r="F189" s="395">
        <v>9</v>
      </c>
      <c r="G189" s="395">
        <v>3</v>
      </c>
      <c r="H189" s="395">
        <v>1</v>
      </c>
      <c r="I189" s="395">
        <v>0</v>
      </c>
      <c r="J189" s="396" t="s">
        <v>1606</v>
      </c>
      <c r="K189" s="593">
        <f>'Allegato 1.1 (CE) new'!L189</f>
        <v>3205.0299999999997</v>
      </c>
      <c r="L189" s="593">
        <v>4115</v>
      </c>
      <c r="M189" s="593">
        <f>'Allegato 1.1 (CE) new'!N189</f>
        <v>60189</v>
      </c>
      <c r="N189" s="593">
        <f>'Allegato 1.1 (CE) new'!O189</f>
        <v>0</v>
      </c>
      <c r="O189" s="593">
        <f t="shared" ref="O189:Q189" si="74">SUM(O190:O194)</f>
        <v>0</v>
      </c>
      <c r="P189" s="593">
        <f t="shared" si="74"/>
        <v>0</v>
      </c>
      <c r="Q189" s="593">
        <f t="shared" si="74"/>
        <v>0</v>
      </c>
    </row>
    <row r="190" spans="1:17">
      <c r="A190" s="398"/>
      <c r="B190" s="398" t="s">
        <v>1603</v>
      </c>
      <c r="C190" s="398" t="s">
        <v>547</v>
      </c>
      <c r="D190" s="399" t="s">
        <v>548</v>
      </c>
      <c r="E190" s="398">
        <v>4</v>
      </c>
      <c r="F190" s="400">
        <v>9</v>
      </c>
      <c r="G190" s="400">
        <v>3</v>
      </c>
      <c r="H190" s="400">
        <v>1</v>
      </c>
      <c r="I190" s="400">
        <v>1</v>
      </c>
      <c r="J190" s="406" t="s">
        <v>1607</v>
      </c>
      <c r="K190" s="594">
        <f>'Allegato 1.1 (CE) new'!L190</f>
        <v>547.42999999999995</v>
      </c>
      <c r="L190" s="594">
        <v>4115</v>
      </c>
      <c r="M190" s="594">
        <f>'Allegato 1.1 (CE) new'!N190</f>
        <v>60189</v>
      </c>
      <c r="N190" s="578">
        <f>'Allegato 1.1 (CE) new'!O190</f>
        <v>0</v>
      </c>
      <c r="O190" s="578">
        <f t="shared" ref="O190:P194" si="75">N190*0.02+N190</f>
        <v>0</v>
      </c>
      <c r="P190" s="578">
        <f t="shared" si="75"/>
        <v>0</v>
      </c>
      <c r="Q190" s="578"/>
    </row>
    <row r="191" spans="1:17">
      <c r="A191" s="398"/>
      <c r="B191" s="398" t="s">
        <v>1603</v>
      </c>
      <c r="C191" s="398" t="s">
        <v>547</v>
      </c>
      <c r="D191" s="399" t="s">
        <v>548</v>
      </c>
      <c r="E191" s="398">
        <v>4</v>
      </c>
      <c r="F191" s="400">
        <v>9</v>
      </c>
      <c r="G191" s="400">
        <v>3</v>
      </c>
      <c r="H191" s="400">
        <v>1</v>
      </c>
      <c r="I191" s="400">
        <v>2</v>
      </c>
      <c r="J191" s="406" t="s">
        <v>1608</v>
      </c>
      <c r="K191" s="594">
        <f>'Allegato 1.1 (CE) new'!L191</f>
        <v>0</v>
      </c>
      <c r="L191" s="594">
        <v>0</v>
      </c>
      <c r="M191" s="594">
        <f>'Allegato 1.1 (CE) new'!N191</f>
        <v>0</v>
      </c>
      <c r="N191" s="578">
        <f>'Allegato 1.1 (CE) new'!O191</f>
        <v>0</v>
      </c>
      <c r="O191" s="578">
        <f t="shared" si="75"/>
        <v>0</v>
      </c>
      <c r="P191" s="578">
        <f t="shared" si="75"/>
        <v>0</v>
      </c>
      <c r="Q191" s="578"/>
    </row>
    <row r="192" spans="1:17">
      <c r="A192" s="398"/>
      <c r="B192" s="398" t="s">
        <v>1603</v>
      </c>
      <c r="C192" s="398" t="s">
        <v>547</v>
      </c>
      <c r="D192" s="399" t="s">
        <v>548</v>
      </c>
      <c r="E192" s="398">
        <v>4</v>
      </c>
      <c r="F192" s="400">
        <v>9</v>
      </c>
      <c r="G192" s="400">
        <v>3</v>
      </c>
      <c r="H192" s="400">
        <v>1</v>
      </c>
      <c r="I192" s="400">
        <v>3</v>
      </c>
      <c r="J192" s="406" t="s">
        <v>1609</v>
      </c>
      <c r="K192" s="594">
        <f>'Allegato 1.1 (CE) new'!L192</f>
        <v>25</v>
      </c>
      <c r="L192" s="594">
        <v>0</v>
      </c>
      <c r="M192" s="594">
        <f>'Allegato 1.1 (CE) new'!N192</f>
        <v>0</v>
      </c>
      <c r="N192" s="578">
        <f>'Allegato 1.1 (CE) new'!O192</f>
        <v>0</v>
      </c>
      <c r="O192" s="578">
        <f t="shared" si="75"/>
        <v>0</v>
      </c>
      <c r="P192" s="578">
        <f t="shared" si="75"/>
        <v>0</v>
      </c>
      <c r="Q192" s="578"/>
    </row>
    <row r="193" spans="1:17">
      <c r="A193" s="398"/>
      <c r="B193" s="398" t="s">
        <v>1603</v>
      </c>
      <c r="C193" s="398" t="s">
        <v>547</v>
      </c>
      <c r="D193" s="399" t="s">
        <v>548</v>
      </c>
      <c r="E193" s="398">
        <v>4</v>
      </c>
      <c r="F193" s="400">
        <v>9</v>
      </c>
      <c r="G193" s="400">
        <v>3</v>
      </c>
      <c r="H193" s="400">
        <v>1</v>
      </c>
      <c r="I193" s="400">
        <v>4</v>
      </c>
      <c r="J193" s="406" t="s">
        <v>1610</v>
      </c>
      <c r="K193" s="594">
        <f>'Allegato 1.1 (CE) new'!L193</f>
        <v>0</v>
      </c>
      <c r="L193" s="594">
        <v>0</v>
      </c>
      <c r="M193" s="594">
        <f>'Allegato 1.1 (CE) new'!N193</f>
        <v>0</v>
      </c>
      <c r="N193" s="578">
        <f>'Allegato 1.1 (CE) new'!O193</f>
        <v>0</v>
      </c>
      <c r="O193" s="578">
        <f t="shared" si="75"/>
        <v>0</v>
      </c>
      <c r="P193" s="578">
        <f t="shared" si="75"/>
        <v>0</v>
      </c>
      <c r="Q193" s="578"/>
    </row>
    <row r="194" spans="1:17">
      <c r="A194" s="398"/>
      <c r="B194" s="398" t="s">
        <v>1603</v>
      </c>
      <c r="C194" s="398" t="s">
        <v>547</v>
      </c>
      <c r="D194" s="399" t="s">
        <v>548</v>
      </c>
      <c r="E194" s="398">
        <v>4</v>
      </c>
      <c r="F194" s="400">
        <v>9</v>
      </c>
      <c r="G194" s="400">
        <v>3</v>
      </c>
      <c r="H194" s="400">
        <v>1</v>
      </c>
      <c r="I194" s="400">
        <v>5</v>
      </c>
      <c r="J194" s="406" t="s">
        <v>1611</v>
      </c>
      <c r="K194" s="594">
        <f>'Allegato 1.1 (CE) new'!L194</f>
        <v>2632.6</v>
      </c>
      <c r="L194" s="594">
        <v>0</v>
      </c>
      <c r="M194" s="594">
        <f>'Allegato 1.1 (CE) new'!N194</f>
        <v>0</v>
      </c>
      <c r="N194" s="578">
        <f>'Allegato 1.1 (CE) new'!O194</f>
        <v>0</v>
      </c>
      <c r="O194" s="578">
        <f t="shared" si="75"/>
        <v>0</v>
      </c>
      <c r="P194" s="578">
        <f t="shared" si="75"/>
        <v>0</v>
      </c>
      <c r="Q194" s="578"/>
    </row>
    <row r="195" spans="1:17">
      <c r="A195" s="383"/>
      <c r="B195" s="383" t="s">
        <v>1612</v>
      </c>
      <c r="C195" s="383" t="s">
        <v>1061</v>
      </c>
      <c r="D195" s="382" t="s">
        <v>1613</v>
      </c>
      <c r="E195" s="383">
        <v>4</v>
      </c>
      <c r="F195" s="384">
        <v>10</v>
      </c>
      <c r="G195" s="384">
        <v>0</v>
      </c>
      <c r="H195" s="384">
        <v>0</v>
      </c>
      <c r="I195" s="384">
        <v>0</v>
      </c>
      <c r="J195" s="385" t="s">
        <v>1614</v>
      </c>
      <c r="K195" s="591">
        <f>'Allegato 1.1 (CE) new'!L195</f>
        <v>4375208.7200000007</v>
      </c>
      <c r="L195" s="591">
        <v>0</v>
      </c>
      <c r="M195" s="591">
        <f>'Allegato 1.1 (CE) new'!N195</f>
        <v>0</v>
      </c>
      <c r="N195" s="591">
        <f>'Allegato 1.1 (CE) new'!O195</f>
        <v>0</v>
      </c>
      <c r="O195" s="591">
        <f t="shared" ref="O195:Q195" si="76">O196+O229</f>
        <v>0</v>
      </c>
      <c r="P195" s="591">
        <f t="shared" si="76"/>
        <v>0</v>
      </c>
      <c r="Q195" s="591">
        <f t="shared" si="76"/>
        <v>0</v>
      </c>
    </row>
    <row r="196" spans="1:17">
      <c r="A196" s="389"/>
      <c r="B196" s="389" t="s">
        <v>1615</v>
      </c>
      <c r="C196" s="389" t="s">
        <v>1063</v>
      </c>
      <c r="D196" s="388" t="s">
        <v>1616</v>
      </c>
      <c r="E196" s="389">
        <v>4</v>
      </c>
      <c r="F196" s="390">
        <v>10</v>
      </c>
      <c r="G196" s="390">
        <v>1</v>
      </c>
      <c r="H196" s="390">
        <v>0</v>
      </c>
      <c r="I196" s="390">
        <v>0</v>
      </c>
      <c r="J196" s="391" t="s">
        <v>1617</v>
      </c>
      <c r="K196" s="592">
        <f>'Allegato 1.1 (CE) new'!L196</f>
        <v>4321351.4000000004</v>
      </c>
      <c r="L196" s="592">
        <v>0</v>
      </c>
      <c r="M196" s="592">
        <f>'Allegato 1.1 (CE) new'!N196</f>
        <v>0</v>
      </c>
      <c r="N196" s="592">
        <f>'Allegato 1.1 (CE) new'!O196</f>
        <v>0</v>
      </c>
      <c r="O196" s="592">
        <f t="shared" ref="O196:Q196" si="77">O197+O209+O213+O218+O220+O222+O224+O227</f>
        <v>0</v>
      </c>
      <c r="P196" s="592">
        <f t="shared" si="77"/>
        <v>0</v>
      </c>
      <c r="Q196" s="592">
        <f t="shared" si="77"/>
        <v>0</v>
      </c>
    </row>
    <row r="197" spans="1:17">
      <c r="A197" s="398"/>
      <c r="B197" s="393" t="s">
        <v>1615</v>
      </c>
      <c r="C197" s="393" t="s">
        <v>1063</v>
      </c>
      <c r="D197" s="394" t="s">
        <v>1064</v>
      </c>
      <c r="E197" s="393">
        <v>4</v>
      </c>
      <c r="F197" s="395">
        <v>10</v>
      </c>
      <c r="G197" s="395">
        <v>1</v>
      </c>
      <c r="H197" s="395">
        <v>1</v>
      </c>
      <c r="I197" s="395">
        <v>0</v>
      </c>
      <c r="J197" s="396" t="s">
        <v>1618</v>
      </c>
      <c r="K197" s="593">
        <f>'Allegato 1.1 (CE) new'!L197</f>
        <v>4321351.4000000004</v>
      </c>
      <c r="L197" s="593">
        <v>0</v>
      </c>
      <c r="M197" s="593">
        <f>'Allegato 1.1 (CE) new'!N197</f>
        <v>0</v>
      </c>
      <c r="N197" s="593">
        <f>'Allegato 1.1 (CE) new'!O197</f>
        <v>0</v>
      </c>
      <c r="O197" s="593">
        <f t="shared" ref="O197:Q197" si="78">SUM(O198:O208)</f>
        <v>0</v>
      </c>
      <c r="P197" s="593">
        <f t="shared" si="78"/>
        <v>0</v>
      </c>
      <c r="Q197" s="593">
        <f t="shared" si="78"/>
        <v>0</v>
      </c>
    </row>
    <row r="198" spans="1:17" ht="25.5">
      <c r="A198" s="398"/>
      <c r="B198" s="398" t="s">
        <v>1615</v>
      </c>
      <c r="C198" s="398" t="s">
        <v>1063</v>
      </c>
      <c r="D198" s="399" t="s">
        <v>1064</v>
      </c>
      <c r="E198" s="398">
        <v>4</v>
      </c>
      <c r="F198" s="400">
        <v>10</v>
      </c>
      <c r="G198" s="400">
        <v>1</v>
      </c>
      <c r="H198" s="400">
        <v>1</v>
      </c>
      <c r="I198" s="400">
        <v>1</v>
      </c>
      <c r="J198" s="406" t="s">
        <v>1619</v>
      </c>
      <c r="K198" s="594">
        <f>'Allegato 1.1 (CE) new'!L198</f>
        <v>4321351.4000000004</v>
      </c>
      <c r="L198" s="594">
        <v>0</v>
      </c>
      <c r="M198" s="594">
        <f>'Allegato 1.1 (CE) new'!N198</f>
        <v>0</v>
      </c>
      <c r="N198" s="578">
        <f>'Allegato 1.1 (CE) new'!O198</f>
        <v>0</v>
      </c>
      <c r="O198" s="578">
        <f t="shared" ref="O198:P208" si="79">N198*0.02+N198</f>
        <v>0</v>
      </c>
      <c r="P198" s="578">
        <f t="shared" si="79"/>
        <v>0</v>
      </c>
      <c r="Q198" s="578"/>
    </row>
    <row r="199" spans="1:17">
      <c r="A199" s="398"/>
      <c r="B199" s="398" t="s">
        <v>1615</v>
      </c>
      <c r="C199" s="398" t="s">
        <v>1063</v>
      </c>
      <c r="D199" s="399" t="s">
        <v>1064</v>
      </c>
      <c r="E199" s="398">
        <v>4</v>
      </c>
      <c r="F199" s="400">
        <v>10</v>
      </c>
      <c r="G199" s="400">
        <v>1</v>
      </c>
      <c r="H199" s="400">
        <v>1</v>
      </c>
      <c r="I199" s="400">
        <v>2</v>
      </c>
      <c r="J199" s="406" t="s">
        <v>1620</v>
      </c>
      <c r="K199" s="594">
        <f>'Allegato 1.1 (CE) new'!L199</f>
        <v>0</v>
      </c>
      <c r="L199" s="594">
        <v>0</v>
      </c>
      <c r="M199" s="594">
        <f>'Allegato 1.1 (CE) new'!N199</f>
        <v>0</v>
      </c>
      <c r="N199" s="578">
        <f>'Allegato 1.1 (CE) new'!O199</f>
        <v>0</v>
      </c>
      <c r="O199" s="578">
        <f t="shared" si="79"/>
        <v>0</v>
      </c>
      <c r="P199" s="578">
        <f t="shared" si="79"/>
        <v>0</v>
      </c>
      <c r="Q199" s="578"/>
    </row>
    <row r="200" spans="1:17">
      <c r="A200" s="398"/>
      <c r="B200" s="398" t="s">
        <v>1615</v>
      </c>
      <c r="C200" s="398" t="s">
        <v>1063</v>
      </c>
      <c r="D200" s="399" t="s">
        <v>1064</v>
      </c>
      <c r="E200" s="398">
        <v>4</v>
      </c>
      <c r="F200" s="400">
        <v>10</v>
      </c>
      <c r="G200" s="400">
        <v>1</v>
      </c>
      <c r="H200" s="400">
        <v>1</v>
      </c>
      <c r="I200" s="400">
        <v>3</v>
      </c>
      <c r="J200" s="406" t="s">
        <v>1621</v>
      </c>
      <c r="K200" s="594">
        <f>'Allegato 1.1 (CE) new'!L200</f>
        <v>0</v>
      </c>
      <c r="L200" s="594">
        <v>0</v>
      </c>
      <c r="M200" s="594">
        <f>'Allegato 1.1 (CE) new'!N200</f>
        <v>0</v>
      </c>
      <c r="N200" s="578">
        <f>'Allegato 1.1 (CE) new'!O200</f>
        <v>0</v>
      </c>
      <c r="O200" s="578">
        <f t="shared" si="79"/>
        <v>0</v>
      </c>
      <c r="P200" s="578">
        <f t="shared" si="79"/>
        <v>0</v>
      </c>
      <c r="Q200" s="578"/>
    </row>
    <row r="201" spans="1:17">
      <c r="A201" s="398"/>
      <c r="B201" s="398" t="s">
        <v>1615</v>
      </c>
      <c r="C201" s="398" t="s">
        <v>1063</v>
      </c>
      <c r="D201" s="399" t="s">
        <v>1064</v>
      </c>
      <c r="E201" s="398">
        <v>4</v>
      </c>
      <c r="F201" s="400">
        <v>10</v>
      </c>
      <c r="G201" s="400">
        <v>1</v>
      </c>
      <c r="H201" s="400">
        <v>1</v>
      </c>
      <c r="I201" s="400">
        <v>4</v>
      </c>
      <c r="J201" s="401" t="s">
        <v>1622</v>
      </c>
      <c r="K201" s="578">
        <f>'Allegato 1.1 (CE) new'!L201</f>
        <v>0</v>
      </c>
      <c r="L201" s="578">
        <v>0</v>
      </c>
      <c r="M201" s="578">
        <f>'Allegato 1.1 (CE) new'!N201</f>
        <v>0</v>
      </c>
      <c r="N201" s="578">
        <f>'Allegato 1.1 (CE) new'!O201</f>
        <v>0</v>
      </c>
      <c r="O201" s="578">
        <f t="shared" si="79"/>
        <v>0</v>
      </c>
      <c r="P201" s="578">
        <f t="shared" si="79"/>
        <v>0</v>
      </c>
      <c r="Q201" s="578"/>
    </row>
    <row r="202" spans="1:17">
      <c r="A202" s="398"/>
      <c r="B202" s="398" t="s">
        <v>1615</v>
      </c>
      <c r="C202" s="398" t="s">
        <v>1063</v>
      </c>
      <c r="D202" s="399" t="s">
        <v>1064</v>
      </c>
      <c r="E202" s="398">
        <v>4</v>
      </c>
      <c r="F202" s="400">
        <v>10</v>
      </c>
      <c r="G202" s="400">
        <v>1</v>
      </c>
      <c r="H202" s="400">
        <v>1</v>
      </c>
      <c r="I202" s="400">
        <v>5</v>
      </c>
      <c r="J202" s="401" t="s">
        <v>1623</v>
      </c>
      <c r="K202" s="578">
        <f>'Allegato 1.1 (CE) new'!L202</f>
        <v>0</v>
      </c>
      <c r="L202" s="578">
        <v>0</v>
      </c>
      <c r="M202" s="578">
        <f>'Allegato 1.1 (CE) new'!N202</f>
        <v>0</v>
      </c>
      <c r="N202" s="578">
        <f>'Allegato 1.1 (CE) new'!O202</f>
        <v>0</v>
      </c>
      <c r="O202" s="578">
        <f t="shared" si="79"/>
        <v>0</v>
      </c>
      <c r="P202" s="578">
        <f t="shared" si="79"/>
        <v>0</v>
      </c>
      <c r="Q202" s="578"/>
    </row>
    <row r="203" spans="1:17">
      <c r="A203" s="398"/>
      <c r="B203" s="398" t="s">
        <v>1615</v>
      </c>
      <c r="C203" s="398" t="s">
        <v>1063</v>
      </c>
      <c r="D203" s="399" t="s">
        <v>1064</v>
      </c>
      <c r="E203" s="398">
        <v>4</v>
      </c>
      <c r="F203" s="400">
        <v>10</v>
      </c>
      <c r="G203" s="400">
        <v>1</v>
      </c>
      <c r="H203" s="400">
        <v>1</v>
      </c>
      <c r="I203" s="400">
        <v>6</v>
      </c>
      <c r="J203" s="406" t="s">
        <v>1624</v>
      </c>
      <c r="K203" s="594">
        <f>'Allegato 1.1 (CE) new'!L203</f>
        <v>0</v>
      </c>
      <c r="L203" s="594">
        <v>0</v>
      </c>
      <c r="M203" s="594">
        <f>'Allegato 1.1 (CE) new'!N203</f>
        <v>0</v>
      </c>
      <c r="N203" s="578">
        <f>'Allegato 1.1 (CE) new'!O203</f>
        <v>0</v>
      </c>
      <c r="O203" s="578">
        <f t="shared" si="79"/>
        <v>0</v>
      </c>
      <c r="P203" s="578">
        <f t="shared" si="79"/>
        <v>0</v>
      </c>
      <c r="Q203" s="578"/>
    </row>
    <row r="204" spans="1:17">
      <c r="A204" s="398"/>
      <c r="B204" s="398" t="s">
        <v>1615</v>
      </c>
      <c r="C204" s="398" t="s">
        <v>1063</v>
      </c>
      <c r="D204" s="399" t="s">
        <v>1064</v>
      </c>
      <c r="E204" s="398">
        <v>4</v>
      </c>
      <c r="F204" s="400">
        <v>10</v>
      </c>
      <c r="G204" s="400">
        <v>1</v>
      </c>
      <c r="H204" s="400">
        <v>1</v>
      </c>
      <c r="I204" s="400">
        <v>7</v>
      </c>
      <c r="J204" s="406" t="s">
        <v>1625</v>
      </c>
      <c r="K204" s="594">
        <f>'Allegato 1.1 (CE) new'!L204</f>
        <v>0</v>
      </c>
      <c r="L204" s="594">
        <v>0</v>
      </c>
      <c r="M204" s="594">
        <f>'Allegato 1.1 (CE) new'!N204</f>
        <v>0</v>
      </c>
      <c r="N204" s="578">
        <f>'Allegato 1.1 (CE) new'!O204</f>
        <v>0</v>
      </c>
      <c r="O204" s="578">
        <f t="shared" si="79"/>
        <v>0</v>
      </c>
      <c r="P204" s="578">
        <f t="shared" si="79"/>
        <v>0</v>
      </c>
      <c r="Q204" s="578"/>
    </row>
    <row r="205" spans="1:17">
      <c r="A205" s="398"/>
      <c r="B205" s="398" t="s">
        <v>1615</v>
      </c>
      <c r="C205" s="398" t="s">
        <v>1063</v>
      </c>
      <c r="D205" s="399" t="s">
        <v>1064</v>
      </c>
      <c r="E205" s="398">
        <v>4</v>
      </c>
      <c r="F205" s="400">
        <v>10</v>
      </c>
      <c r="G205" s="400">
        <v>1</v>
      </c>
      <c r="H205" s="400">
        <v>1</v>
      </c>
      <c r="I205" s="400">
        <v>8</v>
      </c>
      <c r="J205" s="406" t="s">
        <v>1626</v>
      </c>
      <c r="K205" s="594">
        <f>'Allegato 1.1 (CE) new'!L205</f>
        <v>0</v>
      </c>
      <c r="L205" s="594">
        <v>0</v>
      </c>
      <c r="M205" s="594">
        <f>'Allegato 1.1 (CE) new'!N205</f>
        <v>0</v>
      </c>
      <c r="N205" s="578">
        <f>'Allegato 1.1 (CE) new'!O205</f>
        <v>0</v>
      </c>
      <c r="O205" s="578">
        <f t="shared" si="79"/>
        <v>0</v>
      </c>
      <c r="P205" s="578">
        <f t="shared" si="79"/>
        <v>0</v>
      </c>
      <c r="Q205" s="578"/>
    </row>
    <row r="206" spans="1:17">
      <c r="A206" s="398"/>
      <c r="B206" s="398" t="s">
        <v>1615</v>
      </c>
      <c r="C206" s="398" t="s">
        <v>1063</v>
      </c>
      <c r="D206" s="399" t="s">
        <v>1064</v>
      </c>
      <c r="E206" s="398">
        <v>4</v>
      </c>
      <c r="F206" s="400">
        <v>10</v>
      </c>
      <c r="G206" s="400">
        <v>1</v>
      </c>
      <c r="H206" s="400">
        <v>1</v>
      </c>
      <c r="I206" s="400">
        <v>9</v>
      </c>
      <c r="J206" s="406" t="s">
        <v>1627</v>
      </c>
      <c r="K206" s="594">
        <f>'Allegato 1.1 (CE) new'!L206</f>
        <v>0</v>
      </c>
      <c r="L206" s="594">
        <v>0</v>
      </c>
      <c r="M206" s="594">
        <f>'Allegato 1.1 (CE) new'!N206</f>
        <v>0</v>
      </c>
      <c r="N206" s="578">
        <f>'Allegato 1.1 (CE) new'!O206</f>
        <v>0</v>
      </c>
      <c r="O206" s="578">
        <f t="shared" si="79"/>
        <v>0</v>
      </c>
      <c r="P206" s="578">
        <f t="shared" si="79"/>
        <v>0</v>
      </c>
      <c r="Q206" s="578"/>
    </row>
    <row r="207" spans="1:17">
      <c r="A207" s="398"/>
      <c r="B207" s="398" t="s">
        <v>1615</v>
      </c>
      <c r="C207" s="398" t="s">
        <v>1063</v>
      </c>
      <c r="D207" s="399" t="s">
        <v>1064</v>
      </c>
      <c r="E207" s="398">
        <v>4</v>
      </c>
      <c r="F207" s="400">
        <v>10</v>
      </c>
      <c r="G207" s="400">
        <v>1</v>
      </c>
      <c r="H207" s="400">
        <v>1</v>
      </c>
      <c r="I207" s="400">
        <v>10</v>
      </c>
      <c r="J207" s="406" t="s">
        <v>1628</v>
      </c>
      <c r="K207" s="594">
        <f>'Allegato 1.1 (CE) new'!L207</f>
        <v>0</v>
      </c>
      <c r="L207" s="594">
        <v>0</v>
      </c>
      <c r="M207" s="594">
        <f>'Allegato 1.1 (CE) new'!N207</f>
        <v>0</v>
      </c>
      <c r="N207" s="578">
        <f>'Allegato 1.1 (CE) new'!O207</f>
        <v>0</v>
      </c>
      <c r="O207" s="578">
        <f t="shared" si="79"/>
        <v>0</v>
      </c>
      <c r="P207" s="578">
        <f t="shared" si="79"/>
        <v>0</v>
      </c>
      <c r="Q207" s="578"/>
    </row>
    <row r="208" spans="1:17">
      <c r="A208" s="398"/>
      <c r="B208" s="398" t="s">
        <v>1615</v>
      </c>
      <c r="C208" s="398" t="s">
        <v>1063</v>
      </c>
      <c r="D208" s="399" t="s">
        <v>1064</v>
      </c>
      <c r="E208" s="398">
        <v>4</v>
      </c>
      <c r="F208" s="400">
        <v>10</v>
      </c>
      <c r="G208" s="400">
        <v>1</v>
      </c>
      <c r="H208" s="400">
        <v>1</v>
      </c>
      <c r="I208" s="400">
        <v>11</v>
      </c>
      <c r="J208" s="406" t="s">
        <v>1629</v>
      </c>
      <c r="K208" s="594">
        <f>'Allegato 1.1 (CE) new'!L208</f>
        <v>0</v>
      </c>
      <c r="L208" s="594">
        <v>0</v>
      </c>
      <c r="M208" s="594">
        <f>'Allegato 1.1 (CE) new'!N208</f>
        <v>0</v>
      </c>
      <c r="N208" s="578">
        <f>'Allegato 1.1 (CE) new'!O208</f>
        <v>0</v>
      </c>
      <c r="O208" s="578">
        <f t="shared" si="79"/>
        <v>0</v>
      </c>
      <c r="P208" s="578">
        <f t="shared" si="79"/>
        <v>0</v>
      </c>
      <c r="Q208" s="578"/>
    </row>
    <row r="209" spans="1:17">
      <c r="A209" s="398"/>
      <c r="B209" s="393" t="s">
        <v>1615</v>
      </c>
      <c r="C209" s="393" t="s">
        <v>1063</v>
      </c>
      <c r="D209" s="394" t="s">
        <v>1064</v>
      </c>
      <c r="E209" s="393">
        <v>4</v>
      </c>
      <c r="F209" s="395">
        <v>10</v>
      </c>
      <c r="G209" s="395">
        <v>1</v>
      </c>
      <c r="H209" s="395">
        <v>2</v>
      </c>
      <c r="I209" s="395">
        <v>0</v>
      </c>
      <c r="J209" s="396" t="s">
        <v>1630</v>
      </c>
      <c r="K209" s="593">
        <f>'Allegato 1.1 (CE) new'!L209</f>
        <v>0</v>
      </c>
      <c r="L209" s="593">
        <v>0</v>
      </c>
      <c r="M209" s="593">
        <f>'Allegato 1.1 (CE) new'!N209</f>
        <v>0</v>
      </c>
      <c r="N209" s="593">
        <f>'Allegato 1.1 (CE) new'!O209</f>
        <v>0</v>
      </c>
      <c r="O209" s="593">
        <f t="shared" ref="O209:Q209" si="80">SUM(O210:O212)</f>
        <v>0</v>
      </c>
      <c r="P209" s="593">
        <f t="shared" si="80"/>
        <v>0</v>
      </c>
      <c r="Q209" s="593">
        <f t="shared" si="80"/>
        <v>0</v>
      </c>
    </row>
    <row r="210" spans="1:17" ht="25.5">
      <c r="A210" s="398"/>
      <c r="B210" s="398" t="s">
        <v>1615</v>
      </c>
      <c r="C210" s="398" t="s">
        <v>1063</v>
      </c>
      <c r="D210" s="399" t="s">
        <v>1064</v>
      </c>
      <c r="E210" s="398">
        <v>4</v>
      </c>
      <c r="F210" s="400">
        <v>10</v>
      </c>
      <c r="G210" s="400">
        <v>1</v>
      </c>
      <c r="H210" s="400">
        <v>2</v>
      </c>
      <c r="I210" s="400">
        <v>1</v>
      </c>
      <c r="J210" s="406" t="s">
        <v>1631</v>
      </c>
      <c r="K210" s="594">
        <f>'Allegato 1.1 (CE) new'!L210</f>
        <v>0</v>
      </c>
      <c r="L210" s="594">
        <v>0</v>
      </c>
      <c r="M210" s="594">
        <f>'Allegato 1.1 (CE) new'!N210</f>
        <v>0</v>
      </c>
      <c r="N210" s="578">
        <f>'Allegato 1.1 (CE) new'!O210</f>
        <v>0</v>
      </c>
      <c r="O210" s="578">
        <f t="shared" ref="O210:P212" si="81">N210*0.02+N210</f>
        <v>0</v>
      </c>
      <c r="P210" s="578">
        <f t="shared" si="81"/>
        <v>0</v>
      </c>
      <c r="Q210" s="578"/>
    </row>
    <row r="211" spans="1:17" ht="25.5">
      <c r="A211" s="398"/>
      <c r="B211" s="398" t="s">
        <v>1615</v>
      </c>
      <c r="C211" s="398" t="s">
        <v>1063</v>
      </c>
      <c r="D211" s="399" t="s">
        <v>1064</v>
      </c>
      <c r="E211" s="398">
        <v>4</v>
      </c>
      <c r="F211" s="400">
        <v>10</v>
      </c>
      <c r="G211" s="400">
        <v>1</v>
      </c>
      <c r="H211" s="400">
        <v>2</v>
      </c>
      <c r="I211" s="400">
        <v>2</v>
      </c>
      <c r="J211" s="406" t="s">
        <v>1632</v>
      </c>
      <c r="K211" s="594">
        <f>'Allegato 1.1 (CE) new'!L211</f>
        <v>0</v>
      </c>
      <c r="L211" s="594">
        <v>0</v>
      </c>
      <c r="M211" s="594">
        <f>'Allegato 1.1 (CE) new'!N211</f>
        <v>0</v>
      </c>
      <c r="N211" s="578">
        <f>'Allegato 1.1 (CE) new'!O211</f>
        <v>0</v>
      </c>
      <c r="O211" s="578">
        <f t="shared" si="81"/>
        <v>0</v>
      </c>
      <c r="P211" s="578">
        <f t="shared" si="81"/>
        <v>0</v>
      </c>
      <c r="Q211" s="578"/>
    </row>
    <row r="212" spans="1:17">
      <c r="A212" s="398"/>
      <c r="B212" s="398" t="s">
        <v>1615</v>
      </c>
      <c r="C212" s="398" t="s">
        <v>1063</v>
      </c>
      <c r="D212" s="399" t="s">
        <v>1064</v>
      </c>
      <c r="E212" s="398">
        <v>4</v>
      </c>
      <c r="F212" s="400">
        <v>10</v>
      </c>
      <c r="G212" s="400">
        <v>1</v>
      </c>
      <c r="H212" s="400">
        <v>2</v>
      </c>
      <c r="I212" s="400">
        <v>3</v>
      </c>
      <c r="J212" s="406" t="s">
        <v>1633</v>
      </c>
      <c r="K212" s="594">
        <f>'Allegato 1.1 (CE) new'!L212</f>
        <v>0</v>
      </c>
      <c r="L212" s="594">
        <v>0</v>
      </c>
      <c r="M212" s="594">
        <f>'Allegato 1.1 (CE) new'!N212</f>
        <v>0</v>
      </c>
      <c r="N212" s="578">
        <f>'Allegato 1.1 (CE) new'!O212</f>
        <v>0</v>
      </c>
      <c r="O212" s="578">
        <f t="shared" si="81"/>
        <v>0</v>
      </c>
      <c r="P212" s="578">
        <f t="shared" si="81"/>
        <v>0</v>
      </c>
      <c r="Q212" s="578"/>
    </row>
    <row r="213" spans="1:17">
      <c r="A213" s="398"/>
      <c r="B213" s="393" t="s">
        <v>1615</v>
      </c>
      <c r="C213" s="393" t="s">
        <v>1063</v>
      </c>
      <c r="D213" s="394" t="s">
        <v>1064</v>
      </c>
      <c r="E213" s="393">
        <v>4</v>
      </c>
      <c r="F213" s="395">
        <v>10</v>
      </c>
      <c r="G213" s="395">
        <v>1</v>
      </c>
      <c r="H213" s="395">
        <v>3</v>
      </c>
      <c r="I213" s="395">
        <v>0</v>
      </c>
      <c r="J213" s="396" t="s">
        <v>1634</v>
      </c>
      <c r="K213" s="593">
        <f>'Allegato 1.1 (CE) new'!L213</f>
        <v>0</v>
      </c>
      <c r="L213" s="593">
        <v>0</v>
      </c>
      <c r="M213" s="593">
        <f>'Allegato 1.1 (CE) new'!N213</f>
        <v>0</v>
      </c>
      <c r="N213" s="593">
        <f>'Allegato 1.1 (CE) new'!O213</f>
        <v>0</v>
      </c>
      <c r="O213" s="593">
        <f t="shared" ref="O213:Q213" si="82">SUM(O214:O217)</f>
        <v>0</v>
      </c>
      <c r="P213" s="593">
        <f t="shared" si="82"/>
        <v>0</v>
      </c>
      <c r="Q213" s="593">
        <f t="shared" si="82"/>
        <v>0</v>
      </c>
    </row>
    <row r="214" spans="1:17">
      <c r="A214" s="398"/>
      <c r="B214" s="398" t="s">
        <v>1615</v>
      </c>
      <c r="C214" s="398" t="s">
        <v>1063</v>
      </c>
      <c r="D214" s="399" t="s">
        <v>1064</v>
      </c>
      <c r="E214" s="398">
        <v>4</v>
      </c>
      <c r="F214" s="400">
        <v>10</v>
      </c>
      <c r="G214" s="400">
        <v>1</v>
      </c>
      <c r="H214" s="400">
        <v>3</v>
      </c>
      <c r="I214" s="400">
        <v>1</v>
      </c>
      <c r="J214" s="406" t="s">
        <v>1635</v>
      </c>
      <c r="K214" s="594">
        <f>'Allegato 1.1 (CE) new'!L214</f>
        <v>0</v>
      </c>
      <c r="L214" s="594">
        <v>0</v>
      </c>
      <c r="M214" s="594">
        <f>'Allegato 1.1 (CE) new'!N214</f>
        <v>0</v>
      </c>
      <c r="N214" s="578">
        <f>'Allegato 1.1 (CE) new'!O214</f>
        <v>0</v>
      </c>
      <c r="O214" s="578">
        <f t="shared" ref="O214:P217" si="83">N214*0.02+N214</f>
        <v>0</v>
      </c>
      <c r="P214" s="578">
        <f t="shared" si="83"/>
        <v>0</v>
      </c>
      <c r="Q214" s="578"/>
    </row>
    <row r="215" spans="1:17">
      <c r="A215" s="398"/>
      <c r="B215" s="398" t="s">
        <v>1615</v>
      </c>
      <c r="C215" s="398" t="s">
        <v>1063</v>
      </c>
      <c r="D215" s="399" t="s">
        <v>1064</v>
      </c>
      <c r="E215" s="398">
        <v>4</v>
      </c>
      <c r="F215" s="400">
        <v>10</v>
      </c>
      <c r="G215" s="400">
        <v>1</v>
      </c>
      <c r="H215" s="400">
        <v>3</v>
      </c>
      <c r="I215" s="400">
        <v>2</v>
      </c>
      <c r="J215" s="406" t="s">
        <v>1636</v>
      </c>
      <c r="K215" s="594">
        <f>'Allegato 1.1 (CE) new'!L215</f>
        <v>0</v>
      </c>
      <c r="L215" s="594">
        <v>0</v>
      </c>
      <c r="M215" s="594">
        <f>'Allegato 1.1 (CE) new'!N215</f>
        <v>0</v>
      </c>
      <c r="N215" s="578">
        <f>'Allegato 1.1 (CE) new'!O215</f>
        <v>0</v>
      </c>
      <c r="O215" s="578">
        <f t="shared" si="83"/>
        <v>0</v>
      </c>
      <c r="P215" s="578">
        <f t="shared" si="83"/>
        <v>0</v>
      </c>
      <c r="Q215" s="578"/>
    </row>
    <row r="216" spans="1:17">
      <c r="A216" s="398"/>
      <c r="B216" s="398" t="s">
        <v>1615</v>
      </c>
      <c r="C216" s="398" t="s">
        <v>1063</v>
      </c>
      <c r="D216" s="399" t="s">
        <v>1064</v>
      </c>
      <c r="E216" s="398">
        <v>4</v>
      </c>
      <c r="F216" s="400">
        <v>10</v>
      </c>
      <c r="G216" s="400">
        <v>1</v>
      </c>
      <c r="H216" s="400">
        <v>3</v>
      </c>
      <c r="I216" s="400">
        <v>3</v>
      </c>
      <c r="J216" s="406" t="s">
        <v>1637</v>
      </c>
      <c r="K216" s="594">
        <f>'Allegato 1.1 (CE) new'!L216</f>
        <v>0</v>
      </c>
      <c r="L216" s="594">
        <v>0</v>
      </c>
      <c r="M216" s="594">
        <f>'Allegato 1.1 (CE) new'!N216</f>
        <v>0</v>
      </c>
      <c r="N216" s="578">
        <f>'Allegato 1.1 (CE) new'!O216</f>
        <v>0</v>
      </c>
      <c r="O216" s="578">
        <f t="shared" si="83"/>
        <v>0</v>
      </c>
      <c r="P216" s="578">
        <f t="shared" si="83"/>
        <v>0</v>
      </c>
      <c r="Q216" s="578"/>
    </row>
    <row r="217" spans="1:17">
      <c r="A217" s="398"/>
      <c r="B217" s="398" t="s">
        <v>1615</v>
      </c>
      <c r="C217" s="398" t="s">
        <v>1063</v>
      </c>
      <c r="D217" s="399" t="s">
        <v>1064</v>
      </c>
      <c r="E217" s="398">
        <v>4</v>
      </c>
      <c r="F217" s="400">
        <v>10</v>
      </c>
      <c r="G217" s="400">
        <v>1</v>
      </c>
      <c r="H217" s="400">
        <v>3</v>
      </c>
      <c r="I217" s="400">
        <v>4</v>
      </c>
      <c r="J217" s="406" t="s">
        <v>1638</v>
      </c>
      <c r="K217" s="594">
        <f>'Allegato 1.1 (CE) new'!L217</f>
        <v>0</v>
      </c>
      <c r="L217" s="594">
        <v>0</v>
      </c>
      <c r="M217" s="594">
        <f>'Allegato 1.1 (CE) new'!N217</f>
        <v>0</v>
      </c>
      <c r="N217" s="578">
        <f>'Allegato 1.1 (CE) new'!O217</f>
        <v>0</v>
      </c>
      <c r="O217" s="578">
        <f t="shared" si="83"/>
        <v>0</v>
      </c>
      <c r="P217" s="578">
        <f t="shared" si="83"/>
        <v>0</v>
      </c>
      <c r="Q217" s="578"/>
    </row>
    <row r="218" spans="1:17">
      <c r="A218" s="398"/>
      <c r="B218" s="393" t="s">
        <v>1615</v>
      </c>
      <c r="C218" s="393" t="s">
        <v>1063</v>
      </c>
      <c r="D218" s="394" t="s">
        <v>1064</v>
      </c>
      <c r="E218" s="393">
        <v>4</v>
      </c>
      <c r="F218" s="395">
        <v>10</v>
      </c>
      <c r="G218" s="395">
        <v>1</v>
      </c>
      <c r="H218" s="395">
        <v>4</v>
      </c>
      <c r="I218" s="395">
        <v>0</v>
      </c>
      <c r="J218" s="396" t="s">
        <v>1639</v>
      </c>
      <c r="K218" s="593">
        <f>'Allegato 1.1 (CE) new'!L218</f>
        <v>0</v>
      </c>
      <c r="L218" s="593">
        <v>0</v>
      </c>
      <c r="M218" s="593">
        <f>'Allegato 1.1 (CE) new'!N218</f>
        <v>0</v>
      </c>
      <c r="N218" s="593">
        <f>'Allegato 1.1 (CE) new'!O218</f>
        <v>0</v>
      </c>
      <c r="O218" s="593">
        <f t="shared" ref="O218:Q218" si="84">SUM(O219)</f>
        <v>0</v>
      </c>
      <c r="P218" s="593">
        <f t="shared" si="84"/>
        <v>0</v>
      </c>
      <c r="Q218" s="593">
        <f t="shared" si="84"/>
        <v>0</v>
      </c>
    </row>
    <row r="219" spans="1:17">
      <c r="A219" s="398"/>
      <c r="B219" s="398" t="s">
        <v>1615</v>
      </c>
      <c r="C219" s="398" t="s">
        <v>1063</v>
      </c>
      <c r="D219" s="399" t="s">
        <v>1064</v>
      </c>
      <c r="E219" s="398">
        <v>4</v>
      </c>
      <c r="F219" s="400">
        <v>10</v>
      </c>
      <c r="G219" s="400">
        <v>1</v>
      </c>
      <c r="H219" s="400">
        <v>4</v>
      </c>
      <c r="I219" s="400">
        <v>1</v>
      </c>
      <c r="J219" s="406" t="s">
        <v>1639</v>
      </c>
      <c r="K219" s="594">
        <f>'Allegato 1.1 (CE) new'!L219</f>
        <v>0</v>
      </c>
      <c r="L219" s="594">
        <v>0</v>
      </c>
      <c r="M219" s="594">
        <f>'Allegato 1.1 (CE) new'!N219</f>
        <v>0</v>
      </c>
      <c r="N219" s="578">
        <f>'Allegato 1.1 (CE) new'!O219</f>
        <v>0</v>
      </c>
      <c r="O219" s="578">
        <f>N219*0.02+N219</f>
        <v>0</v>
      </c>
      <c r="P219" s="578">
        <f>O219*0.02+O219</f>
        <v>0</v>
      </c>
      <c r="Q219" s="578"/>
    </row>
    <row r="220" spans="1:17">
      <c r="A220" s="398"/>
      <c r="B220" s="393" t="s">
        <v>1615</v>
      </c>
      <c r="C220" s="393" t="s">
        <v>1063</v>
      </c>
      <c r="D220" s="394" t="s">
        <v>1064</v>
      </c>
      <c r="E220" s="393">
        <v>4</v>
      </c>
      <c r="F220" s="395">
        <v>10</v>
      </c>
      <c r="G220" s="395">
        <v>1</v>
      </c>
      <c r="H220" s="395">
        <v>5</v>
      </c>
      <c r="I220" s="395">
        <v>0</v>
      </c>
      <c r="J220" s="396" t="s">
        <v>1640</v>
      </c>
      <c r="K220" s="593">
        <f>'Allegato 1.1 (CE) new'!L220</f>
        <v>0</v>
      </c>
      <c r="L220" s="593">
        <v>0</v>
      </c>
      <c r="M220" s="593">
        <f>'Allegato 1.1 (CE) new'!N220</f>
        <v>0</v>
      </c>
      <c r="N220" s="593">
        <f>'Allegato 1.1 (CE) new'!O220</f>
        <v>0</v>
      </c>
      <c r="O220" s="593">
        <f t="shared" ref="O220:Q220" si="85">O221</f>
        <v>0</v>
      </c>
      <c r="P220" s="593">
        <f t="shared" si="85"/>
        <v>0</v>
      </c>
      <c r="Q220" s="593">
        <f t="shared" si="85"/>
        <v>0</v>
      </c>
    </row>
    <row r="221" spans="1:17">
      <c r="A221" s="398"/>
      <c r="B221" s="398" t="s">
        <v>1615</v>
      </c>
      <c r="C221" s="398" t="s">
        <v>1063</v>
      </c>
      <c r="D221" s="399" t="s">
        <v>1064</v>
      </c>
      <c r="E221" s="398">
        <v>4</v>
      </c>
      <c r="F221" s="400">
        <v>10</v>
      </c>
      <c r="G221" s="400">
        <v>1</v>
      </c>
      <c r="H221" s="400">
        <v>5</v>
      </c>
      <c r="I221" s="400">
        <v>1</v>
      </c>
      <c r="J221" s="406" t="s">
        <v>1640</v>
      </c>
      <c r="K221" s="594">
        <f>'Allegato 1.1 (CE) new'!L221</f>
        <v>0</v>
      </c>
      <c r="L221" s="594">
        <v>0</v>
      </c>
      <c r="M221" s="594">
        <f>'Allegato 1.1 (CE) new'!N221</f>
        <v>0</v>
      </c>
      <c r="N221" s="578">
        <f>'Allegato 1.1 (CE) new'!O221</f>
        <v>0</v>
      </c>
      <c r="O221" s="578">
        <f>N221*0.02+N221</f>
        <v>0</v>
      </c>
      <c r="P221" s="578">
        <f>O221*0.02+O221</f>
        <v>0</v>
      </c>
      <c r="Q221" s="578"/>
    </row>
    <row r="222" spans="1:17">
      <c r="A222" s="398"/>
      <c r="B222" s="393" t="s">
        <v>1615</v>
      </c>
      <c r="C222" s="393" t="s">
        <v>1063</v>
      </c>
      <c r="D222" s="394" t="s">
        <v>1064</v>
      </c>
      <c r="E222" s="393">
        <v>4</v>
      </c>
      <c r="F222" s="395">
        <v>10</v>
      </c>
      <c r="G222" s="395">
        <v>1</v>
      </c>
      <c r="H222" s="395">
        <v>6</v>
      </c>
      <c r="I222" s="395">
        <v>0</v>
      </c>
      <c r="J222" s="396" t="s">
        <v>1641</v>
      </c>
      <c r="K222" s="593">
        <f>'Allegato 1.1 (CE) new'!L222</f>
        <v>0</v>
      </c>
      <c r="L222" s="593">
        <v>0</v>
      </c>
      <c r="M222" s="593">
        <f>'Allegato 1.1 (CE) new'!N222</f>
        <v>0</v>
      </c>
      <c r="N222" s="593">
        <f>'Allegato 1.1 (CE) new'!O222</f>
        <v>0</v>
      </c>
      <c r="O222" s="593">
        <f t="shared" ref="O222:Q222" si="86">O223</f>
        <v>0</v>
      </c>
      <c r="P222" s="593">
        <f t="shared" si="86"/>
        <v>0</v>
      </c>
      <c r="Q222" s="593">
        <f t="shared" si="86"/>
        <v>0</v>
      </c>
    </row>
    <row r="223" spans="1:17">
      <c r="A223" s="398"/>
      <c r="B223" s="398" t="s">
        <v>1615</v>
      </c>
      <c r="C223" s="398" t="s">
        <v>1063</v>
      </c>
      <c r="D223" s="399" t="s">
        <v>1064</v>
      </c>
      <c r="E223" s="398">
        <v>4</v>
      </c>
      <c r="F223" s="400">
        <v>10</v>
      </c>
      <c r="G223" s="400">
        <v>1</v>
      </c>
      <c r="H223" s="400">
        <v>6</v>
      </c>
      <c r="I223" s="400">
        <v>1</v>
      </c>
      <c r="J223" s="406" t="s">
        <v>1641</v>
      </c>
      <c r="K223" s="594">
        <f>'Allegato 1.1 (CE) new'!L223</f>
        <v>0</v>
      </c>
      <c r="L223" s="594">
        <v>0</v>
      </c>
      <c r="M223" s="594">
        <f>'Allegato 1.1 (CE) new'!N223</f>
        <v>0</v>
      </c>
      <c r="N223" s="578">
        <f>'Allegato 1.1 (CE) new'!O223</f>
        <v>0</v>
      </c>
      <c r="O223" s="578">
        <f>N223*0.02+N223</f>
        <v>0</v>
      </c>
      <c r="P223" s="578">
        <f>O223*0.02+O223</f>
        <v>0</v>
      </c>
      <c r="Q223" s="578"/>
    </row>
    <row r="224" spans="1:17">
      <c r="A224" s="398"/>
      <c r="B224" s="393" t="s">
        <v>1615</v>
      </c>
      <c r="C224" s="393" t="s">
        <v>1063</v>
      </c>
      <c r="D224" s="394" t="s">
        <v>1064</v>
      </c>
      <c r="E224" s="393">
        <v>4</v>
      </c>
      <c r="F224" s="395">
        <v>10</v>
      </c>
      <c r="G224" s="395">
        <v>1</v>
      </c>
      <c r="H224" s="395">
        <v>7</v>
      </c>
      <c r="I224" s="395">
        <v>0</v>
      </c>
      <c r="J224" s="396" t="s">
        <v>1642</v>
      </c>
      <c r="K224" s="593">
        <f>'Allegato 1.1 (CE) new'!L224</f>
        <v>0</v>
      </c>
      <c r="L224" s="593">
        <v>0</v>
      </c>
      <c r="M224" s="593">
        <f>'Allegato 1.1 (CE) new'!N224</f>
        <v>0</v>
      </c>
      <c r="N224" s="593">
        <f>'Allegato 1.1 (CE) new'!O224</f>
        <v>0</v>
      </c>
      <c r="O224" s="593">
        <f t="shared" ref="O224:Q224" si="87">O225+O226</f>
        <v>0</v>
      </c>
      <c r="P224" s="593">
        <f t="shared" si="87"/>
        <v>0</v>
      </c>
      <c r="Q224" s="593">
        <f t="shared" si="87"/>
        <v>0</v>
      </c>
    </row>
    <row r="225" spans="1:21">
      <c r="A225" s="398"/>
      <c r="B225" s="398" t="s">
        <v>1615</v>
      </c>
      <c r="C225" s="398" t="s">
        <v>1063</v>
      </c>
      <c r="D225" s="399" t="s">
        <v>1064</v>
      </c>
      <c r="E225" s="398">
        <v>4</v>
      </c>
      <c r="F225" s="400">
        <v>10</v>
      </c>
      <c r="G225" s="400">
        <v>1</v>
      </c>
      <c r="H225" s="400">
        <v>7</v>
      </c>
      <c r="I225" s="400">
        <v>1</v>
      </c>
      <c r="J225" s="406" t="s">
        <v>1643</v>
      </c>
      <c r="K225" s="594">
        <f>'Allegato 1.1 (CE) new'!L225</f>
        <v>0</v>
      </c>
      <c r="L225" s="594">
        <v>0</v>
      </c>
      <c r="M225" s="594">
        <f>'Allegato 1.1 (CE) new'!N225</f>
        <v>0</v>
      </c>
      <c r="N225" s="578">
        <f>'Allegato 1.1 (CE) new'!O225</f>
        <v>0</v>
      </c>
      <c r="O225" s="578">
        <f t="shared" ref="O225:P226" si="88">N225*0.02+N225</f>
        <v>0</v>
      </c>
      <c r="P225" s="578">
        <f t="shared" si="88"/>
        <v>0</v>
      </c>
      <c r="Q225" s="578"/>
    </row>
    <row r="226" spans="1:21">
      <c r="A226" s="398"/>
      <c r="B226" s="398" t="s">
        <v>1615</v>
      </c>
      <c r="C226" s="398" t="s">
        <v>1063</v>
      </c>
      <c r="D226" s="399" t="s">
        <v>1064</v>
      </c>
      <c r="E226" s="398">
        <v>4</v>
      </c>
      <c r="F226" s="400">
        <v>10</v>
      </c>
      <c r="G226" s="400">
        <v>1</v>
      </c>
      <c r="H226" s="400">
        <v>7</v>
      </c>
      <c r="I226" s="400">
        <v>2</v>
      </c>
      <c r="J226" s="406" t="s">
        <v>1644</v>
      </c>
      <c r="K226" s="594">
        <f>'Allegato 1.1 (CE) new'!L226</f>
        <v>0</v>
      </c>
      <c r="L226" s="594">
        <v>0</v>
      </c>
      <c r="M226" s="594">
        <f>'Allegato 1.1 (CE) new'!N226</f>
        <v>0</v>
      </c>
      <c r="N226" s="578">
        <f>'Allegato 1.1 (CE) new'!O226</f>
        <v>0</v>
      </c>
      <c r="O226" s="578">
        <f t="shared" si="88"/>
        <v>0</v>
      </c>
      <c r="P226" s="578">
        <f t="shared" si="88"/>
        <v>0</v>
      </c>
      <c r="Q226" s="578"/>
    </row>
    <row r="227" spans="1:21">
      <c r="A227" s="398"/>
      <c r="B227" s="393" t="s">
        <v>1615</v>
      </c>
      <c r="C227" s="393" t="s">
        <v>1063</v>
      </c>
      <c r="D227" s="394" t="s">
        <v>1064</v>
      </c>
      <c r="E227" s="393">
        <v>4</v>
      </c>
      <c r="F227" s="395">
        <v>10</v>
      </c>
      <c r="G227" s="395">
        <v>1</v>
      </c>
      <c r="H227" s="395">
        <v>8</v>
      </c>
      <c r="I227" s="395">
        <v>0</v>
      </c>
      <c r="J227" s="396" t="s">
        <v>1645</v>
      </c>
      <c r="K227" s="593">
        <f>'Allegato 1.1 (CE) new'!L227</f>
        <v>0</v>
      </c>
      <c r="L227" s="593">
        <v>0</v>
      </c>
      <c r="M227" s="593">
        <f>'Allegato 1.1 (CE) new'!N227</f>
        <v>0</v>
      </c>
      <c r="N227" s="593">
        <f>'Allegato 1.1 (CE) new'!O227</f>
        <v>0</v>
      </c>
      <c r="O227" s="593">
        <f t="shared" ref="O227:Q227" si="89">O228</f>
        <v>0</v>
      </c>
      <c r="P227" s="593">
        <f t="shared" si="89"/>
        <v>0</v>
      </c>
      <c r="Q227" s="593">
        <f t="shared" si="89"/>
        <v>0</v>
      </c>
    </row>
    <row r="228" spans="1:21">
      <c r="A228" s="398"/>
      <c r="B228" s="398" t="s">
        <v>1615</v>
      </c>
      <c r="C228" s="398" t="s">
        <v>1063</v>
      </c>
      <c r="D228" s="399" t="s">
        <v>1064</v>
      </c>
      <c r="E228" s="398">
        <v>4</v>
      </c>
      <c r="F228" s="400">
        <v>10</v>
      </c>
      <c r="G228" s="400">
        <v>1</v>
      </c>
      <c r="H228" s="400">
        <v>8</v>
      </c>
      <c r="I228" s="400">
        <v>1</v>
      </c>
      <c r="J228" s="406" t="s">
        <v>1646</v>
      </c>
      <c r="K228" s="594">
        <f>'Allegato 1.1 (CE) new'!L228</f>
        <v>0</v>
      </c>
      <c r="L228" s="594">
        <v>0</v>
      </c>
      <c r="M228" s="594">
        <f>'Allegato 1.1 (CE) new'!N228</f>
        <v>0</v>
      </c>
      <c r="N228" s="578">
        <f>'Allegato 1.1 (CE) new'!O228</f>
        <v>0</v>
      </c>
      <c r="O228" s="578">
        <f>N228*0.02+N228</f>
        <v>0</v>
      </c>
      <c r="P228" s="578">
        <f>O228*0.02+O228</f>
        <v>0</v>
      </c>
      <c r="Q228" s="578"/>
    </row>
    <row r="229" spans="1:21">
      <c r="A229" s="398"/>
      <c r="B229" s="389" t="s">
        <v>1647</v>
      </c>
      <c r="C229" s="389" t="s">
        <v>1065</v>
      </c>
      <c r="D229" s="388" t="s">
        <v>1648</v>
      </c>
      <c r="E229" s="389">
        <v>4</v>
      </c>
      <c r="F229" s="390">
        <v>10</v>
      </c>
      <c r="G229" s="390">
        <v>2</v>
      </c>
      <c r="H229" s="390">
        <v>0</v>
      </c>
      <c r="I229" s="390">
        <v>0</v>
      </c>
      <c r="J229" s="391" t="s">
        <v>1649</v>
      </c>
      <c r="K229" s="592">
        <f>'Allegato 1.1 (CE) new'!L229</f>
        <v>53857.32</v>
      </c>
      <c r="L229" s="592">
        <v>0</v>
      </c>
      <c r="M229" s="592">
        <f>'Allegato 1.1 (CE) new'!N229</f>
        <v>0</v>
      </c>
      <c r="N229" s="592">
        <f>'Allegato 1.1 (CE) new'!O229</f>
        <v>0</v>
      </c>
      <c r="O229" s="592">
        <f t="shared" ref="O229:Q229" si="90">O230</f>
        <v>0</v>
      </c>
      <c r="P229" s="592">
        <f t="shared" si="90"/>
        <v>0</v>
      </c>
      <c r="Q229" s="592">
        <f t="shared" si="90"/>
        <v>0</v>
      </c>
    </row>
    <row r="230" spans="1:21">
      <c r="A230" s="398"/>
      <c r="B230" s="393" t="s">
        <v>1647</v>
      </c>
      <c r="C230" s="393" t="s">
        <v>1065</v>
      </c>
      <c r="D230" s="394" t="s">
        <v>1066</v>
      </c>
      <c r="E230" s="393">
        <v>4</v>
      </c>
      <c r="F230" s="395">
        <v>10</v>
      </c>
      <c r="G230" s="395">
        <v>2</v>
      </c>
      <c r="H230" s="395">
        <v>1</v>
      </c>
      <c r="I230" s="395">
        <v>0</v>
      </c>
      <c r="J230" s="396" t="s">
        <v>1650</v>
      </c>
      <c r="K230" s="593">
        <f>'Allegato 1.1 (CE) new'!L230</f>
        <v>53857.32</v>
      </c>
      <c r="L230" s="593">
        <v>0</v>
      </c>
      <c r="M230" s="593">
        <f>'Allegato 1.1 (CE) new'!N230</f>
        <v>0</v>
      </c>
      <c r="N230" s="593">
        <f>'Allegato 1.1 (CE) new'!O230</f>
        <v>0</v>
      </c>
      <c r="O230" s="593">
        <f t="shared" ref="O230:Q230" si="91">SUM(O231:O236)</f>
        <v>0</v>
      </c>
      <c r="P230" s="593">
        <f t="shared" si="91"/>
        <v>0</v>
      </c>
      <c r="Q230" s="593">
        <f t="shared" si="91"/>
        <v>0</v>
      </c>
    </row>
    <row r="231" spans="1:21">
      <c r="A231" s="398"/>
      <c r="B231" s="398" t="s">
        <v>1647</v>
      </c>
      <c r="C231" s="398" t="s">
        <v>1065</v>
      </c>
      <c r="D231" s="399" t="s">
        <v>1066</v>
      </c>
      <c r="E231" s="398">
        <v>4</v>
      </c>
      <c r="F231" s="400">
        <v>10</v>
      </c>
      <c r="G231" s="400">
        <v>2</v>
      </c>
      <c r="H231" s="400">
        <v>1</v>
      </c>
      <c r="I231" s="400">
        <v>1</v>
      </c>
      <c r="J231" s="426" t="s">
        <v>1651</v>
      </c>
      <c r="K231" s="585">
        <f>'Allegato 1.1 (CE) new'!L231</f>
        <v>0</v>
      </c>
      <c r="L231" s="585">
        <v>0</v>
      </c>
      <c r="M231" s="585">
        <f>'Allegato 1.1 (CE) new'!N231</f>
        <v>0</v>
      </c>
      <c r="N231" s="578">
        <f>'Allegato 1.1 (CE) new'!O231</f>
        <v>0</v>
      </c>
      <c r="O231" s="578">
        <f t="shared" ref="O231:P236" si="92">N231*0.02+N231</f>
        <v>0</v>
      </c>
      <c r="P231" s="578">
        <f t="shared" si="92"/>
        <v>0</v>
      </c>
      <c r="Q231" s="578"/>
    </row>
    <row r="232" spans="1:21">
      <c r="A232" s="398"/>
      <c r="B232" s="398" t="s">
        <v>1647</v>
      </c>
      <c r="C232" s="398" t="s">
        <v>1065</v>
      </c>
      <c r="D232" s="399" t="s">
        <v>1066</v>
      </c>
      <c r="E232" s="398">
        <v>4</v>
      </c>
      <c r="F232" s="400">
        <v>10</v>
      </c>
      <c r="G232" s="400">
        <v>2</v>
      </c>
      <c r="H232" s="400">
        <v>1</v>
      </c>
      <c r="I232" s="400">
        <v>2</v>
      </c>
      <c r="J232" s="426" t="s">
        <v>1652</v>
      </c>
      <c r="K232" s="585">
        <f>'Allegato 1.1 (CE) new'!L232</f>
        <v>0</v>
      </c>
      <c r="L232" s="585">
        <v>0</v>
      </c>
      <c r="M232" s="585">
        <f>'Allegato 1.1 (CE) new'!N232</f>
        <v>0</v>
      </c>
      <c r="N232" s="578">
        <f>'Allegato 1.1 (CE) new'!O232</f>
        <v>0</v>
      </c>
      <c r="O232" s="578">
        <f t="shared" si="92"/>
        <v>0</v>
      </c>
      <c r="P232" s="578">
        <f t="shared" si="92"/>
        <v>0</v>
      </c>
      <c r="Q232" s="578"/>
    </row>
    <row r="233" spans="1:21">
      <c r="A233" s="398"/>
      <c r="B233" s="398" t="s">
        <v>1647</v>
      </c>
      <c r="C233" s="398" t="s">
        <v>1065</v>
      </c>
      <c r="D233" s="399" t="s">
        <v>1066</v>
      </c>
      <c r="E233" s="398">
        <v>4</v>
      </c>
      <c r="F233" s="400">
        <v>10</v>
      </c>
      <c r="G233" s="400">
        <v>2</v>
      </c>
      <c r="H233" s="400">
        <v>1</v>
      </c>
      <c r="I233" s="400">
        <v>3</v>
      </c>
      <c r="J233" s="426" t="s">
        <v>1653</v>
      </c>
      <c r="K233" s="585">
        <f>'Allegato 1.1 (CE) new'!L233</f>
        <v>0</v>
      </c>
      <c r="L233" s="585">
        <v>0</v>
      </c>
      <c r="M233" s="585">
        <f>'Allegato 1.1 (CE) new'!N233</f>
        <v>0</v>
      </c>
      <c r="N233" s="578">
        <f>'Allegato 1.1 (CE) new'!O233</f>
        <v>0</v>
      </c>
      <c r="O233" s="578">
        <f t="shared" si="92"/>
        <v>0</v>
      </c>
      <c r="P233" s="578">
        <f t="shared" si="92"/>
        <v>0</v>
      </c>
      <c r="Q233" s="578"/>
    </row>
    <row r="234" spans="1:21">
      <c r="A234" s="398"/>
      <c r="B234" s="398" t="s">
        <v>1647</v>
      </c>
      <c r="C234" s="398" t="s">
        <v>1065</v>
      </c>
      <c r="D234" s="399" t="s">
        <v>1066</v>
      </c>
      <c r="E234" s="398">
        <v>4</v>
      </c>
      <c r="F234" s="400">
        <v>10</v>
      </c>
      <c r="G234" s="400">
        <v>2</v>
      </c>
      <c r="H234" s="400">
        <v>1</v>
      </c>
      <c r="I234" s="400">
        <v>4</v>
      </c>
      <c r="J234" s="426" t="s">
        <v>1654</v>
      </c>
      <c r="K234" s="585">
        <f>'Allegato 1.1 (CE) new'!L234</f>
        <v>53857.32</v>
      </c>
      <c r="L234" s="585">
        <v>0</v>
      </c>
      <c r="M234" s="585">
        <f>'Allegato 1.1 (CE) new'!N234</f>
        <v>0</v>
      </c>
      <c r="N234" s="578">
        <f>'Allegato 1.1 (CE) new'!O234</f>
        <v>0</v>
      </c>
      <c r="O234" s="578">
        <f t="shared" si="92"/>
        <v>0</v>
      </c>
      <c r="P234" s="578">
        <f t="shared" si="92"/>
        <v>0</v>
      </c>
      <c r="Q234" s="578"/>
    </row>
    <row r="235" spans="1:21">
      <c r="A235" s="398"/>
      <c r="B235" s="398" t="s">
        <v>1647</v>
      </c>
      <c r="C235" s="398" t="s">
        <v>1065</v>
      </c>
      <c r="D235" s="399" t="s">
        <v>1066</v>
      </c>
      <c r="E235" s="398">
        <v>4</v>
      </c>
      <c r="F235" s="400">
        <v>10</v>
      </c>
      <c r="G235" s="400">
        <v>2</v>
      </c>
      <c r="H235" s="400">
        <v>1</v>
      </c>
      <c r="I235" s="400">
        <v>5</v>
      </c>
      <c r="J235" s="426" t="s">
        <v>1655</v>
      </c>
      <c r="K235" s="585">
        <f>'Allegato 1.1 (CE) new'!L235</f>
        <v>0</v>
      </c>
      <c r="L235" s="585">
        <v>0</v>
      </c>
      <c r="M235" s="585">
        <f>'Allegato 1.1 (CE) new'!N235</f>
        <v>0</v>
      </c>
      <c r="N235" s="578">
        <f>'Allegato 1.1 (CE) new'!O235</f>
        <v>0</v>
      </c>
      <c r="O235" s="578">
        <f t="shared" si="92"/>
        <v>0</v>
      </c>
      <c r="P235" s="578">
        <f t="shared" si="92"/>
        <v>0</v>
      </c>
      <c r="Q235" s="578"/>
    </row>
    <row r="236" spans="1:21">
      <c r="A236" s="398"/>
      <c r="B236" s="398" t="s">
        <v>1647</v>
      </c>
      <c r="C236" s="398" t="s">
        <v>1065</v>
      </c>
      <c r="D236" s="399" t="s">
        <v>1066</v>
      </c>
      <c r="E236" s="398">
        <v>4</v>
      </c>
      <c r="F236" s="400">
        <v>10</v>
      </c>
      <c r="G236" s="400">
        <v>2</v>
      </c>
      <c r="H236" s="400">
        <v>1</v>
      </c>
      <c r="I236" s="400">
        <v>6</v>
      </c>
      <c r="J236" s="426" t="s">
        <v>1656</v>
      </c>
      <c r="K236" s="585">
        <f>'Allegato 1.1 (CE) new'!L236</f>
        <v>0</v>
      </c>
      <c r="L236" s="585">
        <v>0</v>
      </c>
      <c r="M236" s="585">
        <f>'Allegato 1.1 (CE) new'!N236</f>
        <v>0</v>
      </c>
      <c r="N236" s="578">
        <f>'Allegato 1.1 (CE) new'!O236</f>
        <v>0</v>
      </c>
      <c r="O236" s="578">
        <f t="shared" si="92"/>
        <v>0</v>
      </c>
      <c r="P236" s="578">
        <f t="shared" si="92"/>
        <v>0</v>
      </c>
      <c r="Q236" s="578"/>
    </row>
    <row r="237" spans="1:21">
      <c r="A237" s="398"/>
      <c r="B237" s="398"/>
      <c r="C237" s="398"/>
      <c r="D237" s="399"/>
      <c r="E237" s="398"/>
      <c r="F237" s="400"/>
      <c r="G237" s="400"/>
      <c r="H237" s="400"/>
      <c r="I237" s="400"/>
      <c r="J237" s="426"/>
      <c r="K237" s="585">
        <f>'Allegato 1.1 (CE) new'!L237</f>
        <v>0</v>
      </c>
      <c r="L237" s="585">
        <v>0</v>
      </c>
      <c r="M237" s="585">
        <f>'Allegato 1.1 (CE) new'!N237</f>
        <v>0</v>
      </c>
      <c r="N237" s="585">
        <f>'Allegato 1.1 (CE) new'!O237</f>
        <v>0</v>
      </c>
      <c r="O237" s="578"/>
      <c r="P237" s="578"/>
      <c r="Q237" s="578"/>
    </row>
    <row r="238" spans="1:21" s="434" customFormat="1" ht="15">
      <c r="A238" s="428"/>
      <c r="B238" s="428"/>
      <c r="C238" s="428"/>
      <c r="D238" s="429"/>
      <c r="E238" s="430" t="s">
        <v>1657</v>
      </c>
      <c r="F238" s="431"/>
      <c r="G238" s="431"/>
      <c r="H238" s="431"/>
      <c r="I238" s="431"/>
      <c r="J238" s="432"/>
      <c r="K238" s="586">
        <f>'Allegato 1.1 (CE) new'!L238</f>
        <v>273721727.78000003</v>
      </c>
      <c r="L238" s="586">
        <v>275419735</v>
      </c>
      <c r="M238" s="586">
        <f>'Allegato 1.1 (CE) new'!N238</f>
        <v>269593893</v>
      </c>
      <c r="N238" s="586">
        <f>'Allegato 1.1 (CE) new'!O238</f>
        <v>269753559</v>
      </c>
      <c r="O238" s="586">
        <f t="shared" ref="O238:Q238" si="93">O3</f>
        <v>275148630.17999995</v>
      </c>
      <c r="P238" s="586">
        <f t="shared" si="93"/>
        <v>280651602.78360003</v>
      </c>
      <c r="Q238" s="586">
        <f t="shared" si="93"/>
        <v>26058000</v>
      </c>
      <c r="R238" s="453">
        <f>O238+O238*0.02</f>
        <v>280651602.78359997</v>
      </c>
      <c r="S238" s="453">
        <f>N238-N4</f>
        <v>11081079</v>
      </c>
      <c r="T238" s="619"/>
      <c r="U238" s="453"/>
    </row>
    <row r="239" spans="1:21" s="434" customFormat="1" ht="15">
      <c r="A239" s="742"/>
      <c r="B239" s="742"/>
      <c r="C239" s="742"/>
      <c r="D239" s="743"/>
      <c r="E239" s="744"/>
      <c r="F239" s="745"/>
      <c r="G239" s="745"/>
      <c r="H239" s="745"/>
      <c r="I239" s="745"/>
      <c r="J239" s="746"/>
      <c r="K239" s="747"/>
      <c r="L239" s="747"/>
      <c r="M239" s="747"/>
      <c r="N239" s="747"/>
      <c r="O239" s="747"/>
      <c r="P239" s="747"/>
      <c r="Q239" s="747"/>
      <c r="R239" s="453"/>
      <c r="S239" s="453"/>
      <c r="T239" s="619"/>
      <c r="U239" s="453"/>
    </row>
    <row r="240" spans="1:21" s="434" customFormat="1" ht="15">
      <c r="A240" s="742"/>
      <c r="B240" s="742"/>
      <c r="C240" s="742"/>
      <c r="D240" s="743"/>
      <c r="E240" s="744" t="s">
        <v>2702</v>
      </c>
      <c r="F240" s="745"/>
      <c r="G240" s="745"/>
      <c r="H240" s="745"/>
      <c r="I240" s="745"/>
      <c r="J240" s="746"/>
      <c r="K240" s="747">
        <f>K6+K77+K79+K84+K87+K91</f>
        <v>260057280.34</v>
      </c>
      <c r="L240" s="747">
        <f t="shared" ref="L240:N240" si="94">L6+L77+L79+L84+L87+L91</f>
        <v>266995000</v>
      </c>
      <c r="M240" s="747">
        <f t="shared" si="94"/>
        <v>259628000</v>
      </c>
      <c r="N240" s="747">
        <f t="shared" si="94"/>
        <v>259628329</v>
      </c>
      <c r="O240" s="747"/>
      <c r="P240" s="747"/>
      <c r="Q240" s="747"/>
      <c r="R240" s="453"/>
      <c r="S240" s="453"/>
      <c r="T240" s="619"/>
      <c r="U240" s="453"/>
    </row>
    <row r="241" spans="1:26" s="434" customFormat="1" ht="15">
      <c r="A241" s="742"/>
      <c r="B241" s="742"/>
      <c r="C241" s="742"/>
      <c r="D241" s="743"/>
      <c r="E241" s="744"/>
      <c r="F241" s="745"/>
      <c r="G241" s="745"/>
      <c r="H241" s="745"/>
      <c r="I241" s="745"/>
      <c r="J241" s="746"/>
      <c r="K241" s="747"/>
      <c r="L241" s="747"/>
      <c r="M241" s="747"/>
      <c r="N241" s="747"/>
      <c r="O241" s="747"/>
      <c r="P241" s="747"/>
      <c r="Q241" s="747"/>
      <c r="R241" s="453"/>
      <c r="S241" s="453"/>
      <c r="T241" s="619"/>
      <c r="U241" s="453"/>
    </row>
    <row r="242" spans="1:26" s="434" customFormat="1" ht="15">
      <c r="A242" s="742"/>
      <c r="B242" s="742"/>
      <c r="C242" s="742"/>
      <c r="D242" s="743"/>
      <c r="E242" s="744" t="s">
        <v>2666</v>
      </c>
      <c r="F242" s="745"/>
      <c r="G242" s="745"/>
      <c r="H242" s="745"/>
      <c r="I242" s="745"/>
      <c r="J242" s="746"/>
      <c r="K242" s="747">
        <f>K8+K23+K36+K42</f>
        <v>4535580.9000000004</v>
      </c>
      <c r="L242" s="747">
        <f t="shared" ref="L242:N242" si="95">L8+L23+L36+L42</f>
        <v>4405000</v>
      </c>
      <c r="M242" s="747">
        <f t="shared" si="95"/>
        <v>4054480</v>
      </c>
      <c r="N242" s="747">
        <f t="shared" si="95"/>
        <v>4054151</v>
      </c>
      <c r="O242" s="747"/>
      <c r="P242" s="747"/>
      <c r="Q242" s="747"/>
      <c r="R242" s="453"/>
      <c r="S242" s="453"/>
      <c r="T242" s="619"/>
      <c r="U242" s="453"/>
    </row>
    <row r="243" spans="1:26" s="434" customFormat="1" ht="15">
      <c r="A243" s="742"/>
      <c r="B243" s="742"/>
      <c r="C243" s="742"/>
      <c r="D243" s="743"/>
      <c r="E243" s="744"/>
      <c r="F243" s="745"/>
      <c r="G243" s="745"/>
      <c r="H243" s="745"/>
      <c r="I243" s="745"/>
      <c r="J243" s="746"/>
      <c r="K243" s="747"/>
      <c r="L243" s="747"/>
      <c r="M243" s="747"/>
      <c r="N243" s="747"/>
      <c r="O243" s="747"/>
      <c r="P243" s="747"/>
      <c r="Q243" s="747"/>
      <c r="R243" s="453"/>
      <c r="S243" s="453"/>
      <c r="T243" s="619"/>
      <c r="U243" s="453"/>
    </row>
    <row r="244" spans="1:26" s="434" customFormat="1" ht="15">
      <c r="A244" s="742"/>
      <c r="B244" s="742"/>
      <c r="C244" s="742"/>
      <c r="D244" s="743"/>
      <c r="E244" s="744" t="s">
        <v>2667</v>
      </c>
      <c r="F244" s="745"/>
      <c r="G244" s="745"/>
      <c r="H244" s="745"/>
      <c r="I244" s="745"/>
      <c r="J244" s="746"/>
      <c r="K244" s="747">
        <f>K238-K240-K242-K246-K195</f>
        <v>6530742.0200000256</v>
      </c>
      <c r="L244" s="747">
        <f t="shared" ref="L244:N244" si="96">L238-L240-L242-L246-L195</f>
        <v>6019735</v>
      </c>
      <c r="M244" s="747">
        <f t="shared" si="96"/>
        <v>6436482</v>
      </c>
      <c r="N244" s="747">
        <f t="shared" si="96"/>
        <v>6071079</v>
      </c>
      <c r="O244" s="747"/>
      <c r="P244" s="747"/>
      <c r="Q244" s="747"/>
      <c r="R244" s="453"/>
      <c r="S244" s="453"/>
      <c r="T244" s="619"/>
      <c r="U244" s="453"/>
    </row>
    <row r="245" spans="1:26" s="434" customFormat="1" ht="15">
      <c r="A245" s="742"/>
      <c r="B245" s="742"/>
      <c r="C245" s="742"/>
      <c r="D245" s="743"/>
      <c r="E245" s="744"/>
      <c r="F245" s="745"/>
      <c r="G245" s="745"/>
      <c r="H245" s="745"/>
      <c r="I245" s="745"/>
      <c r="J245" s="746"/>
      <c r="K245" s="747"/>
      <c r="L245" s="747"/>
      <c r="M245" s="747"/>
      <c r="N245" s="747"/>
      <c r="O245" s="747"/>
      <c r="P245" s="747"/>
      <c r="Q245" s="747"/>
      <c r="R245" s="453"/>
      <c r="S245" s="453"/>
      <c r="T245" s="619"/>
      <c r="U245" s="453"/>
    </row>
    <row r="246" spans="1:26" s="434" customFormat="1" ht="15">
      <c r="A246" s="742"/>
      <c r="B246" s="742"/>
      <c r="C246" s="742"/>
      <c r="D246" s="743"/>
      <c r="E246" s="744" t="s">
        <v>2668</v>
      </c>
      <c r="F246" s="745"/>
      <c r="G246" s="745"/>
      <c r="H246" s="745"/>
      <c r="I246" s="745"/>
      <c r="J246" s="746"/>
      <c r="K246" s="747">
        <f>K45</f>
        <v>-1777084.2</v>
      </c>
      <c r="L246" s="747">
        <f t="shared" ref="L246:N246" si="97">L45</f>
        <v>-2000000</v>
      </c>
      <c r="M246" s="747">
        <f t="shared" si="97"/>
        <v>-525069</v>
      </c>
      <c r="N246" s="747">
        <f t="shared" si="97"/>
        <v>0</v>
      </c>
      <c r="O246" s="747"/>
      <c r="P246" s="747"/>
      <c r="Q246" s="747"/>
      <c r="R246" s="453"/>
      <c r="S246" s="453"/>
      <c r="T246" s="619"/>
      <c r="U246" s="453"/>
    </row>
    <row r="247" spans="1:26" s="434" customFormat="1" ht="15">
      <c r="A247" s="742"/>
      <c r="B247" s="742"/>
      <c r="C247" s="742"/>
      <c r="D247" s="743"/>
      <c r="E247" s="744"/>
      <c r="F247" s="745"/>
      <c r="G247" s="745"/>
      <c r="H247" s="745"/>
      <c r="I247" s="745"/>
      <c r="J247" s="746"/>
      <c r="K247" s="747"/>
      <c r="L247" s="747"/>
      <c r="M247" s="747"/>
      <c r="N247" s="747"/>
      <c r="O247" s="747"/>
      <c r="P247" s="747"/>
      <c r="Q247" s="747"/>
      <c r="R247" s="453"/>
      <c r="S247" s="453"/>
      <c r="T247" s="619"/>
      <c r="U247" s="453"/>
    </row>
    <row r="248" spans="1:26" s="434" customFormat="1" ht="15">
      <c r="A248" s="742"/>
      <c r="B248" s="742"/>
      <c r="C248" s="742"/>
      <c r="D248" s="743"/>
      <c r="E248" s="744" t="s">
        <v>2703</v>
      </c>
      <c r="F248" s="745"/>
      <c r="G248" s="745"/>
      <c r="H248" s="745"/>
      <c r="I248" s="745"/>
      <c r="J248" s="746"/>
      <c r="K248" s="747">
        <f>K240+K242+K244+K246</f>
        <v>269346519.06000006</v>
      </c>
      <c r="L248" s="747">
        <f t="shared" ref="L248:W248" si="98">L240+L242+L244+L246</f>
        <v>275419735</v>
      </c>
      <c r="M248" s="747">
        <f t="shared" si="98"/>
        <v>269593893</v>
      </c>
      <c r="N248" s="747">
        <f t="shared" si="98"/>
        <v>269753559</v>
      </c>
      <c r="O248" s="747">
        <f t="shared" si="98"/>
        <v>0</v>
      </c>
      <c r="P248" s="747">
        <f t="shared" si="98"/>
        <v>0</v>
      </c>
      <c r="Q248" s="747">
        <f t="shared" si="98"/>
        <v>0</v>
      </c>
      <c r="R248" s="747">
        <f t="shared" si="98"/>
        <v>0</v>
      </c>
      <c r="S248" s="747">
        <f t="shared" si="98"/>
        <v>0</v>
      </c>
      <c r="T248" s="747">
        <f t="shared" si="98"/>
        <v>0</v>
      </c>
      <c r="U248" s="747">
        <f t="shared" si="98"/>
        <v>0</v>
      </c>
      <c r="V248" s="747">
        <f t="shared" si="98"/>
        <v>0</v>
      </c>
      <c r="W248" s="747">
        <f t="shared" si="98"/>
        <v>0</v>
      </c>
    </row>
    <row r="249" spans="1:26" s="434" customFormat="1" ht="15">
      <c r="A249" s="742"/>
      <c r="B249" s="742"/>
      <c r="C249" s="742"/>
      <c r="D249" s="743"/>
      <c r="E249" s="744"/>
      <c r="F249" s="745"/>
      <c r="G249" s="745"/>
      <c r="H249" s="745"/>
      <c r="I249" s="745"/>
      <c r="J249" s="746"/>
      <c r="K249" s="747"/>
      <c r="L249" s="747"/>
      <c r="M249" s="747"/>
      <c r="N249" s="747"/>
      <c r="O249" s="747"/>
      <c r="P249" s="747"/>
      <c r="Q249" s="747"/>
      <c r="R249" s="453"/>
      <c r="S249" s="453"/>
      <c r="T249" s="619"/>
      <c r="U249" s="453"/>
    </row>
    <row r="250" spans="1:26">
      <c r="A250" s="398"/>
      <c r="B250" s="398"/>
      <c r="C250" s="398"/>
      <c r="D250" s="399"/>
      <c r="E250" s="398"/>
      <c r="F250" s="400"/>
      <c r="G250" s="400"/>
      <c r="H250" s="400"/>
      <c r="I250" s="400"/>
      <c r="J250" s="426"/>
      <c r="K250" s="585">
        <f>'Allegato 1.1 (CE) new'!L239</f>
        <v>0</v>
      </c>
      <c r="L250" s="585">
        <v>0</v>
      </c>
      <c r="M250" s="585">
        <f>'Allegato 1.1 (CE) new'!N239</f>
        <v>0</v>
      </c>
      <c r="N250" s="585">
        <f>'Allegato 1.1 (CE) new'!O239</f>
        <v>0</v>
      </c>
      <c r="O250" s="578"/>
      <c r="P250" s="578"/>
      <c r="Q250" s="578"/>
    </row>
    <row r="251" spans="1:26">
      <c r="A251" s="376"/>
      <c r="B251" s="376"/>
      <c r="C251" s="376" t="s">
        <v>1658</v>
      </c>
      <c r="D251" s="377" t="s">
        <v>1659</v>
      </c>
      <c r="E251" s="376">
        <v>5</v>
      </c>
      <c r="F251" s="378">
        <v>0</v>
      </c>
      <c r="G251" s="378">
        <v>0</v>
      </c>
      <c r="H251" s="378">
        <v>0</v>
      </c>
      <c r="I251" s="378">
        <v>0</v>
      </c>
      <c r="J251" s="379" t="s">
        <v>216</v>
      </c>
      <c r="K251" s="574">
        <f>'Allegato 1.1 (CE) new'!L240</f>
        <v>268258440.98000002</v>
      </c>
      <c r="L251" s="574">
        <v>267720281</v>
      </c>
      <c r="M251" s="574">
        <f>'Allegato 1.1 (CE) new'!N240</f>
        <v>265582678</v>
      </c>
      <c r="N251" s="574">
        <f>'Allegato 1.1 (CE) new'!O240</f>
        <v>263666256</v>
      </c>
      <c r="O251" s="574">
        <f t="shared" ref="O251:Q251" si="99">O252+O297+O473+O495+O512+O581+O628+O675+O722+O737+O755+O764+O784+O791+O833</f>
        <v>268939581.11999995</v>
      </c>
      <c r="P251" s="574">
        <f t="shared" si="99"/>
        <v>274318372.74239999</v>
      </c>
      <c r="Q251" s="574">
        <f t="shared" si="99"/>
        <v>26058000</v>
      </c>
      <c r="R251" s="361">
        <f>Modello_CE!J406</f>
        <v>263666256</v>
      </c>
      <c r="S251" s="361">
        <f t="shared" ref="S251:S296" si="100">N251*0.02+N251-O251</f>
        <v>0</v>
      </c>
      <c r="X251" s="361">
        <f>K251-K305-K310-K311-K313-K315-K339-K341-K356-K365-K371</f>
        <v>220590440.98000002</v>
      </c>
      <c r="Y251" s="361">
        <f>M251-M305-M310-M311-M313-M315-M339-M341-M356-M365-M371</f>
        <v>217914678</v>
      </c>
      <c r="Z251" s="361">
        <f>N251-N305-N310-N311-N313-N315-N339-N341-N356-N365-N371</f>
        <v>215998256</v>
      </c>
    </row>
    <row r="252" spans="1:26">
      <c r="A252" s="383"/>
      <c r="B252" s="383" t="s">
        <v>1660</v>
      </c>
      <c r="C252" s="383" t="s">
        <v>551</v>
      </c>
      <c r="D252" s="382" t="s">
        <v>1661</v>
      </c>
      <c r="E252" s="383">
        <v>5</v>
      </c>
      <c r="F252" s="384">
        <v>1</v>
      </c>
      <c r="G252" s="384">
        <v>0</v>
      </c>
      <c r="H252" s="384">
        <v>0</v>
      </c>
      <c r="I252" s="384">
        <v>0</v>
      </c>
      <c r="J252" s="385" t="s">
        <v>1662</v>
      </c>
      <c r="K252" s="591">
        <f>'Allegato 1.1 (CE) new'!L241</f>
        <v>36596349.57</v>
      </c>
      <c r="L252" s="591">
        <v>34415662</v>
      </c>
      <c r="M252" s="591">
        <f>'Allegato 1.1 (CE) new'!N241</f>
        <v>40559638</v>
      </c>
      <c r="N252" s="591">
        <f>'Allegato 1.1 (CE) new'!O241</f>
        <v>42772610</v>
      </c>
      <c r="O252" s="591">
        <f t="shared" ref="O252:Q252" si="101">O253+O288</f>
        <v>43628062.199999996</v>
      </c>
      <c r="P252" s="591">
        <f t="shared" si="101"/>
        <v>44500623.443999998</v>
      </c>
      <c r="Q252" s="591">
        <f t="shared" si="101"/>
        <v>9475303</v>
      </c>
      <c r="R252" s="361">
        <f>Modello_CE!J127</f>
        <v>42772610</v>
      </c>
      <c r="S252" s="361">
        <f>N252-R252</f>
        <v>0</v>
      </c>
      <c r="X252" s="361">
        <f>K305+K310+K311+K313+K315+K339+K341+K356+K365+K371</f>
        <v>47668000</v>
      </c>
      <c r="Y252" s="361">
        <f>M305+M310+M311+M313+M315+M339+M341+M356+M365+M371</f>
        <v>47668000</v>
      </c>
      <c r="Z252" s="361">
        <f>N305+N310+N311+N313+N315+N339+N341+N356+N365+N371</f>
        <v>47668000</v>
      </c>
    </row>
    <row r="253" spans="1:26">
      <c r="A253" s="389"/>
      <c r="B253" s="389" t="s">
        <v>1663</v>
      </c>
      <c r="C253" s="389" t="s">
        <v>553</v>
      </c>
      <c r="D253" s="388" t="s">
        <v>1664</v>
      </c>
      <c r="E253" s="389">
        <v>5</v>
      </c>
      <c r="F253" s="390">
        <v>1</v>
      </c>
      <c r="G253" s="390">
        <v>1</v>
      </c>
      <c r="H253" s="390">
        <v>0</v>
      </c>
      <c r="I253" s="390">
        <v>0</v>
      </c>
      <c r="J253" s="391" t="s">
        <v>1665</v>
      </c>
      <c r="K253" s="592">
        <f>'Allegato 1.1 (CE) new'!L242</f>
        <v>36173220.75</v>
      </c>
      <c r="L253" s="592">
        <v>33547474</v>
      </c>
      <c r="M253" s="592">
        <f>'Allegato 1.1 (CE) new'!N242</f>
        <v>40205862</v>
      </c>
      <c r="N253" s="592">
        <f>'Allegato 1.1 (CE) new'!O242</f>
        <v>42418834</v>
      </c>
      <c r="O253" s="592">
        <f t="shared" ref="O253:Q253" si="102">O254+O266+O270+O275+O277+O279+O281+O284+O286</f>
        <v>43267210.679999992</v>
      </c>
      <c r="P253" s="592">
        <f t="shared" si="102"/>
        <v>44132554.893600002</v>
      </c>
      <c r="Q253" s="592">
        <f t="shared" si="102"/>
        <v>9121527</v>
      </c>
      <c r="R253" s="344" t="s">
        <v>1666</v>
      </c>
      <c r="S253" s="361">
        <f t="shared" si="100"/>
        <v>0</v>
      </c>
    </row>
    <row r="254" spans="1:26">
      <c r="A254" s="393"/>
      <c r="B254" s="393" t="s">
        <v>1667</v>
      </c>
      <c r="C254" s="393" t="s">
        <v>555</v>
      </c>
      <c r="D254" s="394" t="s">
        <v>556</v>
      </c>
      <c r="E254" s="393">
        <v>5</v>
      </c>
      <c r="F254" s="395">
        <v>1</v>
      </c>
      <c r="G254" s="395">
        <v>1</v>
      </c>
      <c r="H254" s="395">
        <v>1</v>
      </c>
      <c r="I254" s="395">
        <v>0</v>
      </c>
      <c r="J254" s="396" t="s">
        <v>1618</v>
      </c>
      <c r="K254" s="587">
        <f>'Allegato 1.1 (CE) new'!L243</f>
        <v>18565324.289999999</v>
      </c>
      <c r="L254" s="587">
        <v>17749490</v>
      </c>
      <c r="M254" s="587">
        <f>'Allegato 1.1 (CE) new'!N243</f>
        <v>21971419</v>
      </c>
      <c r="N254" s="587">
        <f>'Allegato 1.1 (CE) new'!O243</f>
        <v>24186557</v>
      </c>
      <c r="O254" s="587">
        <f t="shared" ref="O254:P254" si="103">SUM(O255:O265)</f>
        <v>24670288.140000001</v>
      </c>
      <c r="P254" s="587">
        <f t="shared" si="103"/>
        <v>25163693.902800001</v>
      </c>
      <c r="Q254" s="587">
        <f t="shared" ref="Q254" si="104">SUM(Q255:Q265)</f>
        <v>0</v>
      </c>
      <c r="S254" s="361">
        <f t="shared" si="100"/>
        <v>0</v>
      </c>
    </row>
    <row r="255" spans="1:26" ht="25.5">
      <c r="A255" s="398"/>
      <c r="B255" s="398" t="s">
        <v>1668</v>
      </c>
      <c r="C255" s="398" t="s">
        <v>557</v>
      </c>
      <c r="D255" s="399" t="s">
        <v>558</v>
      </c>
      <c r="E255" s="398">
        <v>5</v>
      </c>
      <c r="F255" s="400">
        <v>1</v>
      </c>
      <c r="G255" s="400">
        <v>1</v>
      </c>
      <c r="H255" s="400">
        <v>1</v>
      </c>
      <c r="I255" s="400">
        <v>1</v>
      </c>
      <c r="J255" s="406" t="s">
        <v>1619</v>
      </c>
      <c r="K255" s="594">
        <f>'Allegato 1.1 (CE) new'!L244</f>
        <v>15804368.870000001</v>
      </c>
      <c r="L255" s="594">
        <v>15910071</v>
      </c>
      <c r="M255" s="594">
        <f>'Allegato 1.1 (CE) new'!N244</f>
        <v>21971419</v>
      </c>
      <c r="N255" s="578">
        <f>'Allegato 1.1 (CE) new'!O244</f>
        <v>24186557</v>
      </c>
      <c r="O255" s="578">
        <f t="shared" ref="O255:P265" si="105">N255*0.02+N255</f>
        <v>24670288.140000001</v>
      </c>
      <c r="P255" s="578">
        <f t="shared" si="105"/>
        <v>25163693.902800001</v>
      </c>
      <c r="Q255" s="578"/>
      <c r="R255" s="453">
        <f t="shared" ref="R255:R318" si="106">N255+N255*0.02-O255</f>
        <v>0</v>
      </c>
      <c r="S255" s="361">
        <f t="shared" si="100"/>
        <v>0</v>
      </c>
      <c r="T255" s="344">
        <v>4696681.58</v>
      </c>
    </row>
    <row r="256" spans="1:26" ht="15">
      <c r="A256" s="398"/>
      <c r="B256" s="398" t="s">
        <v>1669</v>
      </c>
      <c r="C256" s="398" t="s">
        <v>559</v>
      </c>
      <c r="D256" s="399" t="s">
        <v>560</v>
      </c>
      <c r="E256" s="398">
        <v>5</v>
      </c>
      <c r="F256" s="400">
        <v>1</v>
      </c>
      <c r="G256" s="400">
        <v>1</v>
      </c>
      <c r="H256" s="400">
        <v>1</v>
      </c>
      <c r="I256" s="400">
        <v>2</v>
      </c>
      <c r="J256" s="406" t="s">
        <v>1620</v>
      </c>
      <c r="K256" s="594">
        <f>'Allegato 1.1 (CE) new'!L245</f>
        <v>0</v>
      </c>
      <c r="L256" s="594">
        <v>4000</v>
      </c>
      <c r="M256" s="594">
        <f>'Allegato 1.1 (CE) new'!N245</f>
        <v>0</v>
      </c>
      <c r="N256" s="578">
        <f>'Allegato 1.1 (CE) new'!O245</f>
        <v>0</v>
      </c>
      <c r="O256" s="578">
        <f t="shared" si="105"/>
        <v>0</v>
      </c>
      <c r="P256" s="578">
        <f t="shared" si="105"/>
        <v>0</v>
      </c>
      <c r="Q256" s="578"/>
      <c r="R256" s="453">
        <f t="shared" si="106"/>
        <v>0</v>
      </c>
      <c r="S256" s="361">
        <f t="shared" si="100"/>
        <v>0</v>
      </c>
    </row>
    <row r="257" spans="1:19" ht="15">
      <c r="A257" s="398"/>
      <c r="B257" s="398" t="s">
        <v>1670</v>
      </c>
      <c r="C257" s="398" t="s">
        <v>561</v>
      </c>
      <c r="D257" s="399" t="s">
        <v>562</v>
      </c>
      <c r="E257" s="398">
        <v>5</v>
      </c>
      <c r="F257" s="400">
        <v>1</v>
      </c>
      <c r="G257" s="400">
        <v>1</v>
      </c>
      <c r="H257" s="400">
        <v>1</v>
      </c>
      <c r="I257" s="400">
        <v>3</v>
      </c>
      <c r="J257" s="406" t="s">
        <v>1621</v>
      </c>
      <c r="K257" s="594">
        <f>'Allegato 1.1 (CE) new'!L246</f>
        <v>0</v>
      </c>
      <c r="L257" s="594">
        <v>0</v>
      </c>
      <c r="M257" s="594">
        <f>'Allegato 1.1 (CE) new'!N246</f>
        <v>0</v>
      </c>
      <c r="N257" s="578">
        <f>'Allegato 1.1 (CE) new'!O246</f>
        <v>0</v>
      </c>
      <c r="O257" s="578">
        <f t="shared" si="105"/>
        <v>0</v>
      </c>
      <c r="P257" s="578">
        <f t="shared" si="105"/>
        <v>0</v>
      </c>
      <c r="Q257" s="578"/>
      <c r="R257" s="453">
        <f t="shared" si="106"/>
        <v>0</v>
      </c>
      <c r="S257" s="361">
        <f t="shared" si="100"/>
        <v>0</v>
      </c>
    </row>
    <row r="258" spans="1:19" s="355" customFormat="1" ht="25.5">
      <c r="A258" s="436"/>
      <c r="B258" s="398" t="s">
        <v>1668</v>
      </c>
      <c r="C258" s="398" t="s">
        <v>557</v>
      </c>
      <c r="D258" s="399" t="s">
        <v>558</v>
      </c>
      <c r="E258" s="436">
        <v>5</v>
      </c>
      <c r="F258" s="437">
        <v>1</v>
      </c>
      <c r="G258" s="437">
        <v>1</v>
      </c>
      <c r="H258" s="437">
        <v>1</v>
      </c>
      <c r="I258" s="437">
        <v>4</v>
      </c>
      <c r="J258" s="401" t="s">
        <v>1622</v>
      </c>
      <c r="K258" s="578">
        <f>'Allegato 1.1 (CE) new'!L247</f>
        <v>1280105.1100000001</v>
      </c>
      <c r="L258" s="578">
        <v>236865</v>
      </c>
      <c r="M258" s="578">
        <f>'Allegato 1.1 (CE) new'!N247</f>
        <v>0</v>
      </c>
      <c r="N258" s="578">
        <f>'Allegato 1.1 (CE) new'!O247</f>
        <v>0</v>
      </c>
      <c r="O258" s="578">
        <f t="shared" si="105"/>
        <v>0</v>
      </c>
      <c r="P258" s="578">
        <f t="shared" si="105"/>
        <v>0</v>
      </c>
      <c r="Q258" s="578"/>
      <c r="R258" s="453">
        <f t="shared" si="106"/>
        <v>0</v>
      </c>
      <c r="S258" s="361">
        <f t="shared" si="100"/>
        <v>0</v>
      </c>
    </row>
    <row r="259" spans="1:19" s="355" customFormat="1" ht="15">
      <c r="A259" s="436"/>
      <c r="B259" s="398" t="s">
        <v>1669</v>
      </c>
      <c r="C259" s="398" t="s">
        <v>559</v>
      </c>
      <c r="D259" s="399" t="s">
        <v>560</v>
      </c>
      <c r="E259" s="436">
        <v>5</v>
      </c>
      <c r="F259" s="437">
        <v>1</v>
      </c>
      <c r="G259" s="437">
        <v>1</v>
      </c>
      <c r="H259" s="437">
        <v>1</v>
      </c>
      <c r="I259" s="437">
        <v>5</v>
      </c>
      <c r="J259" s="401" t="s">
        <v>1623</v>
      </c>
      <c r="K259" s="578">
        <f>'Allegato 1.1 (CE) new'!L248</f>
        <v>0</v>
      </c>
      <c r="L259" s="578">
        <v>0</v>
      </c>
      <c r="M259" s="578">
        <f>'Allegato 1.1 (CE) new'!N248</f>
        <v>0</v>
      </c>
      <c r="N259" s="578">
        <f>'Allegato 1.1 (CE) new'!O248</f>
        <v>0</v>
      </c>
      <c r="O259" s="578">
        <f t="shared" si="105"/>
        <v>0</v>
      </c>
      <c r="P259" s="578">
        <f t="shared" si="105"/>
        <v>0</v>
      </c>
      <c r="Q259" s="578"/>
      <c r="R259" s="453">
        <f t="shared" si="106"/>
        <v>0</v>
      </c>
      <c r="S259" s="361">
        <f t="shared" si="100"/>
        <v>0</v>
      </c>
    </row>
    <row r="260" spans="1:19" ht="25.5">
      <c r="A260" s="398"/>
      <c r="B260" s="398" t="s">
        <v>1668</v>
      </c>
      <c r="C260" s="398" t="s">
        <v>557</v>
      </c>
      <c r="D260" s="399" t="s">
        <v>558</v>
      </c>
      <c r="E260" s="398">
        <v>5</v>
      </c>
      <c r="F260" s="400">
        <v>1</v>
      </c>
      <c r="G260" s="400">
        <v>1</v>
      </c>
      <c r="H260" s="400">
        <v>1</v>
      </c>
      <c r="I260" s="400">
        <v>6</v>
      </c>
      <c r="J260" s="406" t="s">
        <v>1624</v>
      </c>
      <c r="K260" s="594">
        <f>'Allegato 1.1 (CE) new'!L249</f>
        <v>1455230.3099999998</v>
      </c>
      <c r="L260" s="594">
        <v>1581643</v>
      </c>
      <c r="M260" s="594">
        <f>'Allegato 1.1 (CE) new'!N249</f>
        <v>0</v>
      </c>
      <c r="N260" s="578">
        <f>'Allegato 1.1 (CE) new'!O249</f>
        <v>0</v>
      </c>
      <c r="O260" s="578">
        <f t="shared" si="105"/>
        <v>0</v>
      </c>
      <c r="P260" s="578">
        <f t="shared" si="105"/>
        <v>0</v>
      </c>
      <c r="Q260" s="578"/>
      <c r="R260" s="453">
        <f t="shared" si="106"/>
        <v>0</v>
      </c>
      <c r="S260" s="361">
        <f t="shared" si="100"/>
        <v>0</v>
      </c>
    </row>
    <row r="261" spans="1:19" ht="15">
      <c r="A261" s="398"/>
      <c r="B261" s="398" t="s">
        <v>1669</v>
      </c>
      <c r="C261" s="398" t="s">
        <v>559</v>
      </c>
      <c r="D261" s="399" t="s">
        <v>560</v>
      </c>
      <c r="E261" s="398">
        <v>5</v>
      </c>
      <c r="F261" s="400">
        <v>1</v>
      </c>
      <c r="G261" s="400">
        <v>1</v>
      </c>
      <c r="H261" s="400">
        <v>1</v>
      </c>
      <c r="I261" s="400">
        <v>7</v>
      </c>
      <c r="J261" s="406" t="s">
        <v>1625</v>
      </c>
      <c r="K261" s="594">
        <f>'Allegato 1.1 (CE) new'!L250</f>
        <v>0</v>
      </c>
      <c r="L261" s="594">
        <v>0</v>
      </c>
      <c r="M261" s="594">
        <f>'Allegato 1.1 (CE) new'!N250</f>
        <v>0</v>
      </c>
      <c r="N261" s="578">
        <f>'Allegato 1.1 (CE) new'!O250</f>
        <v>0</v>
      </c>
      <c r="O261" s="578">
        <f t="shared" si="105"/>
        <v>0</v>
      </c>
      <c r="P261" s="578">
        <f t="shared" si="105"/>
        <v>0</v>
      </c>
      <c r="Q261" s="578"/>
      <c r="R261" s="453">
        <f t="shared" si="106"/>
        <v>0</v>
      </c>
      <c r="S261" s="361">
        <f t="shared" si="100"/>
        <v>0</v>
      </c>
    </row>
    <row r="262" spans="1:19" ht="25.5">
      <c r="A262" s="398"/>
      <c r="B262" s="398" t="s">
        <v>1668</v>
      </c>
      <c r="C262" s="398" t="s">
        <v>557</v>
      </c>
      <c r="D262" s="399" t="s">
        <v>558</v>
      </c>
      <c r="E262" s="398">
        <v>5</v>
      </c>
      <c r="F262" s="400">
        <v>1</v>
      </c>
      <c r="G262" s="400">
        <v>1</v>
      </c>
      <c r="H262" s="400">
        <v>1</v>
      </c>
      <c r="I262" s="400">
        <v>8</v>
      </c>
      <c r="J262" s="406" t="s">
        <v>1626</v>
      </c>
      <c r="K262" s="594">
        <f>'Allegato 1.1 (CE) new'!L251</f>
        <v>0</v>
      </c>
      <c r="L262" s="594">
        <v>0</v>
      </c>
      <c r="M262" s="594">
        <f>'Allegato 1.1 (CE) new'!N251</f>
        <v>0</v>
      </c>
      <c r="N262" s="578">
        <f>'Allegato 1.1 (CE) new'!O251</f>
        <v>0</v>
      </c>
      <c r="O262" s="578">
        <f t="shared" si="105"/>
        <v>0</v>
      </c>
      <c r="P262" s="578">
        <f t="shared" si="105"/>
        <v>0</v>
      </c>
      <c r="Q262" s="578"/>
      <c r="R262" s="453">
        <f t="shared" si="106"/>
        <v>0</v>
      </c>
      <c r="S262" s="361">
        <f t="shared" si="100"/>
        <v>0</v>
      </c>
    </row>
    <row r="263" spans="1:19" ht="15">
      <c r="A263" s="398"/>
      <c r="B263" s="398" t="s">
        <v>1669</v>
      </c>
      <c r="C263" s="398" t="s">
        <v>559</v>
      </c>
      <c r="D263" s="399" t="s">
        <v>560</v>
      </c>
      <c r="E263" s="398">
        <v>5</v>
      </c>
      <c r="F263" s="400">
        <v>1</v>
      </c>
      <c r="G263" s="400">
        <v>1</v>
      </c>
      <c r="H263" s="400">
        <v>1</v>
      </c>
      <c r="I263" s="400">
        <v>9</v>
      </c>
      <c r="J263" s="406" t="s">
        <v>1627</v>
      </c>
      <c r="K263" s="594">
        <f>'Allegato 1.1 (CE) new'!L252</f>
        <v>0</v>
      </c>
      <c r="L263" s="594">
        <v>0</v>
      </c>
      <c r="M263" s="594">
        <f>'Allegato 1.1 (CE) new'!N252</f>
        <v>0</v>
      </c>
      <c r="N263" s="578">
        <f>'Allegato 1.1 (CE) new'!O252</f>
        <v>0</v>
      </c>
      <c r="O263" s="578">
        <f t="shared" si="105"/>
        <v>0</v>
      </c>
      <c r="P263" s="578">
        <f t="shared" si="105"/>
        <v>0</v>
      </c>
      <c r="Q263" s="578"/>
      <c r="R263" s="453">
        <f t="shared" si="106"/>
        <v>0</v>
      </c>
      <c r="S263" s="361">
        <f t="shared" si="100"/>
        <v>0</v>
      </c>
    </row>
    <row r="264" spans="1:19" ht="25.5">
      <c r="A264" s="398"/>
      <c r="B264" s="398" t="s">
        <v>1668</v>
      </c>
      <c r="C264" s="398" t="s">
        <v>557</v>
      </c>
      <c r="D264" s="399" t="s">
        <v>558</v>
      </c>
      <c r="E264" s="398">
        <v>5</v>
      </c>
      <c r="F264" s="400">
        <v>1</v>
      </c>
      <c r="G264" s="400">
        <v>1</v>
      </c>
      <c r="H264" s="400">
        <v>1</v>
      </c>
      <c r="I264" s="400">
        <v>10</v>
      </c>
      <c r="J264" s="406" t="s">
        <v>1628</v>
      </c>
      <c r="K264" s="594">
        <f>'Allegato 1.1 (CE) new'!L253</f>
        <v>25620</v>
      </c>
      <c r="L264" s="594">
        <v>16911</v>
      </c>
      <c r="M264" s="594">
        <f>'Allegato 1.1 (CE) new'!N253</f>
        <v>0</v>
      </c>
      <c r="N264" s="578">
        <f>'Allegato 1.1 (CE) new'!O253</f>
        <v>0</v>
      </c>
      <c r="O264" s="578">
        <f t="shared" si="105"/>
        <v>0</v>
      </c>
      <c r="P264" s="578">
        <f t="shared" si="105"/>
        <v>0</v>
      </c>
      <c r="Q264" s="578"/>
      <c r="R264" s="453">
        <f t="shared" si="106"/>
        <v>0</v>
      </c>
      <c r="S264" s="361">
        <f t="shared" si="100"/>
        <v>0</v>
      </c>
    </row>
    <row r="265" spans="1:19" ht="15">
      <c r="A265" s="398"/>
      <c r="B265" s="398" t="s">
        <v>1669</v>
      </c>
      <c r="C265" s="398" t="s">
        <v>559</v>
      </c>
      <c r="D265" s="399" t="s">
        <v>560</v>
      </c>
      <c r="E265" s="398">
        <v>5</v>
      </c>
      <c r="F265" s="400">
        <v>1</v>
      </c>
      <c r="G265" s="400">
        <v>1</v>
      </c>
      <c r="H265" s="400">
        <v>1</v>
      </c>
      <c r="I265" s="400">
        <v>11</v>
      </c>
      <c r="J265" s="406" t="s">
        <v>1629</v>
      </c>
      <c r="K265" s="594">
        <f>'Allegato 1.1 (CE) new'!L254</f>
        <v>0</v>
      </c>
      <c r="L265" s="594">
        <v>0</v>
      </c>
      <c r="M265" s="594">
        <f>'Allegato 1.1 (CE) new'!N254</f>
        <v>0</v>
      </c>
      <c r="N265" s="578">
        <f>'Allegato 1.1 (CE) new'!O254</f>
        <v>0</v>
      </c>
      <c r="O265" s="578">
        <f t="shared" si="105"/>
        <v>0</v>
      </c>
      <c r="P265" s="578">
        <f t="shared" si="105"/>
        <v>0</v>
      </c>
      <c r="Q265" s="578"/>
      <c r="R265" s="453">
        <f t="shared" si="106"/>
        <v>0</v>
      </c>
      <c r="S265" s="361">
        <f t="shared" si="100"/>
        <v>0</v>
      </c>
    </row>
    <row r="266" spans="1:19" s="355" customFormat="1" ht="15">
      <c r="A266" s="436"/>
      <c r="B266" s="393" t="s">
        <v>1671</v>
      </c>
      <c r="C266" s="393" t="s">
        <v>563</v>
      </c>
      <c r="D266" s="394" t="s">
        <v>564</v>
      </c>
      <c r="E266" s="393">
        <v>5</v>
      </c>
      <c r="F266" s="395">
        <v>1</v>
      </c>
      <c r="G266" s="395">
        <v>1</v>
      </c>
      <c r="H266" s="395">
        <v>2</v>
      </c>
      <c r="I266" s="395">
        <v>0</v>
      </c>
      <c r="J266" s="396" t="s">
        <v>1630</v>
      </c>
      <c r="K266" s="593">
        <f>'Allegato 1.1 (CE) new'!L255</f>
        <v>231843.51</v>
      </c>
      <c r="L266" s="593">
        <v>210418</v>
      </c>
      <c r="M266" s="593">
        <f>'Allegato 1.1 (CE) new'!N255</f>
        <v>178967</v>
      </c>
      <c r="N266" s="593">
        <f>'Allegato 1.1 (CE) new'!O255</f>
        <v>178967</v>
      </c>
      <c r="O266" s="593">
        <f t="shared" ref="O266:Q266" si="107">SUBTOTAL(9,O267:O269)</f>
        <v>182546.34</v>
      </c>
      <c r="P266" s="593">
        <f t="shared" si="107"/>
        <v>186197.26679999998</v>
      </c>
      <c r="Q266" s="593">
        <f t="shared" si="107"/>
        <v>0</v>
      </c>
      <c r="R266" s="453">
        <f t="shared" si="106"/>
        <v>0</v>
      </c>
      <c r="S266" s="361">
        <f t="shared" si="100"/>
        <v>0</v>
      </c>
    </row>
    <row r="267" spans="1:19" s="355" customFormat="1" ht="25.5">
      <c r="A267" s="436"/>
      <c r="B267" s="398" t="s">
        <v>1672</v>
      </c>
      <c r="C267" s="398" t="s">
        <v>565</v>
      </c>
      <c r="D267" s="399" t="s">
        <v>566</v>
      </c>
      <c r="E267" s="398">
        <v>5</v>
      </c>
      <c r="F267" s="400">
        <v>1</v>
      </c>
      <c r="G267" s="400">
        <v>1</v>
      </c>
      <c r="H267" s="400">
        <v>2</v>
      </c>
      <c r="I267" s="400">
        <v>1</v>
      </c>
      <c r="J267" s="406" t="s">
        <v>1631</v>
      </c>
      <c r="K267" s="594">
        <f>'Allegato 1.1 (CE) new'!L256</f>
        <v>0</v>
      </c>
      <c r="L267" s="594">
        <v>0</v>
      </c>
      <c r="M267" s="594">
        <f>'Allegato 1.1 (CE) new'!N256</f>
        <v>0</v>
      </c>
      <c r="N267" s="578">
        <f>'Allegato 1.1 (CE) new'!O256</f>
        <v>0</v>
      </c>
      <c r="O267" s="578">
        <f t="shared" ref="O267:P269" si="108">N267*0.02+N267</f>
        <v>0</v>
      </c>
      <c r="P267" s="578">
        <f t="shared" si="108"/>
        <v>0</v>
      </c>
      <c r="Q267" s="578"/>
      <c r="R267" s="453">
        <f t="shared" si="106"/>
        <v>0</v>
      </c>
      <c r="S267" s="361">
        <f t="shared" si="100"/>
        <v>0</v>
      </c>
    </row>
    <row r="268" spans="1:19" s="355" customFormat="1" ht="25.5">
      <c r="A268" s="436"/>
      <c r="B268" s="398" t="s">
        <v>1673</v>
      </c>
      <c r="C268" s="398" t="s">
        <v>567</v>
      </c>
      <c r="D268" s="399" t="s">
        <v>568</v>
      </c>
      <c r="E268" s="398">
        <v>5</v>
      </c>
      <c r="F268" s="400">
        <v>1</v>
      </c>
      <c r="G268" s="400">
        <v>1</v>
      </c>
      <c r="H268" s="400">
        <v>2</v>
      </c>
      <c r="I268" s="400">
        <v>2</v>
      </c>
      <c r="J268" s="406" t="s">
        <v>1632</v>
      </c>
      <c r="K268" s="594">
        <f>'Allegato 1.1 (CE) new'!L257</f>
        <v>0</v>
      </c>
      <c r="L268" s="594">
        <v>0</v>
      </c>
      <c r="M268" s="594">
        <f>'Allegato 1.1 (CE) new'!N257</f>
        <v>0</v>
      </c>
      <c r="N268" s="578">
        <f>'Allegato 1.1 (CE) new'!O257</f>
        <v>0</v>
      </c>
      <c r="O268" s="578">
        <f t="shared" si="108"/>
        <v>0</v>
      </c>
      <c r="P268" s="578">
        <f t="shared" si="108"/>
        <v>0</v>
      </c>
      <c r="Q268" s="578"/>
      <c r="R268" s="453">
        <f t="shared" si="106"/>
        <v>0</v>
      </c>
      <c r="S268" s="361">
        <f t="shared" si="100"/>
        <v>0</v>
      </c>
    </row>
    <row r="269" spans="1:19" s="355" customFormat="1" ht="15">
      <c r="A269" s="436"/>
      <c r="B269" s="398" t="s">
        <v>1674</v>
      </c>
      <c r="C269" s="398" t="s">
        <v>569</v>
      </c>
      <c r="D269" s="399" t="s">
        <v>570</v>
      </c>
      <c r="E269" s="398">
        <v>5</v>
      </c>
      <c r="F269" s="400">
        <v>1</v>
      </c>
      <c r="G269" s="400">
        <v>1</v>
      </c>
      <c r="H269" s="400">
        <v>2</v>
      </c>
      <c r="I269" s="400">
        <v>3</v>
      </c>
      <c r="J269" s="406" t="s">
        <v>1633</v>
      </c>
      <c r="K269" s="594">
        <f>'Allegato 1.1 (CE) new'!L258</f>
        <v>231843.51</v>
      </c>
      <c r="L269" s="594">
        <v>210418</v>
      </c>
      <c r="M269" s="594">
        <f>'Allegato 1.1 (CE) new'!N258</f>
        <v>178967</v>
      </c>
      <c r="N269" s="578">
        <f>'Allegato 1.1 (CE) new'!O258</f>
        <v>178967</v>
      </c>
      <c r="O269" s="578">
        <f t="shared" si="108"/>
        <v>182546.34</v>
      </c>
      <c r="P269" s="578">
        <f t="shared" si="108"/>
        <v>186197.26679999998</v>
      </c>
      <c r="Q269" s="578"/>
      <c r="R269" s="453">
        <f t="shared" si="106"/>
        <v>0</v>
      </c>
      <c r="S269" s="361">
        <f t="shared" si="100"/>
        <v>0</v>
      </c>
    </row>
    <row r="270" spans="1:19" ht="15">
      <c r="A270" s="393"/>
      <c r="B270" s="393" t="s">
        <v>1675</v>
      </c>
      <c r="C270" s="393" t="s">
        <v>571</v>
      </c>
      <c r="D270" s="394" t="s">
        <v>572</v>
      </c>
      <c r="E270" s="393">
        <v>5</v>
      </c>
      <c r="F270" s="395">
        <v>1</v>
      </c>
      <c r="G270" s="395">
        <v>1</v>
      </c>
      <c r="H270" s="395">
        <v>3</v>
      </c>
      <c r="I270" s="395">
        <v>0</v>
      </c>
      <c r="J270" s="396" t="s">
        <v>1634</v>
      </c>
      <c r="K270" s="593">
        <f>'Allegato 1.1 (CE) new'!L259</f>
        <v>5060878.1899999995</v>
      </c>
      <c r="L270" s="593">
        <v>4868878</v>
      </c>
      <c r="M270" s="593">
        <f>'Allegato 1.1 (CE) new'!N259</f>
        <v>5678893</v>
      </c>
      <c r="N270" s="593">
        <f>'Allegato 1.1 (CE) new'!O259</f>
        <v>5676727</v>
      </c>
      <c r="O270" s="593">
        <f t="shared" ref="O270:Q270" si="109">SUBTOTAL(9,O271:O274)</f>
        <v>5790261.54</v>
      </c>
      <c r="P270" s="593">
        <f t="shared" si="109"/>
        <v>5906066.7708000001</v>
      </c>
      <c r="Q270" s="593">
        <f t="shared" si="109"/>
        <v>5676727</v>
      </c>
      <c r="R270" s="453">
        <f t="shared" si="106"/>
        <v>0</v>
      </c>
      <c r="S270" s="361">
        <f t="shared" si="100"/>
        <v>0</v>
      </c>
    </row>
    <row r="271" spans="1:19" ht="15">
      <c r="A271" s="398"/>
      <c r="B271" s="398" t="s">
        <v>1676</v>
      </c>
      <c r="C271" s="398" t="s">
        <v>577</v>
      </c>
      <c r="D271" s="405" t="s">
        <v>578</v>
      </c>
      <c r="E271" s="398">
        <v>5</v>
      </c>
      <c r="F271" s="400">
        <v>1</v>
      </c>
      <c r="G271" s="400">
        <v>1</v>
      </c>
      <c r="H271" s="400">
        <v>3</v>
      </c>
      <c r="I271" s="400">
        <v>1</v>
      </c>
      <c r="J271" s="406" t="s">
        <v>1635</v>
      </c>
      <c r="K271" s="594">
        <f>'Allegato 1.1 (CE) new'!L260</f>
        <v>1023578.69</v>
      </c>
      <c r="L271" s="594">
        <v>1118728</v>
      </c>
      <c r="M271" s="594">
        <f>'Allegato 1.1 (CE) new'!N260</f>
        <v>1398587</v>
      </c>
      <c r="N271" s="578">
        <f>'Allegato 1.1 (CE) new'!O260</f>
        <v>1367409</v>
      </c>
      <c r="O271" s="578">
        <f t="shared" ref="O271:P274" si="110">N271*0.02+N271</f>
        <v>1394757.18</v>
      </c>
      <c r="P271" s="578">
        <f t="shared" si="110"/>
        <v>1422652.3236</v>
      </c>
      <c r="Q271" s="578">
        <f t="shared" ref="Q271:Q283" si="111">N271</f>
        <v>1367409</v>
      </c>
      <c r="R271" s="453">
        <f t="shared" si="106"/>
        <v>0</v>
      </c>
      <c r="S271" s="361">
        <f t="shared" si="100"/>
        <v>0</v>
      </c>
    </row>
    <row r="272" spans="1:19" ht="15">
      <c r="A272" s="398"/>
      <c r="B272" s="398" t="s">
        <v>1677</v>
      </c>
      <c r="C272" s="398" t="s">
        <v>573</v>
      </c>
      <c r="D272" s="405" t="s">
        <v>574</v>
      </c>
      <c r="E272" s="398">
        <v>5</v>
      </c>
      <c r="F272" s="400">
        <v>1</v>
      </c>
      <c r="G272" s="400">
        <v>1</v>
      </c>
      <c r="H272" s="400">
        <v>3</v>
      </c>
      <c r="I272" s="400">
        <v>2</v>
      </c>
      <c r="J272" s="406" t="s">
        <v>1636</v>
      </c>
      <c r="K272" s="594">
        <f>'Allegato 1.1 (CE) new'!L261</f>
        <v>16896.379999999997</v>
      </c>
      <c r="L272" s="594">
        <v>2148727</v>
      </c>
      <c r="M272" s="594">
        <f>'Allegato 1.1 (CE) new'!N261</f>
        <v>2248979</v>
      </c>
      <c r="N272" s="578">
        <f>'Allegato 1.1 (CE) new'!O261</f>
        <v>2327991</v>
      </c>
      <c r="O272" s="578">
        <f t="shared" si="110"/>
        <v>2374550.8199999998</v>
      </c>
      <c r="P272" s="578">
        <f t="shared" si="110"/>
        <v>2422041.8363999999</v>
      </c>
      <c r="Q272" s="578">
        <f t="shared" si="111"/>
        <v>2327991</v>
      </c>
      <c r="R272" s="453">
        <f t="shared" si="106"/>
        <v>0</v>
      </c>
      <c r="S272" s="361">
        <f t="shared" si="100"/>
        <v>0</v>
      </c>
    </row>
    <row r="273" spans="1:19" ht="15">
      <c r="A273" s="398"/>
      <c r="B273" s="398" t="s">
        <v>1678</v>
      </c>
      <c r="C273" s="398" t="s">
        <v>575</v>
      </c>
      <c r="D273" s="405" t="s">
        <v>576</v>
      </c>
      <c r="E273" s="398">
        <v>5</v>
      </c>
      <c r="F273" s="400">
        <v>1</v>
      </c>
      <c r="G273" s="400">
        <v>1</v>
      </c>
      <c r="H273" s="400">
        <v>3</v>
      </c>
      <c r="I273" s="400">
        <v>3</v>
      </c>
      <c r="J273" s="406" t="s">
        <v>1637</v>
      </c>
      <c r="K273" s="594">
        <f>'Allegato 1.1 (CE) new'!L262</f>
        <v>1680897.56</v>
      </c>
      <c r="L273" s="594">
        <v>1601423</v>
      </c>
      <c r="M273" s="594">
        <f>'Allegato 1.1 (CE) new'!N262</f>
        <v>2031327</v>
      </c>
      <c r="N273" s="578">
        <f>'Allegato 1.1 (CE) new'!O262</f>
        <v>1981327</v>
      </c>
      <c r="O273" s="578">
        <f t="shared" si="110"/>
        <v>2020953.54</v>
      </c>
      <c r="P273" s="578">
        <f t="shared" si="110"/>
        <v>2061372.6108000001</v>
      </c>
      <c r="Q273" s="578">
        <f t="shared" si="111"/>
        <v>1981327</v>
      </c>
      <c r="R273" s="453">
        <f t="shared" si="106"/>
        <v>0</v>
      </c>
      <c r="S273" s="361">
        <f t="shared" si="100"/>
        <v>0</v>
      </c>
    </row>
    <row r="274" spans="1:19" ht="15">
      <c r="A274" s="398"/>
      <c r="B274" s="398" t="s">
        <v>1677</v>
      </c>
      <c r="C274" s="398" t="s">
        <v>573</v>
      </c>
      <c r="D274" s="405" t="s">
        <v>574</v>
      </c>
      <c r="E274" s="398">
        <v>5</v>
      </c>
      <c r="F274" s="400">
        <v>1</v>
      </c>
      <c r="G274" s="400">
        <v>1</v>
      </c>
      <c r="H274" s="400">
        <v>3</v>
      </c>
      <c r="I274" s="400">
        <v>4</v>
      </c>
      <c r="J274" s="406" t="s">
        <v>1638</v>
      </c>
      <c r="K274" s="594">
        <f>'Allegato 1.1 (CE) new'!L263</f>
        <v>2339505.56</v>
      </c>
      <c r="L274" s="594">
        <v>0</v>
      </c>
      <c r="M274" s="594">
        <f>'Allegato 1.1 (CE) new'!N263</f>
        <v>0</v>
      </c>
      <c r="N274" s="578">
        <f>'Allegato 1.1 (CE) new'!O263</f>
        <v>0</v>
      </c>
      <c r="O274" s="578">
        <f t="shared" si="110"/>
        <v>0</v>
      </c>
      <c r="P274" s="578">
        <f t="shared" si="110"/>
        <v>0</v>
      </c>
      <c r="Q274" s="578">
        <f t="shared" si="111"/>
        <v>0</v>
      </c>
      <c r="R274" s="453">
        <f t="shared" si="106"/>
        <v>0</v>
      </c>
      <c r="S274" s="361">
        <f t="shared" si="100"/>
        <v>0</v>
      </c>
    </row>
    <row r="275" spans="1:19" ht="15">
      <c r="A275" s="393"/>
      <c r="B275" s="393" t="s">
        <v>1679</v>
      </c>
      <c r="C275" s="393" t="s">
        <v>579</v>
      </c>
      <c r="D275" s="394" t="s">
        <v>580</v>
      </c>
      <c r="E275" s="393">
        <v>5</v>
      </c>
      <c r="F275" s="395">
        <v>1</v>
      </c>
      <c r="G275" s="395">
        <v>1</v>
      </c>
      <c r="H275" s="395">
        <v>4</v>
      </c>
      <c r="I275" s="395">
        <v>0</v>
      </c>
      <c r="J275" s="396" t="s">
        <v>1639</v>
      </c>
      <c r="K275" s="593">
        <f>'Allegato 1.1 (CE) new'!L264</f>
        <v>99791.18</v>
      </c>
      <c r="L275" s="593">
        <v>67831</v>
      </c>
      <c r="M275" s="593">
        <f>'Allegato 1.1 (CE) new'!N264</f>
        <v>108730</v>
      </c>
      <c r="N275" s="593">
        <f>'Allegato 1.1 (CE) new'!O264</f>
        <v>108730</v>
      </c>
      <c r="O275" s="593">
        <f t="shared" ref="O275:Q275" si="112">O276</f>
        <v>110904.6</v>
      </c>
      <c r="P275" s="593">
        <f t="shared" si="112"/>
        <v>113122.69200000001</v>
      </c>
      <c r="Q275" s="593">
        <f t="shared" si="112"/>
        <v>108730</v>
      </c>
      <c r="R275" s="453">
        <f t="shared" si="106"/>
        <v>0</v>
      </c>
      <c r="S275" s="361">
        <f t="shared" si="100"/>
        <v>0</v>
      </c>
    </row>
    <row r="276" spans="1:19" ht="15">
      <c r="A276" s="398"/>
      <c r="B276" s="398" t="s">
        <v>1679</v>
      </c>
      <c r="C276" s="398" t="s">
        <v>579</v>
      </c>
      <c r="D276" s="399" t="s">
        <v>580</v>
      </c>
      <c r="E276" s="398">
        <v>5</v>
      </c>
      <c r="F276" s="400">
        <v>1</v>
      </c>
      <c r="G276" s="400">
        <v>1</v>
      </c>
      <c r="H276" s="400">
        <v>4</v>
      </c>
      <c r="I276" s="400">
        <v>1</v>
      </c>
      <c r="J276" s="406" t="s">
        <v>1639</v>
      </c>
      <c r="K276" s="594">
        <f>'Allegato 1.1 (CE) new'!L265</f>
        <v>99791.18</v>
      </c>
      <c r="L276" s="594">
        <v>67831</v>
      </c>
      <c r="M276" s="594">
        <f>'Allegato 1.1 (CE) new'!N265</f>
        <v>108730</v>
      </c>
      <c r="N276" s="578">
        <f>'Allegato 1.1 (CE) new'!O265</f>
        <v>108730</v>
      </c>
      <c r="O276" s="578">
        <f>N276*0.02+N276</f>
        <v>110904.6</v>
      </c>
      <c r="P276" s="578">
        <f>O276*0.02+O276</f>
        <v>113122.69200000001</v>
      </c>
      <c r="Q276" s="578">
        <f t="shared" si="111"/>
        <v>108730</v>
      </c>
      <c r="R276" s="453">
        <f t="shared" si="106"/>
        <v>0</v>
      </c>
      <c r="S276" s="361">
        <f t="shared" si="100"/>
        <v>0</v>
      </c>
    </row>
    <row r="277" spans="1:19" ht="15">
      <c r="A277" s="393"/>
      <c r="B277" s="393" t="s">
        <v>1680</v>
      </c>
      <c r="C277" s="393" t="s">
        <v>581</v>
      </c>
      <c r="D277" s="394" t="s">
        <v>582</v>
      </c>
      <c r="E277" s="393">
        <v>5</v>
      </c>
      <c r="F277" s="395">
        <v>1</v>
      </c>
      <c r="G277" s="395">
        <v>1</v>
      </c>
      <c r="H277" s="395">
        <v>5</v>
      </c>
      <c r="I277" s="395">
        <v>0</v>
      </c>
      <c r="J277" s="396" t="s">
        <v>1640</v>
      </c>
      <c r="K277" s="593">
        <f>'Allegato 1.1 (CE) new'!L266</f>
        <v>1269993.43</v>
      </c>
      <c r="L277" s="593">
        <v>651593</v>
      </c>
      <c r="M277" s="593">
        <f>'Allegato 1.1 (CE) new'!N266</f>
        <v>1653740</v>
      </c>
      <c r="N277" s="593">
        <f>'Allegato 1.1 (CE) new'!O266</f>
        <v>1653740</v>
      </c>
      <c r="O277" s="593">
        <f t="shared" ref="O277:Q277" si="113">O278</f>
        <v>1686814.8</v>
      </c>
      <c r="P277" s="593">
        <f t="shared" si="113"/>
        <v>1720551.0960000001</v>
      </c>
      <c r="Q277" s="593">
        <f t="shared" si="113"/>
        <v>1653740</v>
      </c>
      <c r="R277" s="453">
        <f t="shared" si="106"/>
        <v>0</v>
      </c>
      <c r="S277" s="361">
        <f t="shared" si="100"/>
        <v>0</v>
      </c>
    </row>
    <row r="278" spans="1:19" ht="15">
      <c r="A278" s="398"/>
      <c r="B278" s="398" t="s">
        <v>1680</v>
      </c>
      <c r="C278" s="398" t="s">
        <v>581</v>
      </c>
      <c r="D278" s="399" t="s">
        <v>582</v>
      </c>
      <c r="E278" s="398">
        <v>5</v>
      </c>
      <c r="F278" s="400">
        <v>1</v>
      </c>
      <c r="G278" s="400">
        <v>1</v>
      </c>
      <c r="H278" s="400">
        <v>5</v>
      </c>
      <c r="I278" s="400">
        <v>1</v>
      </c>
      <c r="J278" s="406" t="s">
        <v>1640</v>
      </c>
      <c r="K278" s="594">
        <f>'Allegato 1.1 (CE) new'!L267</f>
        <v>1269993.43</v>
      </c>
      <c r="L278" s="594">
        <v>651593</v>
      </c>
      <c r="M278" s="594">
        <f>'Allegato 1.1 (CE) new'!N267</f>
        <v>1653740</v>
      </c>
      <c r="N278" s="578">
        <f>'Allegato 1.1 (CE) new'!O267</f>
        <v>1653740</v>
      </c>
      <c r="O278" s="578">
        <f>N278*0.02+N278</f>
        <v>1686814.8</v>
      </c>
      <c r="P278" s="578">
        <f>O278*0.02+O278</f>
        <v>1720551.0960000001</v>
      </c>
      <c r="Q278" s="578">
        <f t="shared" si="111"/>
        <v>1653740</v>
      </c>
      <c r="R278" s="453">
        <f t="shared" si="106"/>
        <v>0</v>
      </c>
      <c r="S278" s="361">
        <f t="shared" si="100"/>
        <v>0</v>
      </c>
    </row>
    <row r="279" spans="1:19" ht="15">
      <c r="A279" s="393"/>
      <c r="B279" s="393" t="s">
        <v>1681</v>
      </c>
      <c r="C279" s="393" t="s">
        <v>583</v>
      </c>
      <c r="D279" s="394" t="s">
        <v>584</v>
      </c>
      <c r="E279" s="393">
        <v>5</v>
      </c>
      <c r="F279" s="395">
        <v>1</v>
      </c>
      <c r="G279" s="395">
        <v>1</v>
      </c>
      <c r="H279" s="395">
        <v>6</v>
      </c>
      <c r="I279" s="395">
        <v>0</v>
      </c>
      <c r="J279" s="396" t="s">
        <v>1641</v>
      </c>
      <c r="K279" s="593">
        <f>'Allegato 1.1 (CE) new'!L268</f>
        <v>2103091.4300000002</v>
      </c>
      <c r="L279" s="593">
        <v>2013414</v>
      </c>
      <c r="M279" s="593">
        <f>'Allegato 1.1 (CE) new'!N268</f>
        <v>1625790</v>
      </c>
      <c r="N279" s="593">
        <f>'Allegato 1.1 (CE) new'!O268</f>
        <v>1625790</v>
      </c>
      <c r="O279" s="593">
        <f t="shared" ref="O279:Q279" si="114">O280</f>
        <v>1658305.8</v>
      </c>
      <c r="P279" s="593">
        <f t="shared" si="114"/>
        <v>1691471.916</v>
      </c>
      <c r="Q279" s="593">
        <f t="shared" si="114"/>
        <v>1625790</v>
      </c>
      <c r="R279" s="453">
        <f t="shared" si="106"/>
        <v>0</v>
      </c>
      <c r="S279" s="361">
        <f t="shared" si="100"/>
        <v>0</v>
      </c>
    </row>
    <row r="280" spans="1:19" ht="15">
      <c r="A280" s="398"/>
      <c r="B280" s="398" t="s">
        <v>1681</v>
      </c>
      <c r="C280" s="398" t="s">
        <v>583</v>
      </c>
      <c r="D280" s="399" t="s">
        <v>584</v>
      </c>
      <c r="E280" s="398">
        <v>5</v>
      </c>
      <c r="F280" s="400">
        <v>1</v>
      </c>
      <c r="G280" s="400">
        <v>1</v>
      </c>
      <c r="H280" s="400">
        <v>6</v>
      </c>
      <c r="I280" s="400">
        <v>1</v>
      </c>
      <c r="J280" s="406" t="s">
        <v>1641</v>
      </c>
      <c r="K280" s="594">
        <f>'Allegato 1.1 (CE) new'!L269</f>
        <v>2103091.4300000002</v>
      </c>
      <c r="L280" s="594">
        <v>2013414</v>
      </c>
      <c r="M280" s="594">
        <f>'Allegato 1.1 (CE) new'!N269</f>
        <v>1625790</v>
      </c>
      <c r="N280" s="578">
        <f>'Allegato 1.1 (CE) new'!O269</f>
        <v>1625790</v>
      </c>
      <c r="O280" s="578">
        <f>N280*0.02+N280</f>
        <v>1658305.8</v>
      </c>
      <c r="P280" s="578">
        <f>O280*0.02+O280</f>
        <v>1691471.916</v>
      </c>
      <c r="Q280" s="578">
        <f t="shared" si="111"/>
        <v>1625790</v>
      </c>
      <c r="R280" s="453">
        <f t="shared" si="106"/>
        <v>0</v>
      </c>
      <c r="S280" s="361">
        <f t="shared" si="100"/>
        <v>0</v>
      </c>
    </row>
    <row r="281" spans="1:19" ht="15">
      <c r="A281" s="393"/>
      <c r="B281" s="393" t="s">
        <v>1682</v>
      </c>
      <c r="C281" s="393" t="s">
        <v>585</v>
      </c>
      <c r="D281" s="394" t="s">
        <v>586</v>
      </c>
      <c r="E281" s="393">
        <v>5</v>
      </c>
      <c r="F281" s="395">
        <v>1</v>
      </c>
      <c r="G281" s="395">
        <v>1</v>
      </c>
      <c r="H281" s="395">
        <v>7</v>
      </c>
      <c r="I281" s="395">
        <v>0</v>
      </c>
      <c r="J281" s="396" t="s">
        <v>1642</v>
      </c>
      <c r="K281" s="593">
        <f>'Allegato 1.1 (CE) new'!L270</f>
        <v>24004.86</v>
      </c>
      <c r="L281" s="593">
        <v>61138</v>
      </c>
      <c r="M281" s="593">
        <f>'Allegato 1.1 (CE) new'!N270</f>
        <v>56540</v>
      </c>
      <c r="N281" s="593">
        <f>'Allegato 1.1 (CE) new'!O270</f>
        <v>56540</v>
      </c>
      <c r="O281" s="593">
        <f t="shared" ref="O281:Q281" si="115">O282+O283</f>
        <v>57670.8</v>
      </c>
      <c r="P281" s="593">
        <f t="shared" si="115"/>
        <v>58824.216</v>
      </c>
      <c r="Q281" s="593">
        <f t="shared" si="115"/>
        <v>56540</v>
      </c>
      <c r="R281" s="453">
        <f t="shared" si="106"/>
        <v>0</v>
      </c>
      <c r="S281" s="361">
        <f t="shared" si="100"/>
        <v>0</v>
      </c>
    </row>
    <row r="282" spans="1:19" ht="15">
      <c r="A282" s="398"/>
      <c r="B282" s="398" t="s">
        <v>1682</v>
      </c>
      <c r="C282" s="398" t="s">
        <v>585</v>
      </c>
      <c r="D282" s="399" t="s">
        <v>586</v>
      </c>
      <c r="E282" s="398">
        <v>5</v>
      </c>
      <c r="F282" s="400">
        <v>1</v>
      </c>
      <c r="G282" s="400">
        <v>1</v>
      </c>
      <c r="H282" s="400">
        <v>7</v>
      </c>
      <c r="I282" s="400">
        <v>1</v>
      </c>
      <c r="J282" s="406" t="s">
        <v>1643</v>
      </c>
      <c r="K282" s="594">
        <f>'Allegato 1.1 (CE) new'!L271</f>
        <v>7444.58</v>
      </c>
      <c r="L282" s="594">
        <v>61138</v>
      </c>
      <c r="M282" s="594">
        <f>'Allegato 1.1 (CE) new'!N271</f>
        <v>56540</v>
      </c>
      <c r="N282" s="578">
        <f>'Allegato 1.1 (CE) new'!O271</f>
        <v>56540</v>
      </c>
      <c r="O282" s="578">
        <f t="shared" ref="O282:P283" si="116">N282*0.02+N282</f>
        <v>57670.8</v>
      </c>
      <c r="P282" s="578">
        <f t="shared" si="116"/>
        <v>58824.216</v>
      </c>
      <c r="Q282" s="578">
        <f t="shared" si="111"/>
        <v>56540</v>
      </c>
      <c r="R282" s="453">
        <f t="shared" si="106"/>
        <v>0</v>
      </c>
      <c r="S282" s="361">
        <f t="shared" si="100"/>
        <v>0</v>
      </c>
    </row>
    <row r="283" spans="1:19" ht="15">
      <c r="A283" s="398"/>
      <c r="B283" s="398" t="s">
        <v>1682</v>
      </c>
      <c r="C283" s="398" t="s">
        <v>585</v>
      </c>
      <c r="D283" s="399" t="s">
        <v>586</v>
      </c>
      <c r="E283" s="398">
        <v>5</v>
      </c>
      <c r="F283" s="400">
        <v>1</v>
      </c>
      <c r="G283" s="400">
        <v>1</v>
      </c>
      <c r="H283" s="400">
        <v>7</v>
      </c>
      <c r="I283" s="400">
        <v>2</v>
      </c>
      <c r="J283" s="406" t="s">
        <v>1644</v>
      </c>
      <c r="K283" s="594">
        <f>'Allegato 1.1 (CE) new'!L272</f>
        <v>16560.28</v>
      </c>
      <c r="L283" s="594">
        <v>0</v>
      </c>
      <c r="M283" s="594">
        <f>'Allegato 1.1 (CE) new'!N272</f>
        <v>0</v>
      </c>
      <c r="N283" s="578">
        <f>'Allegato 1.1 (CE) new'!O272</f>
        <v>0</v>
      </c>
      <c r="O283" s="578">
        <f t="shared" si="116"/>
        <v>0</v>
      </c>
      <c r="P283" s="578">
        <f t="shared" si="116"/>
        <v>0</v>
      </c>
      <c r="Q283" s="578">
        <f t="shared" si="111"/>
        <v>0</v>
      </c>
      <c r="R283" s="453">
        <f t="shared" si="106"/>
        <v>0</v>
      </c>
      <c r="S283" s="361">
        <f t="shared" si="100"/>
        <v>0</v>
      </c>
    </row>
    <row r="284" spans="1:19" ht="15">
      <c r="A284" s="393"/>
      <c r="B284" s="393" t="s">
        <v>1683</v>
      </c>
      <c r="C284" s="393" t="s">
        <v>587</v>
      </c>
      <c r="D284" s="394" t="s">
        <v>588</v>
      </c>
      <c r="E284" s="393">
        <v>5</v>
      </c>
      <c r="F284" s="395">
        <v>1</v>
      </c>
      <c r="G284" s="395">
        <v>1</v>
      </c>
      <c r="H284" s="395">
        <v>8</v>
      </c>
      <c r="I284" s="395">
        <v>0</v>
      </c>
      <c r="J284" s="396" t="s">
        <v>1645</v>
      </c>
      <c r="K284" s="593">
        <f>'Allegato 1.1 (CE) new'!L273</f>
        <v>0</v>
      </c>
      <c r="L284" s="593">
        <v>481</v>
      </c>
      <c r="M284" s="593">
        <f>'Allegato 1.1 (CE) new'!N273</f>
        <v>0</v>
      </c>
      <c r="N284" s="593">
        <f>'Allegato 1.1 (CE) new'!O273</f>
        <v>0</v>
      </c>
      <c r="O284" s="593">
        <f t="shared" ref="O284:Q284" si="117">O285</f>
        <v>0</v>
      </c>
      <c r="P284" s="593">
        <f t="shared" si="117"/>
        <v>0</v>
      </c>
      <c r="Q284" s="593">
        <f t="shared" si="117"/>
        <v>0</v>
      </c>
      <c r="R284" s="453">
        <f t="shared" si="106"/>
        <v>0</v>
      </c>
      <c r="S284" s="361">
        <f t="shared" si="100"/>
        <v>0</v>
      </c>
    </row>
    <row r="285" spans="1:19" ht="15">
      <c r="A285" s="398"/>
      <c r="B285" s="398" t="s">
        <v>1683</v>
      </c>
      <c r="C285" s="398" t="s">
        <v>587</v>
      </c>
      <c r="D285" s="399" t="s">
        <v>588</v>
      </c>
      <c r="E285" s="398">
        <v>5</v>
      </c>
      <c r="F285" s="400">
        <v>1</v>
      </c>
      <c r="G285" s="400">
        <v>1</v>
      </c>
      <c r="H285" s="400">
        <v>8</v>
      </c>
      <c r="I285" s="400">
        <v>1</v>
      </c>
      <c r="J285" s="406" t="s">
        <v>1646</v>
      </c>
      <c r="K285" s="594">
        <f>'Allegato 1.1 (CE) new'!L274</f>
        <v>0</v>
      </c>
      <c r="L285" s="594">
        <v>481</v>
      </c>
      <c r="M285" s="594">
        <f>'Allegato 1.1 (CE) new'!N274</f>
        <v>0</v>
      </c>
      <c r="N285" s="578">
        <f>'Allegato 1.1 (CE) new'!O274</f>
        <v>0</v>
      </c>
      <c r="O285" s="578">
        <f>N285*0.02+N285</f>
        <v>0</v>
      </c>
      <c r="P285" s="578">
        <f>O285*0.02+O285</f>
        <v>0</v>
      </c>
      <c r="Q285" s="578">
        <f>N285</f>
        <v>0</v>
      </c>
      <c r="R285" s="453">
        <f t="shared" si="106"/>
        <v>0</v>
      </c>
      <c r="S285" s="361">
        <f t="shared" si="100"/>
        <v>0</v>
      </c>
    </row>
    <row r="286" spans="1:19" ht="15">
      <c r="A286" s="393"/>
      <c r="B286" s="393" t="s">
        <v>1684</v>
      </c>
      <c r="C286" s="393" t="s">
        <v>589</v>
      </c>
      <c r="D286" s="394" t="s">
        <v>590</v>
      </c>
      <c r="E286" s="393">
        <v>5</v>
      </c>
      <c r="F286" s="395">
        <v>1</v>
      </c>
      <c r="G286" s="395">
        <v>1</v>
      </c>
      <c r="H286" s="395">
        <v>9</v>
      </c>
      <c r="I286" s="395">
        <v>0</v>
      </c>
      <c r="J286" s="396" t="s">
        <v>1685</v>
      </c>
      <c r="K286" s="593">
        <f>'Allegato 1.1 (CE) new'!L275</f>
        <v>8818293.8599999994</v>
      </c>
      <c r="L286" s="593">
        <v>7924231</v>
      </c>
      <c r="M286" s="593">
        <f>'Allegato 1.1 (CE) new'!N275</f>
        <v>8931783</v>
      </c>
      <c r="N286" s="593">
        <f>'Allegato 1.1 (CE) new'!O275</f>
        <v>8931783</v>
      </c>
      <c r="O286" s="593">
        <f t="shared" ref="O286:Q286" si="118">O287</f>
        <v>9110418.6600000001</v>
      </c>
      <c r="P286" s="593">
        <f t="shared" si="118"/>
        <v>9292627.0331999995</v>
      </c>
      <c r="Q286" s="593">
        <f t="shared" si="118"/>
        <v>0</v>
      </c>
      <c r="R286" s="453">
        <f t="shared" si="106"/>
        <v>0</v>
      </c>
      <c r="S286" s="361">
        <f t="shared" si="100"/>
        <v>0</v>
      </c>
    </row>
    <row r="287" spans="1:19" ht="15">
      <c r="A287" s="398" t="s">
        <v>350</v>
      </c>
      <c r="B287" s="398" t="s">
        <v>1684</v>
      </c>
      <c r="C287" s="398" t="s">
        <v>589</v>
      </c>
      <c r="D287" s="399" t="s">
        <v>590</v>
      </c>
      <c r="E287" s="398">
        <v>5</v>
      </c>
      <c r="F287" s="400">
        <v>1</v>
      </c>
      <c r="G287" s="400">
        <v>1</v>
      </c>
      <c r="H287" s="400">
        <v>9</v>
      </c>
      <c r="I287" s="400">
        <v>1</v>
      </c>
      <c r="J287" s="406" t="s">
        <v>1685</v>
      </c>
      <c r="K287" s="594">
        <f>'Allegato 1.1 (CE) new'!L276</f>
        <v>8818293.8599999994</v>
      </c>
      <c r="L287" s="594">
        <v>7924231</v>
      </c>
      <c r="M287" s="594">
        <f>'Allegato 1.1 (CE) new'!N276</f>
        <v>8931783</v>
      </c>
      <c r="N287" s="578">
        <f>'Allegato 1.1 (CE) new'!O276</f>
        <v>8931783</v>
      </c>
      <c r="O287" s="578">
        <f>N287*0.02+N287</f>
        <v>9110418.6600000001</v>
      </c>
      <c r="P287" s="578">
        <f>O287*0.02+O287</f>
        <v>9292627.0331999995</v>
      </c>
      <c r="Q287" s="578"/>
      <c r="R287" s="453">
        <f t="shared" si="106"/>
        <v>0</v>
      </c>
      <c r="S287" s="361">
        <f t="shared" si="100"/>
        <v>0</v>
      </c>
    </row>
    <row r="288" spans="1:19" ht="15">
      <c r="A288" s="389"/>
      <c r="B288" s="389" t="s">
        <v>1686</v>
      </c>
      <c r="C288" s="389" t="s">
        <v>591</v>
      </c>
      <c r="D288" s="388" t="s">
        <v>1687</v>
      </c>
      <c r="E288" s="389">
        <v>5</v>
      </c>
      <c r="F288" s="390">
        <v>1</v>
      </c>
      <c r="G288" s="390">
        <v>2</v>
      </c>
      <c r="H288" s="390">
        <v>0</v>
      </c>
      <c r="I288" s="390">
        <v>0</v>
      </c>
      <c r="J288" s="391" t="s">
        <v>1688</v>
      </c>
      <c r="K288" s="592">
        <f>'Allegato 1.1 (CE) new'!L277</f>
        <v>423128.81999999995</v>
      </c>
      <c r="L288" s="592">
        <v>868188</v>
      </c>
      <c r="M288" s="592">
        <f>'Allegato 1.1 (CE) new'!N277</f>
        <v>353776</v>
      </c>
      <c r="N288" s="592">
        <f>'Allegato 1.1 (CE) new'!O277</f>
        <v>353776</v>
      </c>
      <c r="O288" s="592">
        <f t="shared" ref="O288:Q288" si="119">O289</f>
        <v>360851.51999999996</v>
      </c>
      <c r="P288" s="592">
        <f t="shared" si="119"/>
        <v>368068.55040000001</v>
      </c>
      <c r="Q288" s="592">
        <f t="shared" si="119"/>
        <v>353776</v>
      </c>
      <c r="R288" s="453">
        <f t="shared" si="106"/>
        <v>0</v>
      </c>
      <c r="S288" s="361">
        <f t="shared" si="100"/>
        <v>0</v>
      </c>
    </row>
    <row r="289" spans="1:19" ht="15">
      <c r="A289" s="393"/>
      <c r="B289" s="393" t="s">
        <v>1686</v>
      </c>
      <c r="C289" s="393" t="s">
        <v>591</v>
      </c>
      <c r="D289" s="394" t="s">
        <v>592</v>
      </c>
      <c r="E289" s="393">
        <v>5</v>
      </c>
      <c r="F289" s="395">
        <v>1</v>
      </c>
      <c r="G289" s="395">
        <v>2</v>
      </c>
      <c r="H289" s="395">
        <v>1</v>
      </c>
      <c r="I289" s="395">
        <v>0</v>
      </c>
      <c r="J289" s="396" t="s">
        <v>219</v>
      </c>
      <c r="K289" s="593">
        <f>'Allegato 1.1 (CE) new'!L278</f>
        <v>423128.81999999995</v>
      </c>
      <c r="L289" s="593">
        <v>868188</v>
      </c>
      <c r="M289" s="593">
        <f>'Allegato 1.1 (CE) new'!N278</f>
        <v>353776</v>
      </c>
      <c r="N289" s="593">
        <f>'Allegato 1.1 (CE) new'!O278</f>
        <v>353776</v>
      </c>
      <c r="O289" s="593">
        <f t="shared" ref="O289:Q289" si="120">SUBTOTAL(9,O290:O296)</f>
        <v>360851.51999999996</v>
      </c>
      <c r="P289" s="593">
        <f t="shared" si="120"/>
        <v>368068.55040000001</v>
      </c>
      <c r="Q289" s="593">
        <f t="shared" si="120"/>
        <v>353776</v>
      </c>
      <c r="R289" s="453">
        <f t="shared" si="106"/>
        <v>0</v>
      </c>
      <c r="S289" s="361">
        <f t="shared" si="100"/>
        <v>0</v>
      </c>
    </row>
    <row r="290" spans="1:19" ht="15">
      <c r="A290" s="398"/>
      <c r="B290" s="398" t="s">
        <v>1689</v>
      </c>
      <c r="C290" s="398" t="s">
        <v>593</v>
      </c>
      <c r="D290" s="399" t="s">
        <v>594</v>
      </c>
      <c r="E290" s="398">
        <v>5</v>
      </c>
      <c r="F290" s="400">
        <v>1</v>
      </c>
      <c r="G290" s="400">
        <v>2</v>
      </c>
      <c r="H290" s="400">
        <v>1</v>
      </c>
      <c r="I290" s="400">
        <v>1</v>
      </c>
      <c r="J290" s="406" t="s">
        <v>1651</v>
      </c>
      <c r="K290" s="594">
        <f>'Allegato 1.1 (CE) new'!L279</f>
        <v>171.59</v>
      </c>
      <c r="L290" s="594">
        <v>0</v>
      </c>
      <c r="M290" s="594">
        <f>'Allegato 1.1 (CE) new'!N279</f>
        <v>0</v>
      </c>
      <c r="N290" s="578">
        <f>'Allegato 1.1 (CE) new'!O279</f>
        <v>0</v>
      </c>
      <c r="O290" s="578">
        <f t="shared" ref="O290:P296" si="121">N290*0.02+N290</f>
        <v>0</v>
      </c>
      <c r="P290" s="578">
        <f t="shared" si="121"/>
        <v>0</v>
      </c>
      <c r="Q290" s="578">
        <f t="shared" ref="Q290:Q296" si="122">N290</f>
        <v>0</v>
      </c>
      <c r="R290" s="453">
        <f t="shared" si="106"/>
        <v>0</v>
      </c>
      <c r="S290" s="361">
        <f t="shared" si="100"/>
        <v>0</v>
      </c>
    </row>
    <row r="291" spans="1:19" ht="15">
      <c r="A291" s="398"/>
      <c r="B291" s="398" t="s">
        <v>1690</v>
      </c>
      <c r="C291" s="398" t="s">
        <v>595</v>
      </c>
      <c r="D291" s="399" t="s">
        <v>596</v>
      </c>
      <c r="E291" s="398">
        <v>5</v>
      </c>
      <c r="F291" s="400">
        <v>1</v>
      </c>
      <c r="G291" s="400">
        <v>2</v>
      </c>
      <c r="H291" s="400">
        <v>1</v>
      </c>
      <c r="I291" s="400">
        <v>2</v>
      </c>
      <c r="J291" s="406" t="s">
        <v>1691</v>
      </c>
      <c r="K291" s="594">
        <f>'Allegato 1.1 (CE) new'!L280</f>
        <v>15356.75</v>
      </c>
      <c r="L291" s="594">
        <v>5620</v>
      </c>
      <c r="M291" s="594">
        <f>'Allegato 1.1 (CE) new'!N280</f>
        <v>6127</v>
      </c>
      <c r="N291" s="578">
        <f>'Allegato 1.1 (CE) new'!O280</f>
        <v>6127</v>
      </c>
      <c r="O291" s="578">
        <f t="shared" si="121"/>
        <v>6249.54</v>
      </c>
      <c r="P291" s="578">
        <f t="shared" si="121"/>
        <v>6374.5307999999995</v>
      </c>
      <c r="Q291" s="578">
        <f t="shared" si="122"/>
        <v>6127</v>
      </c>
      <c r="R291" s="453">
        <f t="shared" si="106"/>
        <v>0</v>
      </c>
      <c r="S291" s="361">
        <f t="shared" si="100"/>
        <v>0</v>
      </c>
    </row>
    <row r="292" spans="1:19" ht="15">
      <c r="A292" s="398"/>
      <c r="B292" s="398" t="s">
        <v>1692</v>
      </c>
      <c r="C292" s="398" t="s">
        <v>597</v>
      </c>
      <c r="D292" s="399" t="s">
        <v>598</v>
      </c>
      <c r="E292" s="398">
        <v>5</v>
      </c>
      <c r="F292" s="400">
        <v>1</v>
      </c>
      <c r="G292" s="400">
        <v>2</v>
      </c>
      <c r="H292" s="400">
        <v>1</v>
      </c>
      <c r="I292" s="400">
        <v>3</v>
      </c>
      <c r="J292" s="406" t="s">
        <v>1653</v>
      </c>
      <c r="K292" s="594">
        <f>'Allegato 1.1 (CE) new'!L281</f>
        <v>141558.70000000001</v>
      </c>
      <c r="L292" s="594">
        <v>660811</v>
      </c>
      <c r="M292" s="594">
        <f>'Allegato 1.1 (CE) new'!N281</f>
        <v>160000</v>
      </c>
      <c r="N292" s="578">
        <f>'Allegato 1.1 (CE) new'!O281</f>
        <v>160000</v>
      </c>
      <c r="O292" s="578">
        <f t="shared" si="121"/>
        <v>163200</v>
      </c>
      <c r="P292" s="578">
        <f t="shared" si="121"/>
        <v>166464</v>
      </c>
      <c r="Q292" s="578">
        <f t="shared" si="122"/>
        <v>160000</v>
      </c>
      <c r="R292" s="453">
        <f t="shared" si="106"/>
        <v>0</v>
      </c>
      <c r="S292" s="361">
        <f t="shared" si="100"/>
        <v>0</v>
      </c>
    </row>
    <row r="293" spans="1:19" ht="15">
      <c r="A293" s="398"/>
      <c r="B293" s="398" t="s">
        <v>1693</v>
      </c>
      <c r="C293" s="398" t="s">
        <v>599</v>
      </c>
      <c r="D293" s="399" t="s">
        <v>600</v>
      </c>
      <c r="E293" s="398">
        <v>5</v>
      </c>
      <c r="F293" s="400">
        <v>1</v>
      </c>
      <c r="G293" s="400">
        <v>2</v>
      </c>
      <c r="H293" s="400">
        <v>1</v>
      </c>
      <c r="I293" s="400">
        <v>4</v>
      </c>
      <c r="J293" s="406" t="s">
        <v>1654</v>
      </c>
      <c r="K293" s="594">
        <f>'Allegato 1.1 (CE) new'!L282</f>
        <v>151161.56</v>
      </c>
      <c r="L293" s="594">
        <v>118839</v>
      </c>
      <c r="M293" s="594">
        <f>'Allegato 1.1 (CE) new'!N282</f>
        <v>119309</v>
      </c>
      <c r="N293" s="578">
        <f>'Allegato 1.1 (CE) new'!O282</f>
        <v>119309</v>
      </c>
      <c r="O293" s="578">
        <f t="shared" si="121"/>
        <v>121695.18</v>
      </c>
      <c r="P293" s="578">
        <f t="shared" si="121"/>
        <v>124129.0836</v>
      </c>
      <c r="Q293" s="578">
        <f t="shared" si="122"/>
        <v>119309</v>
      </c>
      <c r="R293" s="453">
        <f t="shared" si="106"/>
        <v>0</v>
      </c>
      <c r="S293" s="361">
        <f t="shared" si="100"/>
        <v>0</v>
      </c>
    </row>
    <row r="294" spans="1:19" ht="15">
      <c r="A294" s="398"/>
      <c r="B294" s="398" t="s">
        <v>1694</v>
      </c>
      <c r="C294" s="398" t="s">
        <v>601</v>
      </c>
      <c r="D294" s="399" t="s">
        <v>602</v>
      </c>
      <c r="E294" s="398">
        <v>5</v>
      </c>
      <c r="F294" s="400">
        <v>1</v>
      </c>
      <c r="G294" s="400">
        <v>2</v>
      </c>
      <c r="H294" s="400">
        <v>1</v>
      </c>
      <c r="I294" s="400">
        <v>5</v>
      </c>
      <c r="J294" s="406" t="s">
        <v>1655</v>
      </c>
      <c r="K294" s="594">
        <f>'Allegato 1.1 (CE) new'!L283</f>
        <v>100459.42</v>
      </c>
      <c r="L294" s="594">
        <v>71464</v>
      </c>
      <c r="M294" s="594">
        <f>'Allegato 1.1 (CE) new'!N283</f>
        <v>63967</v>
      </c>
      <c r="N294" s="578">
        <f>'Allegato 1.1 (CE) new'!O283</f>
        <v>63967</v>
      </c>
      <c r="O294" s="578">
        <f t="shared" si="121"/>
        <v>65246.34</v>
      </c>
      <c r="P294" s="578">
        <f t="shared" si="121"/>
        <v>66551.266799999998</v>
      </c>
      <c r="Q294" s="578">
        <f t="shared" si="122"/>
        <v>63967</v>
      </c>
      <c r="R294" s="453">
        <f t="shared" si="106"/>
        <v>0</v>
      </c>
      <c r="S294" s="361">
        <f t="shared" si="100"/>
        <v>0</v>
      </c>
    </row>
    <row r="295" spans="1:19" ht="15">
      <c r="A295" s="398"/>
      <c r="B295" s="398" t="s">
        <v>1695</v>
      </c>
      <c r="C295" s="398" t="s">
        <v>603</v>
      </c>
      <c r="D295" s="399" t="s">
        <v>604</v>
      </c>
      <c r="E295" s="398">
        <v>5</v>
      </c>
      <c r="F295" s="400">
        <v>1</v>
      </c>
      <c r="G295" s="400">
        <v>2</v>
      </c>
      <c r="H295" s="400">
        <v>1</v>
      </c>
      <c r="I295" s="400">
        <v>6</v>
      </c>
      <c r="J295" s="406" t="s">
        <v>1656</v>
      </c>
      <c r="K295" s="594">
        <f>'Allegato 1.1 (CE) new'!L284</f>
        <v>14420.8</v>
      </c>
      <c r="L295" s="594">
        <v>11454</v>
      </c>
      <c r="M295" s="594">
        <f>'Allegato 1.1 (CE) new'!N284</f>
        <v>4373</v>
      </c>
      <c r="N295" s="578">
        <f>'Allegato 1.1 (CE) new'!O284</f>
        <v>4373</v>
      </c>
      <c r="O295" s="578">
        <f t="shared" si="121"/>
        <v>4460.46</v>
      </c>
      <c r="P295" s="578">
        <f t="shared" si="121"/>
        <v>4549.6692000000003</v>
      </c>
      <c r="Q295" s="578">
        <f t="shared" si="122"/>
        <v>4373</v>
      </c>
      <c r="R295" s="453">
        <f t="shared" si="106"/>
        <v>0</v>
      </c>
      <c r="S295" s="361">
        <f t="shared" si="100"/>
        <v>0</v>
      </c>
    </row>
    <row r="296" spans="1:19" ht="15">
      <c r="A296" s="398" t="s">
        <v>350</v>
      </c>
      <c r="B296" s="398" t="s">
        <v>1696</v>
      </c>
      <c r="C296" s="398" t="s">
        <v>605</v>
      </c>
      <c r="D296" s="399" t="s">
        <v>606</v>
      </c>
      <c r="E296" s="398">
        <v>5</v>
      </c>
      <c r="F296" s="400">
        <v>1</v>
      </c>
      <c r="G296" s="400">
        <v>2</v>
      </c>
      <c r="H296" s="400">
        <v>1</v>
      </c>
      <c r="I296" s="400">
        <v>7</v>
      </c>
      <c r="J296" s="406" t="s">
        <v>1697</v>
      </c>
      <c r="K296" s="594">
        <f>'Allegato 1.1 (CE) new'!L285</f>
        <v>0</v>
      </c>
      <c r="L296" s="594">
        <v>0</v>
      </c>
      <c r="M296" s="594">
        <f>'Allegato 1.1 (CE) new'!N285</f>
        <v>0</v>
      </c>
      <c r="N296" s="578">
        <f>'Allegato 1.1 (CE) new'!O285</f>
        <v>0</v>
      </c>
      <c r="O296" s="578">
        <f t="shared" si="121"/>
        <v>0</v>
      </c>
      <c r="P296" s="578">
        <f t="shared" si="121"/>
        <v>0</v>
      </c>
      <c r="Q296" s="578">
        <f t="shared" si="122"/>
        <v>0</v>
      </c>
      <c r="R296" s="453">
        <f t="shared" si="106"/>
        <v>0</v>
      </c>
      <c r="S296" s="361">
        <f t="shared" si="100"/>
        <v>0</v>
      </c>
    </row>
    <row r="297" spans="1:19" ht="15">
      <c r="A297" s="383"/>
      <c r="B297" s="383" t="s">
        <v>1698</v>
      </c>
      <c r="C297" s="383" t="s">
        <v>607</v>
      </c>
      <c r="D297" s="382" t="s">
        <v>1699</v>
      </c>
      <c r="E297" s="383">
        <v>5</v>
      </c>
      <c r="F297" s="384">
        <v>2</v>
      </c>
      <c r="G297" s="384">
        <v>0</v>
      </c>
      <c r="H297" s="384">
        <v>0</v>
      </c>
      <c r="I297" s="384">
        <v>0</v>
      </c>
      <c r="J297" s="385" t="s">
        <v>1700</v>
      </c>
      <c r="K297" s="591">
        <f>'Allegato 1.1 (CE) new'!L286</f>
        <v>134606336.15000001</v>
      </c>
      <c r="L297" s="591">
        <v>142134149</v>
      </c>
      <c r="M297" s="591">
        <f>'Allegato 1.1 (CE) new'!N286</f>
        <v>135040004</v>
      </c>
      <c r="N297" s="591">
        <f>'Allegato 1.1 (CE) new'!O286</f>
        <v>134009294</v>
      </c>
      <c r="O297" s="591">
        <f t="shared" ref="O297:Q297" si="123">O298+O441</f>
        <v>136689479.88</v>
      </c>
      <c r="P297" s="591">
        <f t="shared" si="123"/>
        <v>139423269.47760001</v>
      </c>
      <c r="Q297" s="591">
        <f t="shared" si="123"/>
        <v>13069364</v>
      </c>
      <c r="R297" s="453">
        <f t="shared" si="106"/>
        <v>0</v>
      </c>
      <c r="S297" s="361">
        <f>N297-R297</f>
        <v>134009294</v>
      </c>
    </row>
    <row r="298" spans="1:19" ht="15">
      <c r="A298" s="389"/>
      <c r="B298" s="389" t="s">
        <v>1701</v>
      </c>
      <c r="C298" s="389" t="s">
        <v>609</v>
      </c>
      <c r="D298" s="388" t="s">
        <v>1702</v>
      </c>
      <c r="E298" s="389">
        <v>5</v>
      </c>
      <c r="F298" s="390">
        <v>2</v>
      </c>
      <c r="G298" s="390">
        <v>1</v>
      </c>
      <c r="H298" s="390">
        <v>0</v>
      </c>
      <c r="I298" s="390">
        <v>0</v>
      </c>
      <c r="J298" s="391" t="s">
        <v>1703</v>
      </c>
      <c r="K298" s="592">
        <f>'Allegato 1.1 (CE) new'!L287</f>
        <v>123578017.71000001</v>
      </c>
      <c r="L298" s="592">
        <v>131127969</v>
      </c>
      <c r="M298" s="592">
        <f>'Allegato 1.1 (CE) new'!N287</f>
        <v>121838528</v>
      </c>
      <c r="N298" s="592">
        <f>'Allegato 1.1 (CE) new'!O287</f>
        <v>121908528</v>
      </c>
      <c r="O298" s="592">
        <f t="shared" ref="O298:Q298" si="124">O299+O306+O312+O322+O328+O333+O338+O347+O353+O362+O368+O373+O399+O410+O418+O431+O439</f>
        <v>124346698.56</v>
      </c>
      <c r="P298" s="592">
        <f t="shared" si="124"/>
        <v>126833632.53120001</v>
      </c>
      <c r="Q298" s="592">
        <f t="shared" si="124"/>
        <v>968598</v>
      </c>
      <c r="R298" s="453">
        <f t="shared" si="106"/>
        <v>0</v>
      </c>
      <c r="S298" s="361">
        <f>N298-R298</f>
        <v>121908528</v>
      </c>
    </row>
    <row r="299" spans="1:19" ht="15">
      <c r="A299" s="393"/>
      <c r="B299" s="393" t="s">
        <v>1704</v>
      </c>
      <c r="C299" s="393" t="s">
        <v>611</v>
      </c>
      <c r="D299" s="394" t="s">
        <v>612</v>
      </c>
      <c r="E299" s="393">
        <v>5</v>
      </c>
      <c r="F299" s="395">
        <v>2</v>
      </c>
      <c r="G299" s="395">
        <v>1</v>
      </c>
      <c r="H299" s="395">
        <v>1</v>
      </c>
      <c r="I299" s="395">
        <v>0</v>
      </c>
      <c r="J299" s="396" t="s">
        <v>1705</v>
      </c>
      <c r="K299" s="593">
        <f>'Allegato 1.1 (CE) new'!L288</f>
        <v>22535511.700000003</v>
      </c>
      <c r="L299" s="593">
        <v>22506923</v>
      </c>
      <c r="M299" s="593">
        <f>'Allegato 1.1 (CE) new'!N288</f>
        <v>21950916</v>
      </c>
      <c r="N299" s="593">
        <f>'Allegato 1.1 (CE) new'!O288</f>
        <v>21950916</v>
      </c>
      <c r="O299" s="593">
        <f t="shared" ref="O299:Q299" si="125">SUBTOTAL(9,O300:O305)</f>
        <v>22389934.319999997</v>
      </c>
      <c r="P299" s="593">
        <f t="shared" si="125"/>
        <v>22837733.0064</v>
      </c>
      <c r="Q299" s="593">
        <f t="shared" si="125"/>
        <v>0</v>
      </c>
      <c r="R299" s="453">
        <f t="shared" si="106"/>
        <v>0</v>
      </c>
      <c r="S299" s="361">
        <f>N299-R299</f>
        <v>21950916</v>
      </c>
    </row>
    <row r="300" spans="1:19" s="355" customFormat="1" ht="15">
      <c r="A300" s="420"/>
      <c r="B300" s="420" t="s">
        <v>1706</v>
      </c>
      <c r="C300" s="420" t="s">
        <v>615</v>
      </c>
      <c r="D300" s="405" t="s">
        <v>616</v>
      </c>
      <c r="E300" s="420">
        <v>5</v>
      </c>
      <c r="F300" s="421">
        <v>2</v>
      </c>
      <c r="G300" s="421">
        <v>1</v>
      </c>
      <c r="H300" s="421">
        <v>1</v>
      </c>
      <c r="I300" s="421">
        <v>1</v>
      </c>
      <c r="J300" s="415" t="s">
        <v>1707</v>
      </c>
      <c r="K300" s="582">
        <f>'Allegato 1.1 (CE) new'!L289</f>
        <v>10457701.189999999</v>
      </c>
      <c r="L300" s="582">
        <v>10366134</v>
      </c>
      <c r="M300" s="582">
        <f>'Allegato 1.1 (CE) new'!N289</f>
        <v>10200846</v>
      </c>
      <c r="N300" s="578">
        <f>'Allegato 1.1 (CE) new'!O289</f>
        <v>10200846</v>
      </c>
      <c r="O300" s="578">
        <f t="shared" ref="O300:P305" si="126">N300*0.02+N300</f>
        <v>10404862.92</v>
      </c>
      <c r="P300" s="578">
        <f t="shared" si="126"/>
        <v>10612960.178400001</v>
      </c>
      <c r="Q300" s="578"/>
      <c r="R300" s="453">
        <f t="shared" si="106"/>
        <v>0</v>
      </c>
      <c r="S300" s="361"/>
    </row>
    <row r="301" spans="1:19" s="355" customFormat="1" ht="15">
      <c r="A301" s="420"/>
      <c r="B301" s="420" t="s">
        <v>1708</v>
      </c>
      <c r="C301" s="420" t="s">
        <v>617</v>
      </c>
      <c r="D301" s="405" t="s">
        <v>618</v>
      </c>
      <c r="E301" s="420">
        <v>5</v>
      </c>
      <c r="F301" s="421">
        <v>2</v>
      </c>
      <c r="G301" s="421">
        <v>1</v>
      </c>
      <c r="H301" s="421">
        <v>1</v>
      </c>
      <c r="I301" s="421">
        <v>2</v>
      </c>
      <c r="J301" s="415" t="s">
        <v>1709</v>
      </c>
      <c r="K301" s="582">
        <f>'Allegato 1.1 (CE) new'!L290</f>
        <v>2990953.11</v>
      </c>
      <c r="L301" s="582">
        <v>2904970</v>
      </c>
      <c r="M301" s="582">
        <f>'Allegato 1.1 (CE) new'!N290</f>
        <v>2854447</v>
      </c>
      <c r="N301" s="578">
        <f>'Allegato 1.1 (CE) new'!O290</f>
        <v>2854447</v>
      </c>
      <c r="O301" s="578">
        <f t="shared" si="126"/>
        <v>2911535.94</v>
      </c>
      <c r="P301" s="578">
        <f t="shared" si="126"/>
        <v>2969766.6587999999</v>
      </c>
      <c r="Q301" s="578"/>
      <c r="R301" s="453">
        <f t="shared" si="106"/>
        <v>0</v>
      </c>
      <c r="S301" s="361"/>
    </row>
    <row r="302" spans="1:19" s="355" customFormat="1" ht="15">
      <c r="A302" s="420"/>
      <c r="B302" s="420" t="s">
        <v>1710</v>
      </c>
      <c r="C302" s="420" t="s">
        <v>619</v>
      </c>
      <c r="D302" s="405" t="s">
        <v>620</v>
      </c>
      <c r="E302" s="420">
        <v>5</v>
      </c>
      <c r="F302" s="421">
        <v>2</v>
      </c>
      <c r="G302" s="421">
        <v>1</v>
      </c>
      <c r="H302" s="421">
        <v>1</v>
      </c>
      <c r="I302" s="421">
        <v>3</v>
      </c>
      <c r="J302" s="415" t="s">
        <v>1711</v>
      </c>
      <c r="K302" s="582">
        <f>'Allegato 1.1 (CE) new'!L291</f>
        <v>7121003.4800000004</v>
      </c>
      <c r="L302" s="582">
        <v>7378133</v>
      </c>
      <c r="M302" s="582">
        <f>'Allegato 1.1 (CE) new'!N291</f>
        <v>6828603</v>
      </c>
      <c r="N302" s="578">
        <f>'Allegato 1.1 (CE) new'!O291</f>
        <v>6828603</v>
      </c>
      <c r="O302" s="578">
        <f t="shared" si="126"/>
        <v>6965175.0599999996</v>
      </c>
      <c r="P302" s="578">
        <f t="shared" si="126"/>
        <v>7104478.5611999994</v>
      </c>
      <c r="Q302" s="578"/>
      <c r="R302" s="453">
        <f t="shared" si="106"/>
        <v>0</v>
      </c>
      <c r="S302" s="361"/>
    </row>
    <row r="303" spans="1:19" s="355" customFormat="1" ht="15">
      <c r="A303" s="420"/>
      <c r="B303" s="420" t="s">
        <v>1712</v>
      </c>
      <c r="C303" s="420" t="s">
        <v>621</v>
      </c>
      <c r="D303" s="405" t="s">
        <v>622</v>
      </c>
      <c r="E303" s="420">
        <v>5</v>
      </c>
      <c r="F303" s="421">
        <v>2</v>
      </c>
      <c r="G303" s="421">
        <v>1</v>
      </c>
      <c r="H303" s="421">
        <v>1</v>
      </c>
      <c r="I303" s="421">
        <v>4</v>
      </c>
      <c r="J303" s="415" t="s">
        <v>1713</v>
      </c>
      <c r="K303" s="582">
        <f>'Allegato 1.1 (CE) new'!L292</f>
        <v>1809853.92</v>
      </c>
      <c r="L303" s="582">
        <v>1695019</v>
      </c>
      <c r="M303" s="582">
        <f>'Allegato 1.1 (CE) new'!N292</f>
        <v>1911020</v>
      </c>
      <c r="N303" s="578">
        <f>'Allegato 1.1 (CE) new'!O292</f>
        <v>1911020</v>
      </c>
      <c r="O303" s="578">
        <f t="shared" si="126"/>
        <v>1949240.4</v>
      </c>
      <c r="P303" s="578">
        <f t="shared" si="126"/>
        <v>1988225.2079999999</v>
      </c>
      <c r="Q303" s="578"/>
      <c r="R303" s="453">
        <f t="shared" si="106"/>
        <v>0</v>
      </c>
      <c r="S303" s="361"/>
    </row>
    <row r="304" spans="1:19" ht="25.5">
      <c r="A304" s="398" t="s">
        <v>350</v>
      </c>
      <c r="B304" s="398" t="s">
        <v>1714</v>
      </c>
      <c r="C304" s="398" t="s">
        <v>623</v>
      </c>
      <c r="D304" s="399" t="s">
        <v>624</v>
      </c>
      <c r="E304" s="398">
        <v>5</v>
      </c>
      <c r="F304" s="400">
        <v>2</v>
      </c>
      <c r="G304" s="400">
        <v>1</v>
      </c>
      <c r="H304" s="400">
        <v>1</v>
      </c>
      <c r="I304" s="400">
        <v>5</v>
      </c>
      <c r="J304" s="406" t="s">
        <v>1715</v>
      </c>
      <c r="K304" s="594">
        <f>'Allegato 1.1 (CE) new'!L293</f>
        <v>0</v>
      </c>
      <c r="L304" s="594">
        <v>0</v>
      </c>
      <c r="M304" s="594">
        <f>'Allegato 1.1 (CE) new'!N293</f>
        <v>0</v>
      </c>
      <c r="N304" s="578">
        <f>'Allegato 1.1 (CE) new'!O293</f>
        <v>0</v>
      </c>
      <c r="O304" s="578">
        <f t="shared" si="126"/>
        <v>0</v>
      </c>
      <c r="P304" s="578">
        <f t="shared" si="126"/>
        <v>0</v>
      </c>
      <c r="Q304" s="578"/>
      <c r="R304" s="453">
        <f t="shared" si="106"/>
        <v>0</v>
      </c>
      <c r="S304" s="361"/>
    </row>
    <row r="305" spans="1:23" s="731" customFormat="1" ht="25.5">
      <c r="A305" s="724" t="s">
        <v>419</v>
      </c>
      <c r="B305" s="724" t="s">
        <v>1716</v>
      </c>
      <c r="C305" s="724" t="s">
        <v>625</v>
      </c>
      <c r="D305" s="725" t="s">
        <v>626</v>
      </c>
      <c r="E305" s="724">
        <v>5</v>
      </c>
      <c r="F305" s="726">
        <v>2</v>
      </c>
      <c r="G305" s="726">
        <v>1</v>
      </c>
      <c r="H305" s="726">
        <v>1</v>
      </c>
      <c r="I305" s="726">
        <v>6</v>
      </c>
      <c r="J305" s="727" t="s">
        <v>1717</v>
      </c>
      <c r="K305" s="728">
        <f>'Allegato 1.1 (CE) new'!L294</f>
        <v>156000</v>
      </c>
      <c r="L305" s="728">
        <v>162667</v>
      </c>
      <c r="M305" s="728">
        <f>'Allegato 1.1 (CE) new'!N294</f>
        <v>156000</v>
      </c>
      <c r="N305" s="728">
        <f>'Allegato 1.1 (CE) new'!O294</f>
        <v>156000</v>
      </c>
      <c r="O305" s="728">
        <f t="shared" si="126"/>
        <v>159120</v>
      </c>
      <c r="P305" s="728">
        <f t="shared" si="126"/>
        <v>162302.39999999999</v>
      </c>
      <c r="Q305" s="728"/>
      <c r="R305" s="729">
        <f t="shared" si="106"/>
        <v>0</v>
      </c>
      <c r="S305" s="730"/>
    </row>
    <row r="306" spans="1:23" ht="15">
      <c r="A306" s="393"/>
      <c r="B306" s="393" t="s">
        <v>1718</v>
      </c>
      <c r="C306" s="393" t="s">
        <v>627</v>
      </c>
      <c r="D306" s="394" t="s">
        <v>628</v>
      </c>
      <c r="E306" s="393">
        <v>5</v>
      </c>
      <c r="F306" s="395">
        <v>2</v>
      </c>
      <c r="G306" s="395">
        <v>1</v>
      </c>
      <c r="H306" s="395">
        <v>2</v>
      </c>
      <c r="I306" s="395">
        <v>0</v>
      </c>
      <c r="J306" s="396" t="s">
        <v>1719</v>
      </c>
      <c r="K306" s="593">
        <f>'Allegato 1.1 (CE) new'!L295</f>
        <v>27433087.290000003</v>
      </c>
      <c r="L306" s="593">
        <v>28302721</v>
      </c>
      <c r="M306" s="593">
        <f>'Allegato 1.1 (CE) new'!N295</f>
        <v>27296537</v>
      </c>
      <c r="N306" s="593">
        <f>'Allegato 1.1 (CE) new'!O295</f>
        <v>27296537</v>
      </c>
      <c r="O306" s="593">
        <f t="shared" ref="O306:Q306" si="127">SUBTOTAL(9,O307:O311)</f>
        <v>27842467.739999998</v>
      </c>
      <c r="P306" s="593">
        <f t="shared" si="127"/>
        <v>28399317.094799999</v>
      </c>
      <c r="Q306" s="593">
        <f t="shared" si="127"/>
        <v>0</v>
      </c>
      <c r="R306" s="453">
        <f t="shared" si="106"/>
        <v>0</v>
      </c>
      <c r="S306" s="361">
        <f>N306-R306</f>
        <v>27296537</v>
      </c>
    </row>
    <row r="307" spans="1:23" ht="15">
      <c r="A307" s="398"/>
      <c r="B307" s="398" t="s">
        <v>1720</v>
      </c>
      <c r="C307" s="398" t="s">
        <v>629</v>
      </c>
      <c r="D307" s="399" t="s">
        <v>630</v>
      </c>
      <c r="E307" s="398">
        <v>5</v>
      </c>
      <c r="F307" s="400">
        <v>2</v>
      </c>
      <c r="G307" s="400">
        <v>1</v>
      </c>
      <c r="H307" s="400">
        <v>2</v>
      </c>
      <c r="I307" s="400">
        <v>1</v>
      </c>
      <c r="J307" s="406" t="s">
        <v>1721</v>
      </c>
      <c r="K307" s="594">
        <f>'Allegato 1.1 (CE) new'!L296</f>
        <v>26546262.600000001</v>
      </c>
      <c r="L307" s="594">
        <v>27365388</v>
      </c>
      <c r="M307" s="594">
        <f>'Allegato 1.1 (CE) new'!N296</f>
        <v>26436537</v>
      </c>
      <c r="N307" s="578">
        <f>'Allegato 1.1 (CE) new'!O296</f>
        <v>26436537</v>
      </c>
      <c r="O307" s="578">
        <f t="shared" ref="O307:P311" si="128">N307*0.02+N307</f>
        <v>26965267.739999998</v>
      </c>
      <c r="P307" s="578">
        <f t="shared" si="128"/>
        <v>27504573.094799999</v>
      </c>
      <c r="Q307" s="578"/>
      <c r="R307" s="453">
        <f t="shared" si="106"/>
        <v>0</v>
      </c>
      <c r="S307" s="361"/>
    </row>
    <row r="308" spans="1:23" ht="15">
      <c r="A308" s="398"/>
      <c r="B308" s="398" t="s">
        <v>1720</v>
      </c>
      <c r="C308" s="398" t="s">
        <v>629</v>
      </c>
      <c r="D308" s="399" t="s">
        <v>630</v>
      </c>
      <c r="E308" s="398">
        <v>5</v>
      </c>
      <c r="F308" s="400">
        <v>2</v>
      </c>
      <c r="G308" s="400">
        <v>1</v>
      </c>
      <c r="H308" s="400">
        <v>2</v>
      </c>
      <c r="I308" s="400">
        <v>2</v>
      </c>
      <c r="J308" s="406" t="s">
        <v>1722</v>
      </c>
      <c r="K308" s="594">
        <f>'Allegato 1.1 (CE) new'!L297</f>
        <v>3685.01</v>
      </c>
      <c r="L308" s="594">
        <v>0</v>
      </c>
      <c r="M308" s="594">
        <f>'Allegato 1.1 (CE) new'!N297</f>
        <v>0</v>
      </c>
      <c r="N308" s="578">
        <f>'Allegato 1.1 (CE) new'!O297</f>
        <v>0</v>
      </c>
      <c r="O308" s="578">
        <f t="shared" si="128"/>
        <v>0</v>
      </c>
      <c r="P308" s="578">
        <f t="shared" si="128"/>
        <v>0</v>
      </c>
      <c r="Q308" s="578"/>
      <c r="R308" s="453">
        <f t="shared" si="106"/>
        <v>0</v>
      </c>
      <c r="S308" s="361"/>
    </row>
    <row r="309" spans="1:23" ht="15">
      <c r="A309" s="398"/>
      <c r="B309" s="398" t="s">
        <v>1720</v>
      </c>
      <c r="C309" s="398" t="s">
        <v>629</v>
      </c>
      <c r="D309" s="399" t="s">
        <v>630</v>
      </c>
      <c r="E309" s="398">
        <v>5</v>
      </c>
      <c r="F309" s="400">
        <v>2</v>
      </c>
      <c r="G309" s="400">
        <v>1</v>
      </c>
      <c r="H309" s="400">
        <v>2</v>
      </c>
      <c r="I309" s="400">
        <v>3</v>
      </c>
      <c r="J309" s="406" t="s">
        <v>1723</v>
      </c>
      <c r="K309" s="594">
        <f>'Allegato 1.1 (CE) new'!L298</f>
        <v>23139.68</v>
      </c>
      <c r="L309" s="594">
        <v>0</v>
      </c>
      <c r="M309" s="594">
        <f>'Allegato 1.1 (CE) new'!N298</f>
        <v>0</v>
      </c>
      <c r="N309" s="578">
        <f>'Allegato 1.1 (CE) new'!O298</f>
        <v>0</v>
      </c>
      <c r="O309" s="578">
        <f t="shared" si="128"/>
        <v>0</v>
      </c>
      <c r="P309" s="578">
        <f t="shared" si="128"/>
        <v>0</v>
      </c>
      <c r="Q309" s="578"/>
      <c r="R309" s="453">
        <f t="shared" si="106"/>
        <v>0</v>
      </c>
      <c r="S309" s="361"/>
    </row>
    <row r="310" spans="1:23" s="731" customFormat="1" ht="25.5">
      <c r="A310" s="724" t="s">
        <v>350</v>
      </c>
      <c r="B310" s="724" t="s">
        <v>1724</v>
      </c>
      <c r="C310" s="724" t="s">
        <v>631</v>
      </c>
      <c r="D310" s="725" t="s">
        <v>632</v>
      </c>
      <c r="E310" s="724">
        <v>5</v>
      </c>
      <c r="F310" s="726">
        <v>2</v>
      </c>
      <c r="G310" s="726">
        <v>1</v>
      </c>
      <c r="H310" s="726">
        <v>2</v>
      </c>
      <c r="I310" s="726">
        <v>4</v>
      </c>
      <c r="J310" s="727" t="s">
        <v>1725</v>
      </c>
      <c r="K310" s="728">
        <f>'Allegato 1.1 (CE) new'!L299</f>
        <v>350000</v>
      </c>
      <c r="L310" s="728">
        <v>349333</v>
      </c>
      <c r="M310" s="728">
        <f>'Allegato 1.1 (CE) new'!N299</f>
        <v>350000</v>
      </c>
      <c r="N310" s="728">
        <f>'Allegato 1.1 (CE) new'!O299</f>
        <v>350000</v>
      </c>
      <c r="O310" s="728">
        <f t="shared" si="128"/>
        <v>357000</v>
      </c>
      <c r="P310" s="728">
        <f t="shared" si="128"/>
        <v>364140</v>
      </c>
      <c r="Q310" s="728"/>
      <c r="R310" s="729">
        <f t="shared" si="106"/>
        <v>0</v>
      </c>
      <c r="S310" s="730"/>
    </row>
    <row r="311" spans="1:23" s="731" customFormat="1" ht="25.5">
      <c r="A311" s="724" t="s">
        <v>419</v>
      </c>
      <c r="B311" s="724" t="s">
        <v>1726</v>
      </c>
      <c r="C311" s="724" t="s">
        <v>633</v>
      </c>
      <c r="D311" s="725" t="s">
        <v>634</v>
      </c>
      <c r="E311" s="724">
        <v>5</v>
      </c>
      <c r="F311" s="726">
        <v>2</v>
      </c>
      <c r="G311" s="726">
        <v>1</v>
      </c>
      <c r="H311" s="726">
        <v>2</v>
      </c>
      <c r="I311" s="726">
        <v>5</v>
      </c>
      <c r="J311" s="727" t="s">
        <v>1727</v>
      </c>
      <c r="K311" s="728">
        <f>'Allegato 1.1 (CE) new'!L300</f>
        <v>510000</v>
      </c>
      <c r="L311" s="728">
        <v>588000</v>
      </c>
      <c r="M311" s="728">
        <f>'Allegato 1.1 (CE) new'!N300</f>
        <v>510000</v>
      </c>
      <c r="N311" s="728">
        <f>'Allegato 1.1 (CE) new'!O300</f>
        <v>510000</v>
      </c>
      <c r="O311" s="728">
        <f t="shared" si="128"/>
        <v>520200</v>
      </c>
      <c r="P311" s="728">
        <f t="shared" si="128"/>
        <v>530604</v>
      </c>
      <c r="Q311" s="728"/>
      <c r="R311" s="729">
        <f t="shared" si="106"/>
        <v>0</v>
      </c>
      <c r="S311" s="730"/>
    </row>
    <row r="312" spans="1:23" ht="15">
      <c r="A312" s="393"/>
      <c r="B312" s="393" t="s">
        <v>1728</v>
      </c>
      <c r="C312" s="393" t="s">
        <v>635</v>
      </c>
      <c r="D312" s="394" t="s">
        <v>636</v>
      </c>
      <c r="E312" s="393">
        <v>5</v>
      </c>
      <c r="F312" s="395">
        <v>2</v>
      </c>
      <c r="G312" s="395">
        <v>1</v>
      </c>
      <c r="H312" s="395">
        <v>3</v>
      </c>
      <c r="I312" s="395">
        <v>0</v>
      </c>
      <c r="J312" s="396" t="s">
        <v>1729</v>
      </c>
      <c r="K312" s="593">
        <f>'Allegato 1.1 (CE) new'!L301</f>
        <v>13516790.319999998</v>
      </c>
      <c r="L312" s="593">
        <v>13485627</v>
      </c>
      <c r="M312" s="593">
        <f>'Allegato 1.1 (CE) new'!N301</f>
        <v>13460081</v>
      </c>
      <c r="N312" s="593">
        <f>'Allegato 1.1 (CE) new'!O301</f>
        <v>13460014</v>
      </c>
      <c r="O312" s="593">
        <f t="shared" ref="O312:Q312" si="129">SUBTOTAL(9,O313:O321)</f>
        <v>13729214.280000001</v>
      </c>
      <c r="P312" s="593">
        <f t="shared" si="129"/>
        <v>14003798.5656</v>
      </c>
      <c r="Q312" s="593">
        <f t="shared" si="129"/>
        <v>0</v>
      </c>
      <c r="R312" s="453">
        <f t="shared" si="106"/>
        <v>0</v>
      </c>
      <c r="S312" s="361">
        <f>N312-R312</f>
        <v>13460014</v>
      </c>
    </row>
    <row r="313" spans="1:23" s="731" customFormat="1" ht="25.5">
      <c r="A313" s="724" t="s">
        <v>350</v>
      </c>
      <c r="B313" s="724" t="s">
        <v>1730</v>
      </c>
      <c r="C313" s="724" t="s">
        <v>637</v>
      </c>
      <c r="D313" s="725" t="s">
        <v>638</v>
      </c>
      <c r="E313" s="724">
        <v>5</v>
      </c>
      <c r="F313" s="726">
        <v>2</v>
      </c>
      <c r="G313" s="726">
        <v>1</v>
      </c>
      <c r="H313" s="726">
        <v>3</v>
      </c>
      <c r="I313" s="726">
        <v>1</v>
      </c>
      <c r="J313" s="727" t="s">
        <v>1731</v>
      </c>
      <c r="K313" s="728">
        <f>'Allegato 1.1 (CE) new'!L302</f>
        <v>3812000</v>
      </c>
      <c r="L313" s="728">
        <v>3513333</v>
      </c>
      <c r="M313" s="728">
        <f>'Allegato 1.1 (CE) new'!N302</f>
        <v>3812000</v>
      </c>
      <c r="N313" s="728">
        <f>'Allegato 1.1 (CE) new'!O302</f>
        <v>3812000</v>
      </c>
      <c r="O313" s="728">
        <f t="shared" ref="O313:P321" si="130">N313*0.02+N313</f>
        <v>3888240</v>
      </c>
      <c r="P313" s="728">
        <f t="shared" si="130"/>
        <v>3966004.8</v>
      </c>
      <c r="Q313" s="728"/>
      <c r="R313" s="729">
        <f t="shared" si="106"/>
        <v>0</v>
      </c>
      <c r="S313" s="730"/>
    </row>
    <row r="314" spans="1:23" ht="25.5">
      <c r="A314" s="398"/>
      <c r="B314" s="398" t="s">
        <v>1732</v>
      </c>
      <c r="C314" s="398" t="s">
        <v>639</v>
      </c>
      <c r="D314" s="399" t="s">
        <v>640</v>
      </c>
      <c r="E314" s="398">
        <v>5</v>
      </c>
      <c r="F314" s="400">
        <v>2</v>
      </c>
      <c r="G314" s="400">
        <v>1</v>
      </c>
      <c r="H314" s="400">
        <v>3</v>
      </c>
      <c r="I314" s="400">
        <v>2</v>
      </c>
      <c r="J314" s="406" t="s">
        <v>1733</v>
      </c>
      <c r="K314" s="594">
        <f>'Allegato 1.1 (CE) new'!L303</f>
        <v>53238.11</v>
      </c>
      <c r="L314" s="594">
        <v>0</v>
      </c>
      <c r="M314" s="594">
        <f>'Allegato 1.1 (CE) new'!N303</f>
        <v>0</v>
      </c>
      <c r="N314" s="578">
        <f>'Allegato 1.1 (CE) new'!O303</f>
        <v>0</v>
      </c>
      <c r="O314" s="578">
        <f t="shared" si="130"/>
        <v>0</v>
      </c>
      <c r="P314" s="578">
        <f t="shared" si="130"/>
        <v>0</v>
      </c>
      <c r="Q314" s="578"/>
      <c r="R314" s="453">
        <f t="shared" si="106"/>
        <v>0</v>
      </c>
      <c r="S314" s="361"/>
    </row>
    <row r="315" spans="1:23" s="731" customFormat="1" ht="15">
      <c r="A315" s="724" t="s">
        <v>419</v>
      </c>
      <c r="B315" s="724" t="s">
        <v>1734</v>
      </c>
      <c r="C315" s="724" t="s">
        <v>641</v>
      </c>
      <c r="D315" s="725" t="s">
        <v>642</v>
      </c>
      <c r="E315" s="724">
        <v>5</v>
      </c>
      <c r="F315" s="726">
        <v>2</v>
      </c>
      <c r="G315" s="726">
        <v>1</v>
      </c>
      <c r="H315" s="726">
        <v>3</v>
      </c>
      <c r="I315" s="726">
        <v>3</v>
      </c>
      <c r="J315" s="727" t="s">
        <v>1735</v>
      </c>
      <c r="K315" s="728">
        <f>'Allegato 1.1 (CE) new'!L304</f>
        <v>2666000</v>
      </c>
      <c r="L315" s="728">
        <v>2282667</v>
      </c>
      <c r="M315" s="728">
        <f>'Allegato 1.1 (CE) new'!N304</f>
        <v>2666000</v>
      </c>
      <c r="N315" s="728">
        <f>'Allegato 1.1 (CE) new'!O304</f>
        <v>2666000</v>
      </c>
      <c r="O315" s="728">
        <f t="shared" si="130"/>
        <v>2719320</v>
      </c>
      <c r="P315" s="728">
        <f t="shared" si="130"/>
        <v>2773706.4</v>
      </c>
      <c r="Q315" s="728"/>
      <c r="R315" s="729">
        <f t="shared" si="106"/>
        <v>0</v>
      </c>
      <c r="S315" s="730"/>
      <c r="V315" s="731" t="s">
        <v>2547</v>
      </c>
    </row>
    <row r="316" spans="1:23" ht="15">
      <c r="A316" s="398"/>
      <c r="B316" s="398" t="s">
        <v>1736</v>
      </c>
      <c r="C316" s="398" t="s">
        <v>643</v>
      </c>
      <c r="D316" s="399" t="s">
        <v>644</v>
      </c>
      <c r="E316" s="398">
        <v>5</v>
      </c>
      <c r="F316" s="400">
        <v>2</v>
      </c>
      <c r="G316" s="400">
        <v>1</v>
      </c>
      <c r="H316" s="400">
        <v>3</v>
      </c>
      <c r="I316" s="400">
        <v>4</v>
      </c>
      <c r="J316" s="406" t="s">
        <v>1737</v>
      </c>
      <c r="K316" s="594">
        <f>'Allegato 1.1 (CE) new'!L305</f>
        <v>4030807.74</v>
      </c>
      <c r="L316" s="594">
        <v>4051643</v>
      </c>
      <c r="M316" s="594">
        <f>'Allegato 1.1 (CE) new'!N305</f>
        <v>3761367</v>
      </c>
      <c r="N316" s="578">
        <f>'Allegato 1.1 (CE) new'!O305</f>
        <v>3761367</v>
      </c>
      <c r="O316" s="578">
        <f t="shared" si="130"/>
        <v>3836594.34</v>
      </c>
      <c r="P316" s="578">
        <f t="shared" si="130"/>
        <v>3913326.2267999998</v>
      </c>
      <c r="Q316" s="578"/>
      <c r="R316" s="453">
        <f t="shared" si="106"/>
        <v>0</v>
      </c>
      <c r="S316" s="361">
        <f>R316/10*12</f>
        <v>0</v>
      </c>
      <c r="T316" s="344">
        <v>125000</v>
      </c>
      <c r="U316" s="440">
        <v>100000</v>
      </c>
      <c r="V316" s="344">
        <v>235000</v>
      </c>
      <c r="W316" s="361">
        <f>SUM(S316:V316)</f>
        <v>460000</v>
      </c>
    </row>
    <row r="317" spans="1:23" ht="25.5">
      <c r="A317" s="398"/>
      <c r="B317" s="398" t="s">
        <v>1738</v>
      </c>
      <c r="C317" s="398" t="s">
        <v>647</v>
      </c>
      <c r="D317" s="399" t="s">
        <v>648</v>
      </c>
      <c r="E317" s="398">
        <v>5</v>
      </c>
      <c r="F317" s="400">
        <v>2</v>
      </c>
      <c r="G317" s="400">
        <v>1</v>
      </c>
      <c r="H317" s="400">
        <v>3</v>
      </c>
      <c r="I317" s="400">
        <v>5</v>
      </c>
      <c r="J317" s="406" t="s">
        <v>1739</v>
      </c>
      <c r="K317" s="594">
        <f>'Allegato 1.1 (CE) new'!L306</f>
        <v>0</v>
      </c>
      <c r="L317" s="594">
        <v>0</v>
      </c>
      <c r="M317" s="594">
        <f>'Allegato 1.1 (CE) new'!N306</f>
        <v>0</v>
      </c>
      <c r="N317" s="578">
        <f>'Allegato 1.1 (CE) new'!O306</f>
        <v>0</v>
      </c>
      <c r="O317" s="578">
        <f t="shared" si="130"/>
        <v>0</v>
      </c>
      <c r="P317" s="578">
        <f t="shared" si="130"/>
        <v>0</v>
      </c>
      <c r="Q317" s="578"/>
      <c r="R317" s="453">
        <f t="shared" si="106"/>
        <v>0</v>
      </c>
      <c r="S317" s="361"/>
    </row>
    <row r="318" spans="1:23" ht="25.5">
      <c r="A318" s="398"/>
      <c r="B318" s="398" t="s">
        <v>1740</v>
      </c>
      <c r="C318" s="398" t="s">
        <v>649</v>
      </c>
      <c r="D318" s="399" t="s">
        <v>650</v>
      </c>
      <c r="E318" s="398">
        <v>5</v>
      </c>
      <c r="F318" s="400">
        <v>2</v>
      </c>
      <c r="G318" s="400">
        <v>1</v>
      </c>
      <c r="H318" s="400">
        <v>3</v>
      </c>
      <c r="I318" s="400">
        <v>6</v>
      </c>
      <c r="J318" s="406" t="s">
        <v>1741</v>
      </c>
      <c r="K318" s="594">
        <f>'Allegato 1.1 (CE) new'!L307</f>
        <v>0</v>
      </c>
      <c r="L318" s="594">
        <v>0</v>
      </c>
      <c r="M318" s="594">
        <f>'Allegato 1.1 (CE) new'!N307</f>
        <v>67</v>
      </c>
      <c r="N318" s="578">
        <f>'Allegato 1.1 (CE) new'!O307</f>
        <v>0</v>
      </c>
      <c r="O318" s="578">
        <f t="shared" si="130"/>
        <v>0</v>
      </c>
      <c r="P318" s="578">
        <f t="shared" si="130"/>
        <v>0</v>
      </c>
      <c r="Q318" s="578"/>
      <c r="R318" s="453">
        <f t="shared" si="106"/>
        <v>0</v>
      </c>
      <c r="S318" s="361"/>
    </row>
    <row r="319" spans="1:23" ht="15">
      <c r="A319" s="398"/>
      <c r="B319" s="398" t="s">
        <v>1742</v>
      </c>
      <c r="C319" s="398" t="s">
        <v>651</v>
      </c>
      <c r="D319" s="399" t="s">
        <v>652</v>
      </c>
      <c r="E319" s="398">
        <v>5</v>
      </c>
      <c r="F319" s="400">
        <v>2</v>
      </c>
      <c r="G319" s="400">
        <v>1</v>
      </c>
      <c r="H319" s="400">
        <v>3</v>
      </c>
      <c r="I319" s="400">
        <v>7</v>
      </c>
      <c r="J319" s="406" t="s">
        <v>1743</v>
      </c>
      <c r="K319" s="594">
        <f>'Allegato 1.1 (CE) new'!L308</f>
        <v>525399.11</v>
      </c>
      <c r="L319" s="594">
        <v>935317</v>
      </c>
      <c r="M319" s="594">
        <f>'Allegato 1.1 (CE) new'!N308</f>
        <v>852232</v>
      </c>
      <c r="N319" s="578">
        <f>'Allegato 1.1 (CE) new'!O308</f>
        <v>852232</v>
      </c>
      <c r="O319" s="578">
        <f t="shared" si="130"/>
        <v>869276.64</v>
      </c>
      <c r="P319" s="578">
        <f t="shared" si="130"/>
        <v>886662.17280000006</v>
      </c>
      <c r="Q319" s="578"/>
      <c r="R319" s="453">
        <f t="shared" ref="R319:R382" si="131">N319+N319*0.02-O319</f>
        <v>0</v>
      </c>
      <c r="S319" s="361"/>
    </row>
    <row r="320" spans="1:23" ht="15">
      <c r="A320" s="398"/>
      <c r="B320" s="398" t="s">
        <v>1744</v>
      </c>
      <c r="C320" s="398" t="s">
        <v>653</v>
      </c>
      <c r="D320" s="399" t="s">
        <v>654</v>
      </c>
      <c r="E320" s="398">
        <v>5</v>
      </c>
      <c r="F320" s="400">
        <v>2</v>
      </c>
      <c r="G320" s="400">
        <v>1</v>
      </c>
      <c r="H320" s="400">
        <v>3</v>
      </c>
      <c r="I320" s="400">
        <v>8</v>
      </c>
      <c r="J320" s="406" t="s">
        <v>1745</v>
      </c>
      <c r="K320" s="594">
        <f>'Allegato 1.1 (CE) new'!L309</f>
        <v>2429345.36</v>
      </c>
      <c r="L320" s="594">
        <v>2702667</v>
      </c>
      <c r="M320" s="594">
        <f>'Allegato 1.1 (CE) new'!N309</f>
        <v>2368415</v>
      </c>
      <c r="N320" s="578">
        <f>'Allegato 1.1 (CE) new'!O309</f>
        <v>2368415</v>
      </c>
      <c r="O320" s="578">
        <f t="shared" si="130"/>
        <v>2415783.2999999998</v>
      </c>
      <c r="P320" s="578">
        <f t="shared" si="130"/>
        <v>2464098.966</v>
      </c>
      <c r="Q320" s="578"/>
      <c r="R320" s="453">
        <f t="shared" si="131"/>
        <v>0</v>
      </c>
      <c r="S320" s="361"/>
    </row>
    <row r="321" spans="1:19" ht="25.5">
      <c r="A321" s="398"/>
      <c r="B321" s="398" t="s">
        <v>1746</v>
      </c>
      <c r="C321" s="398" t="s">
        <v>655</v>
      </c>
      <c r="D321" s="399" t="s">
        <v>656</v>
      </c>
      <c r="E321" s="398">
        <v>5</v>
      </c>
      <c r="F321" s="400">
        <v>2</v>
      </c>
      <c r="G321" s="400">
        <v>1</v>
      </c>
      <c r="H321" s="400">
        <v>3</v>
      </c>
      <c r="I321" s="400">
        <v>9</v>
      </c>
      <c r="J321" s="406" t="s">
        <v>1747</v>
      </c>
      <c r="K321" s="594">
        <f>'Allegato 1.1 (CE) new'!L310</f>
        <v>0</v>
      </c>
      <c r="L321" s="594">
        <v>0</v>
      </c>
      <c r="M321" s="594">
        <f>'Allegato 1.1 (CE) new'!N310</f>
        <v>0</v>
      </c>
      <c r="N321" s="578">
        <f>'Allegato 1.1 (CE) new'!O310</f>
        <v>0</v>
      </c>
      <c r="O321" s="578">
        <f t="shared" si="130"/>
        <v>0</v>
      </c>
      <c r="P321" s="578">
        <f t="shared" si="130"/>
        <v>0</v>
      </c>
      <c r="Q321" s="578"/>
      <c r="R321" s="453">
        <f t="shared" si="131"/>
        <v>0</v>
      </c>
      <c r="S321" s="361"/>
    </row>
    <row r="322" spans="1:19" ht="15">
      <c r="A322" s="393"/>
      <c r="B322" s="393" t="s">
        <v>1748</v>
      </c>
      <c r="C322" s="393" t="s">
        <v>657</v>
      </c>
      <c r="D322" s="394" t="s">
        <v>1749</v>
      </c>
      <c r="E322" s="393">
        <v>5</v>
      </c>
      <c r="F322" s="395">
        <v>2</v>
      </c>
      <c r="G322" s="395">
        <v>1</v>
      </c>
      <c r="H322" s="395">
        <v>4</v>
      </c>
      <c r="I322" s="395">
        <v>0</v>
      </c>
      <c r="J322" s="396" t="s">
        <v>1750</v>
      </c>
      <c r="K322" s="587">
        <f>'Allegato 1.1 (CE) new'!L311</f>
        <v>1443236.27</v>
      </c>
      <c r="L322" s="587">
        <v>1193948</v>
      </c>
      <c r="M322" s="587">
        <f>'Allegato 1.1 (CE) new'!N311</f>
        <v>1335157</v>
      </c>
      <c r="N322" s="587">
        <f>'Allegato 1.1 (CE) new'!O311</f>
        <v>1335075</v>
      </c>
      <c r="O322" s="593">
        <f t="shared" ref="O322:Q322" si="132">SUBTOTAL(9,O323:O327)</f>
        <v>1361776.5</v>
      </c>
      <c r="P322" s="593">
        <f t="shared" si="132"/>
        <v>1389012.03</v>
      </c>
      <c r="Q322" s="593">
        <f t="shared" si="132"/>
        <v>0</v>
      </c>
      <c r="R322" s="453">
        <f t="shared" si="131"/>
        <v>0</v>
      </c>
      <c r="S322" s="361">
        <f>N322-R322</f>
        <v>1335075</v>
      </c>
    </row>
    <row r="323" spans="1:19" ht="25.5">
      <c r="A323" s="398" t="s">
        <v>350</v>
      </c>
      <c r="B323" s="398" t="s">
        <v>1751</v>
      </c>
      <c r="C323" s="398" t="s">
        <v>659</v>
      </c>
      <c r="D323" s="399" t="s">
        <v>660</v>
      </c>
      <c r="E323" s="398">
        <v>5</v>
      </c>
      <c r="F323" s="400">
        <v>2</v>
      </c>
      <c r="G323" s="400">
        <v>1</v>
      </c>
      <c r="H323" s="400">
        <v>4</v>
      </c>
      <c r="I323" s="400">
        <v>1</v>
      </c>
      <c r="J323" s="406" t="s">
        <v>1752</v>
      </c>
      <c r="K323" s="594">
        <f>'Allegato 1.1 (CE) new'!L312</f>
        <v>0</v>
      </c>
      <c r="L323" s="594">
        <v>0</v>
      </c>
      <c r="M323" s="594">
        <f>'Allegato 1.1 (CE) new'!N312</f>
        <v>82</v>
      </c>
      <c r="N323" s="578">
        <f>'Allegato 1.1 (CE) new'!O312</f>
        <v>0</v>
      </c>
      <c r="O323" s="578">
        <f t="shared" ref="O323:P327" si="133">N323*0.02+N323</f>
        <v>0</v>
      </c>
      <c r="P323" s="578">
        <f t="shared" si="133"/>
        <v>0</v>
      </c>
      <c r="Q323" s="578"/>
      <c r="R323" s="453">
        <f t="shared" si="131"/>
        <v>0</v>
      </c>
      <c r="S323" s="361"/>
    </row>
    <row r="324" spans="1:19" ht="25.5">
      <c r="A324" s="398"/>
      <c r="B324" s="398" t="s">
        <v>1753</v>
      </c>
      <c r="C324" s="398" t="s">
        <v>661</v>
      </c>
      <c r="D324" s="399" t="s">
        <v>662</v>
      </c>
      <c r="E324" s="398">
        <v>5</v>
      </c>
      <c r="F324" s="400">
        <v>2</v>
      </c>
      <c r="G324" s="400">
        <v>1</v>
      </c>
      <c r="H324" s="400">
        <v>4</v>
      </c>
      <c r="I324" s="400">
        <v>2</v>
      </c>
      <c r="J324" s="406" t="s">
        <v>1754</v>
      </c>
      <c r="K324" s="594">
        <f>'Allegato 1.1 (CE) new'!L313</f>
        <v>0</v>
      </c>
      <c r="L324" s="594">
        <v>0</v>
      </c>
      <c r="M324" s="594">
        <f>'Allegato 1.1 (CE) new'!N313</f>
        <v>0</v>
      </c>
      <c r="N324" s="578">
        <f>'Allegato 1.1 (CE) new'!O313</f>
        <v>0</v>
      </c>
      <c r="O324" s="578">
        <f t="shared" si="133"/>
        <v>0</v>
      </c>
      <c r="P324" s="578">
        <f t="shared" si="133"/>
        <v>0</v>
      </c>
      <c r="Q324" s="578"/>
      <c r="R324" s="453">
        <f t="shared" si="131"/>
        <v>0</v>
      </c>
      <c r="S324" s="361"/>
    </row>
    <row r="325" spans="1:19" ht="25.5">
      <c r="A325" s="398" t="s">
        <v>424</v>
      </c>
      <c r="B325" s="398" t="s">
        <v>1755</v>
      </c>
      <c r="C325" s="398" t="s">
        <v>663</v>
      </c>
      <c r="D325" s="399" t="s">
        <v>1756</v>
      </c>
      <c r="E325" s="398">
        <v>5</v>
      </c>
      <c r="F325" s="400">
        <v>2</v>
      </c>
      <c r="G325" s="400">
        <v>1</v>
      </c>
      <c r="H325" s="400">
        <v>4</v>
      </c>
      <c r="I325" s="400">
        <v>3</v>
      </c>
      <c r="J325" s="406" t="s">
        <v>1757</v>
      </c>
      <c r="K325" s="594">
        <f>'Allegato 1.1 (CE) new'!L314</f>
        <v>20881.05</v>
      </c>
      <c r="L325" s="594">
        <v>0</v>
      </c>
      <c r="M325" s="594">
        <f>'Allegato 1.1 (CE) new'!N314</f>
        <v>0</v>
      </c>
      <c r="N325" s="578">
        <f>'Allegato 1.1 (CE) new'!O314</f>
        <v>0</v>
      </c>
      <c r="O325" s="578">
        <f t="shared" si="133"/>
        <v>0</v>
      </c>
      <c r="P325" s="578">
        <f t="shared" si="133"/>
        <v>0</v>
      </c>
      <c r="Q325" s="578"/>
      <c r="R325" s="453">
        <f t="shared" si="131"/>
        <v>0</v>
      </c>
      <c r="S325" s="361"/>
    </row>
    <row r="326" spans="1:19" ht="15">
      <c r="A326" s="398"/>
      <c r="B326" s="398" t="s">
        <v>1758</v>
      </c>
      <c r="C326" s="398" t="s">
        <v>665</v>
      </c>
      <c r="D326" s="399" t="s">
        <v>666</v>
      </c>
      <c r="E326" s="398">
        <v>5</v>
      </c>
      <c r="F326" s="400">
        <v>2</v>
      </c>
      <c r="G326" s="400">
        <v>1</v>
      </c>
      <c r="H326" s="400">
        <v>4</v>
      </c>
      <c r="I326" s="400">
        <v>4</v>
      </c>
      <c r="J326" s="406" t="s">
        <v>1759</v>
      </c>
      <c r="K326" s="594">
        <f>'Allegato 1.1 (CE) new'!L315</f>
        <v>978164.79999999993</v>
      </c>
      <c r="L326" s="594">
        <v>997199</v>
      </c>
      <c r="M326" s="594">
        <f>'Allegato 1.1 (CE) new'!N315</f>
        <v>997199</v>
      </c>
      <c r="N326" s="578">
        <f>'Allegato 1.1 (CE) new'!O315</f>
        <v>997199</v>
      </c>
      <c r="O326" s="578">
        <f t="shared" si="133"/>
        <v>1017142.98</v>
      </c>
      <c r="P326" s="578">
        <f t="shared" si="133"/>
        <v>1037485.8395999999</v>
      </c>
      <c r="Q326" s="578"/>
      <c r="R326" s="453">
        <f t="shared" si="131"/>
        <v>0</v>
      </c>
      <c r="S326" s="361"/>
    </row>
    <row r="327" spans="1:19" ht="15">
      <c r="A327" s="398"/>
      <c r="B327" s="398" t="s">
        <v>1760</v>
      </c>
      <c r="C327" s="398" t="s">
        <v>667</v>
      </c>
      <c r="D327" s="399" t="s">
        <v>668</v>
      </c>
      <c r="E327" s="398">
        <v>5</v>
      </c>
      <c r="F327" s="400">
        <v>2</v>
      </c>
      <c r="G327" s="400">
        <v>1</v>
      </c>
      <c r="H327" s="400">
        <v>4</v>
      </c>
      <c r="I327" s="400">
        <v>5</v>
      </c>
      <c r="J327" s="406" t="s">
        <v>1761</v>
      </c>
      <c r="K327" s="594">
        <f>'Allegato 1.1 (CE) new'!L316</f>
        <v>444190.42</v>
      </c>
      <c r="L327" s="594">
        <v>196749</v>
      </c>
      <c r="M327" s="594">
        <f>'Allegato 1.1 (CE) new'!N316</f>
        <v>337876</v>
      </c>
      <c r="N327" s="578">
        <f>'Allegato 1.1 (CE) new'!O316</f>
        <v>337876</v>
      </c>
      <c r="O327" s="578">
        <f t="shared" si="133"/>
        <v>344633.52</v>
      </c>
      <c r="P327" s="578">
        <f t="shared" si="133"/>
        <v>351526.19040000002</v>
      </c>
      <c r="Q327" s="578"/>
      <c r="R327" s="453">
        <f t="shared" si="131"/>
        <v>0</v>
      </c>
      <c r="S327" s="361"/>
    </row>
    <row r="328" spans="1:19" ht="15">
      <c r="A328" s="393"/>
      <c r="B328" s="393" t="s">
        <v>1762</v>
      </c>
      <c r="C328" s="393" t="s">
        <v>669</v>
      </c>
      <c r="D328" s="394" t="s">
        <v>670</v>
      </c>
      <c r="E328" s="393">
        <v>5</v>
      </c>
      <c r="F328" s="395">
        <v>2</v>
      </c>
      <c r="G328" s="395">
        <v>1</v>
      </c>
      <c r="H328" s="395">
        <v>5</v>
      </c>
      <c r="I328" s="395">
        <v>0</v>
      </c>
      <c r="J328" s="396" t="s">
        <v>1763</v>
      </c>
      <c r="K328" s="587">
        <f>'Allegato 1.1 (CE) new'!L317</f>
        <v>3199372.19</v>
      </c>
      <c r="L328" s="587">
        <v>4050084</v>
      </c>
      <c r="M328" s="587">
        <f>'Allegato 1.1 (CE) new'!N317</f>
        <v>2904143</v>
      </c>
      <c r="N328" s="587">
        <f>'Allegato 1.1 (CE) new'!O317</f>
        <v>2904143</v>
      </c>
      <c r="O328" s="593">
        <f t="shared" ref="O328:Q328" si="134">SUBTOTAL(9,O329:O332)</f>
        <v>2962225.86</v>
      </c>
      <c r="P328" s="593">
        <f t="shared" si="134"/>
        <v>3021470.3772</v>
      </c>
      <c r="Q328" s="593">
        <f t="shared" si="134"/>
        <v>0</v>
      </c>
      <c r="R328" s="453">
        <f t="shared" si="131"/>
        <v>0</v>
      </c>
      <c r="S328" s="361">
        <f>N328-R328</f>
        <v>2904143</v>
      </c>
    </row>
    <row r="329" spans="1:19" ht="15">
      <c r="A329" s="398" t="s">
        <v>350</v>
      </c>
      <c r="B329" s="398" t="s">
        <v>1764</v>
      </c>
      <c r="C329" s="398" t="s">
        <v>671</v>
      </c>
      <c r="D329" s="399" t="s">
        <v>672</v>
      </c>
      <c r="E329" s="398">
        <v>5</v>
      </c>
      <c r="F329" s="400">
        <v>2</v>
      </c>
      <c r="G329" s="400">
        <v>1</v>
      </c>
      <c r="H329" s="400">
        <v>5</v>
      </c>
      <c r="I329" s="400">
        <v>1</v>
      </c>
      <c r="J329" s="438" t="s">
        <v>1765</v>
      </c>
      <c r="K329" s="588">
        <f>'Allegato 1.1 (CE) new'!L318</f>
        <v>7268.17</v>
      </c>
      <c r="L329" s="588">
        <v>0</v>
      </c>
      <c r="M329" s="588">
        <f>'Allegato 1.1 (CE) new'!N318</f>
        <v>0</v>
      </c>
      <c r="N329" s="578">
        <f>'Allegato 1.1 (CE) new'!O318</f>
        <v>0</v>
      </c>
      <c r="O329" s="578">
        <f t="shared" ref="O329:P332" si="135">N329*0.02+N329</f>
        <v>0</v>
      </c>
      <c r="P329" s="578">
        <f t="shared" si="135"/>
        <v>0</v>
      </c>
      <c r="Q329" s="578"/>
      <c r="R329" s="453">
        <f t="shared" si="131"/>
        <v>0</v>
      </c>
      <c r="S329" s="361"/>
    </row>
    <row r="330" spans="1:19" ht="15">
      <c r="A330" s="398"/>
      <c r="B330" s="398" t="s">
        <v>1766</v>
      </c>
      <c r="C330" s="398" t="s">
        <v>673</v>
      </c>
      <c r="D330" s="399" t="s">
        <v>674</v>
      </c>
      <c r="E330" s="398">
        <v>5</v>
      </c>
      <c r="F330" s="400">
        <v>2</v>
      </c>
      <c r="G330" s="400">
        <v>1</v>
      </c>
      <c r="H330" s="400">
        <v>5</v>
      </c>
      <c r="I330" s="400">
        <v>2</v>
      </c>
      <c r="J330" s="406" t="s">
        <v>1767</v>
      </c>
      <c r="K330" s="594">
        <f>'Allegato 1.1 (CE) new'!L319</f>
        <v>0</v>
      </c>
      <c r="L330" s="594">
        <v>0</v>
      </c>
      <c r="M330" s="594">
        <f>'Allegato 1.1 (CE) new'!N319</f>
        <v>0</v>
      </c>
      <c r="N330" s="578">
        <f>'Allegato 1.1 (CE) new'!O319</f>
        <v>0</v>
      </c>
      <c r="O330" s="578">
        <f t="shared" si="135"/>
        <v>0</v>
      </c>
      <c r="P330" s="578">
        <f t="shared" si="135"/>
        <v>0</v>
      </c>
      <c r="Q330" s="578"/>
      <c r="R330" s="453">
        <f t="shared" si="131"/>
        <v>0</v>
      </c>
      <c r="S330" s="361"/>
    </row>
    <row r="331" spans="1:19" ht="15">
      <c r="A331" s="398" t="s">
        <v>419</v>
      </c>
      <c r="B331" s="398" t="s">
        <v>1768</v>
      </c>
      <c r="C331" s="398" t="s">
        <v>675</v>
      </c>
      <c r="D331" s="399" t="s">
        <v>676</v>
      </c>
      <c r="E331" s="398">
        <v>5</v>
      </c>
      <c r="F331" s="400">
        <v>2</v>
      </c>
      <c r="G331" s="400">
        <v>1</v>
      </c>
      <c r="H331" s="400">
        <v>5</v>
      </c>
      <c r="I331" s="400">
        <v>3</v>
      </c>
      <c r="J331" s="406" t="s">
        <v>1769</v>
      </c>
      <c r="K331" s="594">
        <f>'Allegato 1.1 (CE) new'!L320</f>
        <v>0</v>
      </c>
      <c r="L331" s="594">
        <v>298</v>
      </c>
      <c r="M331" s="594">
        <f>'Allegato 1.1 (CE) new'!N320</f>
        <v>2996</v>
      </c>
      <c r="N331" s="578">
        <f>'Allegato 1.1 (CE) new'!O320</f>
        <v>2996</v>
      </c>
      <c r="O331" s="578">
        <f t="shared" si="135"/>
        <v>3055.92</v>
      </c>
      <c r="P331" s="578">
        <f t="shared" si="135"/>
        <v>3117.0383999999999</v>
      </c>
      <c r="Q331" s="578"/>
      <c r="R331" s="453">
        <f t="shared" si="131"/>
        <v>0</v>
      </c>
      <c r="S331" s="361"/>
    </row>
    <row r="332" spans="1:19" ht="15">
      <c r="A332" s="398"/>
      <c r="B332" s="398" t="s">
        <v>1770</v>
      </c>
      <c r="C332" s="398" t="s">
        <v>677</v>
      </c>
      <c r="D332" s="399" t="s">
        <v>678</v>
      </c>
      <c r="E332" s="398">
        <v>5</v>
      </c>
      <c r="F332" s="400">
        <v>2</v>
      </c>
      <c r="G332" s="400">
        <v>1</v>
      </c>
      <c r="H332" s="400">
        <v>5</v>
      </c>
      <c r="I332" s="400">
        <v>4</v>
      </c>
      <c r="J332" s="406" t="s">
        <v>1771</v>
      </c>
      <c r="K332" s="594">
        <f>'Allegato 1.1 (CE) new'!L321</f>
        <v>3192104.02</v>
      </c>
      <c r="L332" s="594">
        <v>4049786</v>
      </c>
      <c r="M332" s="594">
        <f>'Allegato 1.1 (CE) new'!N321</f>
        <v>2901147</v>
      </c>
      <c r="N332" s="578">
        <f>'Allegato 1.1 (CE) new'!O321</f>
        <v>2901147</v>
      </c>
      <c r="O332" s="578">
        <f t="shared" si="135"/>
        <v>2959169.94</v>
      </c>
      <c r="P332" s="578">
        <f t="shared" si="135"/>
        <v>3018353.3388</v>
      </c>
      <c r="Q332" s="578"/>
      <c r="R332" s="453">
        <f t="shared" si="131"/>
        <v>0</v>
      </c>
      <c r="S332" s="361"/>
    </row>
    <row r="333" spans="1:19" ht="15">
      <c r="A333" s="393"/>
      <c r="B333" s="393" t="s">
        <v>1772</v>
      </c>
      <c r="C333" s="393" t="s">
        <v>679</v>
      </c>
      <c r="D333" s="394" t="s">
        <v>680</v>
      </c>
      <c r="E333" s="393">
        <v>5</v>
      </c>
      <c r="F333" s="395">
        <v>2</v>
      </c>
      <c r="G333" s="395">
        <v>1</v>
      </c>
      <c r="H333" s="395">
        <v>6</v>
      </c>
      <c r="I333" s="395">
        <v>0</v>
      </c>
      <c r="J333" s="396" t="s">
        <v>1773</v>
      </c>
      <c r="K333" s="587">
        <f>'Allegato 1.1 (CE) new'!L322</f>
        <v>4386540.12</v>
      </c>
      <c r="L333" s="587">
        <v>2298680</v>
      </c>
      <c r="M333" s="587">
        <f>'Allegato 1.1 (CE) new'!N322</f>
        <v>3724536</v>
      </c>
      <c r="N333" s="587">
        <f>'Allegato 1.1 (CE) new'!O322</f>
        <v>3724536</v>
      </c>
      <c r="O333" s="593">
        <f t="shared" ref="O333:Q333" si="136">SUBTOTAL(9,O334:O337)</f>
        <v>3799026.7199999997</v>
      </c>
      <c r="P333" s="593">
        <f t="shared" si="136"/>
        <v>3875007.2543999995</v>
      </c>
      <c r="Q333" s="593">
        <f t="shared" si="136"/>
        <v>0</v>
      </c>
      <c r="R333" s="453">
        <f t="shared" si="131"/>
        <v>0</v>
      </c>
      <c r="S333" s="361">
        <f>N333-R333</f>
        <v>3724536</v>
      </c>
    </row>
    <row r="334" spans="1:19" ht="15">
      <c r="A334" s="398" t="s">
        <v>350</v>
      </c>
      <c r="B334" s="398" t="s">
        <v>1774</v>
      </c>
      <c r="C334" s="398" t="s">
        <v>681</v>
      </c>
      <c r="D334" s="399" t="s">
        <v>682</v>
      </c>
      <c r="E334" s="398">
        <v>5</v>
      </c>
      <c r="F334" s="400">
        <v>2</v>
      </c>
      <c r="G334" s="400">
        <v>1</v>
      </c>
      <c r="H334" s="400">
        <v>6</v>
      </c>
      <c r="I334" s="400">
        <v>1</v>
      </c>
      <c r="J334" s="438" t="s">
        <v>1775</v>
      </c>
      <c r="K334" s="588">
        <f>'Allegato 1.1 (CE) new'!L323</f>
        <v>0</v>
      </c>
      <c r="L334" s="588">
        <v>0</v>
      </c>
      <c r="M334" s="588">
        <f>'Allegato 1.1 (CE) new'!N323</f>
        <v>0</v>
      </c>
      <c r="N334" s="578">
        <f>'Allegato 1.1 (CE) new'!O323</f>
        <v>0</v>
      </c>
      <c r="O334" s="578">
        <f t="shared" ref="O334:P337" si="137">N334*0.02+N334</f>
        <v>0</v>
      </c>
      <c r="P334" s="578">
        <f t="shared" si="137"/>
        <v>0</v>
      </c>
      <c r="Q334" s="578"/>
      <c r="R334" s="453">
        <f t="shared" si="131"/>
        <v>0</v>
      </c>
      <c r="S334" s="361"/>
    </row>
    <row r="335" spans="1:19" ht="15">
      <c r="A335" s="398"/>
      <c r="B335" s="398" t="s">
        <v>1776</v>
      </c>
      <c r="C335" s="398" t="s">
        <v>683</v>
      </c>
      <c r="D335" s="399" t="s">
        <v>684</v>
      </c>
      <c r="E335" s="398">
        <v>5</v>
      </c>
      <c r="F335" s="400">
        <v>2</v>
      </c>
      <c r="G335" s="400">
        <v>1</v>
      </c>
      <c r="H335" s="400">
        <v>6</v>
      </c>
      <c r="I335" s="400">
        <v>2</v>
      </c>
      <c r="J335" s="406" t="s">
        <v>1777</v>
      </c>
      <c r="K335" s="594">
        <f>'Allegato 1.1 (CE) new'!L324</f>
        <v>0</v>
      </c>
      <c r="L335" s="594">
        <v>0</v>
      </c>
      <c r="M335" s="594">
        <f>'Allegato 1.1 (CE) new'!N324</f>
        <v>0</v>
      </c>
      <c r="N335" s="578">
        <f>'Allegato 1.1 (CE) new'!O324</f>
        <v>0</v>
      </c>
      <c r="O335" s="578">
        <f t="shared" si="137"/>
        <v>0</v>
      </c>
      <c r="P335" s="578">
        <f t="shared" si="137"/>
        <v>0</v>
      </c>
      <c r="Q335" s="578"/>
      <c r="R335" s="453">
        <f t="shared" si="131"/>
        <v>0</v>
      </c>
      <c r="S335" s="361"/>
    </row>
    <row r="336" spans="1:19" ht="15">
      <c r="A336" s="398" t="s">
        <v>419</v>
      </c>
      <c r="B336" s="398" t="s">
        <v>1778</v>
      </c>
      <c r="C336" s="398" t="s">
        <v>685</v>
      </c>
      <c r="D336" s="399" t="s">
        <v>686</v>
      </c>
      <c r="E336" s="398">
        <v>5</v>
      </c>
      <c r="F336" s="400">
        <v>2</v>
      </c>
      <c r="G336" s="400">
        <v>1</v>
      </c>
      <c r="H336" s="400">
        <v>6</v>
      </c>
      <c r="I336" s="400">
        <v>3</v>
      </c>
      <c r="J336" s="406" t="s">
        <v>1779</v>
      </c>
      <c r="K336" s="594">
        <f>'Allegato 1.1 (CE) new'!L325</f>
        <v>0</v>
      </c>
      <c r="L336" s="594">
        <v>0</v>
      </c>
      <c r="M336" s="594">
        <f>'Allegato 1.1 (CE) new'!N325</f>
        <v>2221</v>
      </c>
      <c r="N336" s="578">
        <f>'Allegato 1.1 (CE) new'!O325</f>
        <v>2221</v>
      </c>
      <c r="O336" s="578">
        <f t="shared" si="137"/>
        <v>2265.42</v>
      </c>
      <c r="P336" s="578">
        <f t="shared" si="137"/>
        <v>2310.7284</v>
      </c>
      <c r="Q336" s="578"/>
      <c r="R336" s="453">
        <f t="shared" si="131"/>
        <v>0</v>
      </c>
      <c r="S336" s="361"/>
    </row>
    <row r="337" spans="1:19" ht="15">
      <c r="A337" s="398"/>
      <c r="B337" s="398" t="s">
        <v>1780</v>
      </c>
      <c r="C337" s="398" t="s">
        <v>687</v>
      </c>
      <c r="D337" s="399" t="s">
        <v>688</v>
      </c>
      <c r="E337" s="398">
        <v>5</v>
      </c>
      <c r="F337" s="400">
        <v>2</v>
      </c>
      <c r="G337" s="400">
        <v>1</v>
      </c>
      <c r="H337" s="400">
        <v>6</v>
      </c>
      <c r="I337" s="400">
        <v>4</v>
      </c>
      <c r="J337" s="406" t="s">
        <v>1781</v>
      </c>
      <c r="K337" s="594">
        <f>'Allegato 1.1 (CE) new'!L326</f>
        <v>4386540.12</v>
      </c>
      <c r="L337" s="594">
        <v>2298680</v>
      </c>
      <c r="M337" s="594">
        <f>'Allegato 1.1 (CE) new'!N326</f>
        <v>3722315</v>
      </c>
      <c r="N337" s="578">
        <f>'Allegato 1.1 (CE) new'!O326</f>
        <v>3722315</v>
      </c>
      <c r="O337" s="578">
        <f t="shared" si="137"/>
        <v>3796761.3</v>
      </c>
      <c r="P337" s="578">
        <f t="shared" si="137"/>
        <v>3872696.5259999996</v>
      </c>
      <c r="Q337" s="578"/>
      <c r="R337" s="453">
        <f t="shared" si="131"/>
        <v>0</v>
      </c>
      <c r="S337" s="361"/>
    </row>
    <row r="338" spans="1:19" ht="15">
      <c r="A338" s="393"/>
      <c r="B338" s="393" t="s">
        <v>1782</v>
      </c>
      <c r="C338" s="393" t="s">
        <v>689</v>
      </c>
      <c r="D338" s="394" t="s">
        <v>690</v>
      </c>
      <c r="E338" s="393">
        <v>5</v>
      </c>
      <c r="F338" s="395">
        <v>2</v>
      </c>
      <c r="G338" s="395">
        <v>1</v>
      </c>
      <c r="H338" s="395">
        <v>7</v>
      </c>
      <c r="I338" s="395">
        <v>0</v>
      </c>
      <c r="J338" s="396" t="s">
        <v>1783</v>
      </c>
      <c r="K338" s="587">
        <f>'Allegato 1.1 (CE) new'!L327</f>
        <v>43618583.659999996</v>
      </c>
      <c r="L338" s="587">
        <v>53639360</v>
      </c>
      <c r="M338" s="587">
        <f>'Allegato 1.1 (CE) new'!N327</f>
        <v>44073234</v>
      </c>
      <c r="N338" s="587">
        <f>'Allegato 1.1 (CE) new'!O327</f>
        <v>44073234</v>
      </c>
      <c r="O338" s="593">
        <f t="shared" ref="O338:Q338" si="138">SUBTOTAL(9,O339:O346)</f>
        <v>44954698.68</v>
      </c>
      <c r="P338" s="593">
        <f t="shared" si="138"/>
        <v>45853792.6536</v>
      </c>
      <c r="Q338" s="593">
        <f t="shared" si="138"/>
        <v>0</v>
      </c>
      <c r="R338" s="453">
        <f t="shared" si="131"/>
        <v>0</v>
      </c>
      <c r="S338" s="361">
        <f>N338-R338</f>
        <v>44073234</v>
      </c>
    </row>
    <row r="339" spans="1:19" s="731" customFormat="1" ht="25.5">
      <c r="A339" s="724" t="s">
        <v>350</v>
      </c>
      <c r="B339" s="724" t="s">
        <v>1784</v>
      </c>
      <c r="C339" s="724" t="s">
        <v>691</v>
      </c>
      <c r="D339" s="725" t="s">
        <v>692</v>
      </c>
      <c r="E339" s="724">
        <v>5</v>
      </c>
      <c r="F339" s="726">
        <v>2</v>
      </c>
      <c r="G339" s="726">
        <v>1</v>
      </c>
      <c r="H339" s="726">
        <v>7</v>
      </c>
      <c r="I339" s="726">
        <v>1</v>
      </c>
      <c r="J339" s="727" t="s">
        <v>1785</v>
      </c>
      <c r="K339" s="728">
        <f>'Allegato 1.1 (CE) new'!L328</f>
        <v>19868000</v>
      </c>
      <c r="L339" s="728">
        <v>29377333</v>
      </c>
      <c r="M339" s="728">
        <f>'Allegato 1.1 (CE) new'!N328</f>
        <v>19868000</v>
      </c>
      <c r="N339" s="728">
        <f>'Allegato 1.1 (CE) new'!O328</f>
        <v>19868000</v>
      </c>
      <c r="O339" s="728">
        <f t="shared" ref="O339:P346" si="139">N339*0.02+N339</f>
        <v>20265360</v>
      </c>
      <c r="P339" s="728">
        <f t="shared" si="139"/>
        <v>20670667.199999999</v>
      </c>
      <c r="Q339" s="728"/>
      <c r="R339" s="729">
        <f t="shared" si="131"/>
        <v>0</v>
      </c>
      <c r="S339" s="730"/>
    </row>
    <row r="340" spans="1:19" ht="25.5">
      <c r="A340" s="398"/>
      <c r="B340" s="398" t="s">
        <v>1786</v>
      </c>
      <c r="C340" s="398" t="s">
        <v>693</v>
      </c>
      <c r="D340" s="399" t="s">
        <v>694</v>
      </c>
      <c r="E340" s="398">
        <v>5</v>
      </c>
      <c r="F340" s="400">
        <v>2</v>
      </c>
      <c r="G340" s="400">
        <v>1</v>
      </c>
      <c r="H340" s="400">
        <v>7</v>
      </c>
      <c r="I340" s="400">
        <v>2</v>
      </c>
      <c r="J340" s="406" t="s">
        <v>1787</v>
      </c>
      <c r="K340" s="594">
        <f>'Allegato 1.1 (CE) new'!L329</f>
        <v>0</v>
      </c>
      <c r="L340" s="594">
        <v>0</v>
      </c>
      <c r="M340" s="594">
        <f>'Allegato 1.1 (CE) new'!N329</f>
        <v>0</v>
      </c>
      <c r="N340" s="578">
        <f>'Allegato 1.1 (CE) new'!O329</f>
        <v>0</v>
      </c>
      <c r="O340" s="578">
        <f t="shared" si="139"/>
        <v>0</v>
      </c>
      <c r="P340" s="578">
        <f t="shared" si="139"/>
        <v>0</v>
      </c>
      <c r="Q340" s="578"/>
      <c r="R340" s="453">
        <f t="shared" si="131"/>
        <v>0</v>
      </c>
      <c r="S340" s="361"/>
    </row>
    <row r="341" spans="1:19" s="731" customFormat="1" ht="15">
      <c r="A341" s="724" t="s">
        <v>419</v>
      </c>
      <c r="B341" s="724" t="s">
        <v>1788</v>
      </c>
      <c r="C341" s="724" t="s">
        <v>695</v>
      </c>
      <c r="D341" s="725" t="s">
        <v>696</v>
      </c>
      <c r="E341" s="724">
        <v>5</v>
      </c>
      <c r="F341" s="726">
        <v>2</v>
      </c>
      <c r="G341" s="726">
        <v>1</v>
      </c>
      <c r="H341" s="726">
        <v>7</v>
      </c>
      <c r="I341" s="726">
        <v>3</v>
      </c>
      <c r="J341" s="727" t="s">
        <v>1789</v>
      </c>
      <c r="K341" s="728">
        <f>'Allegato 1.1 (CE) new'!L330</f>
        <v>18693000</v>
      </c>
      <c r="L341" s="728">
        <v>19214667</v>
      </c>
      <c r="M341" s="728">
        <f>'Allegato 1.1 (CE) new'!N330</f>
        <v>18693000</v>
      </c>
      <c r="N341" s="728">
        <f>'Allegato 1.1 (CE) new'!O330</f>
        <v>18693000</v>
      </c>
      <c r="O341" s="728">
        <f t="shared" si="139"/>
        <v>19066860</v>
      </c>
      <c r="P341" s="728">
        <f t="shared" si="139"/>
        <v>19448197.199999999</v>
      </c>
      <c r="Q341" s="728"/>
      <c r="R341" s="729">
        <f t="shared" si="131"/>
        <v>0</v>
      </c>
      <c r="S341" s="730"/>
    </row>
    <row r="342" spans="1:19" ht="25.5">
      <c r="A342" s="398"/>
      <c r="B342" s="398" t="s">
        <v>1790</v>
      </c>
      <c r="C342" s="398" t="s">
        <v>699</v>
      </c>
      <c r="D342" s="399" t="s">
        <v>700</v>
      </c>
      <c r="E342" s="398">
        <v>5</v>
      </c>
      <c r="F342" s="400">
        <v>2</v>
      </c>
      <c r="G342" s="400">
        <v>1</v>
      </c>
      <c r="H342" s="400">
        <v>7</v>
      </c>
      <c r="I342" s="400">
        <v>4</v>
      </c>
      <c r="J342" s="406" t="s">
        <v>1791</v>
      </c>
      <c r="K342" s="594">
        <f>'Allegato 1.1 (CE) new'!L331</f>
        <v>0</v>
      </c>
      <c r="L342" s="594">
        <v>0</v>
      </c>
      <c r="M342" s="594">
        <f>'Allegato 1.1 (CE) new'!N331</f>
        <v>0</v>
      </c>
      <c r="N342" s="578">
        <f>'Allegato 1.1 (CE) new'!O331</f>
        <v>0</v>
      </c>
      <c r="O342" s="578">
        <f t="shared" si="139"/>
        <v>0</v>
      </c>
      <c r="P342" s="578">
        <f t="shared" si="139"/>
        <v>0</v>
      </c>
      <c r="Q342" s="578"/>
      <c r="R342" s="453">
        <f t="shared" si="131"/>
        <v>0</v>
      </c>
      <c r="S342" s="361"/>
    </row>
    <row r="343" spans="1:19" ht="25.5">
      <c r="A343" s="398"/>
      <c r="B343" s="398" t="s">
        <v>1792</v>
      </c>
      <c r="C343" s="398" t="s">
        <v>701</v>
      </c>
      <c r="D343" s="399" t="s">
        <v>702</v>
      </c>
      <c r="E343" s="398">
        <v>5</v>
      </c>
      <c r="F343" s="400">
        <v>2</v>
      </c>
      <c r="G343" s="400">
        <v>1</v>
      </c>
      <c r="H343" s="400">
        <v>7</v>
      </c>
      <c r="I343" s="400">
        <v>5</v>
      </c>
      <c r="J343" s="406" t="s">
        <v>1793</v>
      </c>
      <c r="K343" s="594">
        <f>'Allegato 1.1 (CE) new'!L332</f>
        <v>0</v>
      </c>
      <c r="L343" s="594">
        <v>0</v>
      </c>
      <c r="M343" s="594">
        <f>'Allegato 1.1 (CE) new'!N332</f>
        <v>0</v>
      </c>
      <c r="N343" s="578">
        <f>'Allegato 1.1 (CE) new'!O332</f>
        <v>0</v>
      </c>
      <c r="O343" s="578">
        <f t="shared" si="139"/>
        <v>0</v>
      </c>
      <c r="P343" s="578">
        <f t="shared" si="139"/>
        <v>0</v>
      </c>
      <c r="Q343" s="578"/>
      <c r="R343" s="453">
        <f t="shared" si="131"/>
        <v>0</v>
      </c>
      <c r="S343" s="361"/>
    </row>
    <row r="344" spans="1:19" ht="15">
      <c r="A344" s="398"/>
      <c r="B344" s="398" t="s">
        <v>1794</v>
      </c>
      <c r="C344" s="398" t="s">
        <v>703</v>
      </c>
      <c r="D344" s="399" t="s">
        <v>704</v>
      </c>
      <c r="E344" s="398">
        <v>5</v>
      </c>
      <c r="F344" s="400">
        <v>2</v>
      </c>
      <c r="G344" s="400">
        <v>1</v>
      </c>
      <c r="H344" s="400">
        <v>7</v>
      </c>
      <c r="I344" s="400">
        <v>6</v>
      </c>
      <c r="J344" s="406" t="s">
        <v>1795</v>
      </c>
      <c r="K344" s="594">
        <f>'Allegato 1.1 (CE) new'!L333</f>
        <v>5057583.66</v>
      </c>
      <c r="L344" s="594">
        <v>5047360</v>
      </c>
      <c r="M344" s="594">
        <f>'Allegato 1.1 (CE) new'!N333</f>
        <v>5512234</v>
      </c>
      <c r="N344" s="578">
        <f>'Allegato 1.1 (CE) new'!O333</f>
        <v>5512234</v>
      </c>
      <c r="O344" s="578">
        <f t="shared" si="139"/>
        <v>5622478.6799999997</v>
      </c>
      <c r="P344" s="578">
        <f t="shared" si="139"/>
        <v>5734928.2535999995</v>
      </c>
      <c r="Q344" s="578"/>
      <c r="R344" s="453">
        <f t="shared" si="131"/>
        <v>0</v>
      </c>
      <c r="S344" s="361"/>
    </row>
    <row r="345" spans="1:19" ht="15">
      <c r="A345" s="398"/>
      <c r="B345" s="398" t="s">
        <v>1796</v>
      </c>
      <c r="C345" s="398" t="s">
        <v>705</v>
      </c>
      <c r="D345" s="399" t="s">
        <v>706</v>
      </c>
      <c r="E345" s="398">
        <v>5</v>
      </c>
      <c r="F345" s="400">
        <v>2</v>
      </c>
      <c r="G345" s="400">
        <v>1</v>
      </c>
      <c r="H345" s="400">
        <v>7</v>
      </c>
      <c r="I345" s="400">
        <v>7</v>
      </c>
      <c r="J345" s="406" t="s">
        <v>1797</v>
      </c>
      <c r="K345" s="594">
        <f>'Allegato 1.1 (CE) new'!L334</f>
        <v>0</v>
      </c>
      <c r="L345" s="594">
        <v>0</v>
      </c>
      <c r="M345" s="594">
        <f>'Allegato 1.1 (CE) new'!N334</f>
        <v>0</v>
      </c>
      <c r="N345" s="578">
        <f>'Allegato 1.1 (CE) new'!O334</f>
        <v>0</v>
      </c>
      <c r="O345" s="578">
        <f t="shared" si="139"/>
        <v>0</v>
      </c>
      <c r="P345" s="578">
        <f t="shared" si="139"/>
        <v>0</v>
      </c>
      <c r="Q345" s="578"/>
      <c r="R345" s="453">
        <f t="shared" si="131"/>
        <v>0</v>
      </c>
      <c r="S345" s="361"/>
    </row>
    <row r="346" spans="1:19" ht="25.5">
      <c r="A346" s="398"/>
      <c r="B346" s="398" t="s">
        <v>1798</v>
      </c>
      <c r="C346" s="398" t="s">
        <v>707</v>
      </c>
      <c r="D346" s="399" t="s">
        <v>708</v>
      </c>
      <c r="E346" s="398">
        <v>5</v>
      </c>
      <c r="F346" s="400">
        <v>2</v>
      </c>
      <c r="G346" s="400">
        <v>1</v>
      </c>
      <c r="H346" s="400">
        <v>7</v>
      </c>
      <c r="I346" s="400">
        <v>8</v>
      </c>
      <c r="J346" s="406" t="s">
        <v>1799</v>
      </c>
      <c r="K346" s="594">
        <f>'Allegato 1.1 (CE) new'!L335</f>
        <v>0</v>
      </c>
      <c r="L346" s="594">
        <v>0</v>
      </c>
      <c r="M346" s="594">
        <f>'Allegato 1.1 (CE) new'!N335</f>
        <v>0</v>
      </c>
      <c r="N346" s="578">
        <f>'Allegato 1.1 (CE) new'!O335</f>
        <v>0</v>
      </c>
      <c r="O346" s="578">
        <f t="shared" si="139"/>
        <v>0</v>
      </c>
      <c r="P346" s="578">
        <f t="shared" si="139"/>
        <v>0</v>
      </c>
      <c r="Q346" s="578"/>
      <c r="R346" s="453">
        <f t="shared" si="131"/>
        <v>0</v>
      </c>
      <c r="S346" s="361"/>
    </row>
    <row r="347" spans="1:19" ht="15">
      <c r="A347" s="393"/>
      <c r="B347" s="393" t="s">
        <v>1800</v>
      </c>
      <c r="C347" s="393" t="s">
        <v>709</v>
      </c>
      <c r="D347" s="394" t="s">
        <v>710</v>
      </c>
      <c r="E347" s="393">
        <v>5</v>
      </c>
      <c r="F347" s="395">
        <v>2</v>
      </c>
      <c r="G347" s="395">
        <v>1</v>
      </c>
      <c r="H347" s="395">
        <v>8</v>
      </c>
      <c r="I347" s="395">
        <v>0</v>
      </c>
      <c r="J347" s="396" t="s">
        <v>1801</v>
      </c>
      <c r="K347" s="587">
        <f>'Allegato 1.1 (CE) new'!L336</f>
        <v>560806.17999999993</v>
      </c>
      <c r="L347" s="587">
        <v>609347</v>
      </c>
      <c r="M347" s="587">
        <f>'Allegato 1.1 (CE) new'!N336</f>
        <v>551046</v>
      </c>
      <c r="N347" s="587">
        <f>'Allegato 1.1 (CE) new'!O336</f>
        <v>551195</v>
      </c>
      <c r="O347" s="593">
        <f t="shared" ref="O347:Q347" si="140">SUBTOTAL(9,O348:O352)</f>
        <v>562218.9</v>
      </c>
      <c r="P347" s="593">
        <f t="shared" si="140"/>
        <v>573463.27800000005</v>
      </c>
      <c r="Q347" s="593">
        <f t="shared" si="140"/>
        <v>0</v>
      </c>
      <c r="R347" s="453">
        <f t="shared" si="131"/>
        <v>0</v>
      </c>
      <c r="S347" s="361">
        <f>N347-R347</f>
        <v>551195</v>
      </c>
    </row>
    <row r="348" spans="1:19" ht="25.5">
      <c r="A348" s="398" t="s">
        <v>350</v>
      </c>
      <c r="B348" s="398" t="s">
        <v>1802</v>
      </c>
      <c r="C348" s="398" t="s">
        <v>711</v>
      </c>
      <c r="D348" s="399" t="s">
        <v>712</v>
      </c>
      <c r="E348" s="398">
        <v>5</v>
      </c>
      <c r="F348" s="400">
        <v>2</v>
      </c>
      <c r="G348" s="400">
        <v>1</v>
      </c>
      <c r="H348" s="400">
        <v>8</v>
      </c>
      <c r="I348" s="400">
        <v>1</v>
      </c>
      <c r="J348" s="406" t="s">
        <v>1803</v>
      </c>
      <c r="K348" s="594">
        <f>'Allegato 1.1 (CE) new'!L337</f>
        <v>0</v>
      </c>
      <c r="L348" s="594">
        <v>0</v>
      </c>
      <c r="M348" s="594">
        <f>'Allegato 1.1 (CE) new'!N337</f>
        <v>5389</v>
      </c>
      <c r="N348" s="578">
        <f>'Allegato 1.1 (CE) new'!O337</f>
        <v>5538</v>
      </c>
      <c r="O348" s="578">
        <f t="shared" ref="O348:P352" si="141">N348*0.02+N348</f>
        <v>5648.76</v>
      </c>
      <c r="P348" s="578">
        <f t="shared" si="141"/>
        <v>5761.7352000000001</v>
      </c>
      <c r="Q348" s="578"/>
      <c r="R348" s="453">
        <f t="shared" si="131"/>
        <v>0</v>
      </c>
      <c r="S348" s="361"/>
    </row>
    <row r="349" spans="1:19" ht="25.5">
      <c r="A349" s="398"/>
      <c r="B349" s="398" t="s">
        <v>1804</v>
      </c>
      <c r="C349" s="398" t="s">
        <v>713</v>
      </c>
      <c r="D349" s="399" t="s">
        <v>714</v>
      </c>
      <c r="E349" s="398">
        <v>5</v>
      </c>
      <c r="F349" s="400">
        <v>2</v>
      </c>
      <c r="G349" s="400">
        <v>1</v>
      </c>
      <c r="H349" s="400">
        <v>8</v>
      </c>
      <c r="I349" s="400">
        <v>2</v>
      </c>
      <c r="J349" s="406" t="s">
        <v>1805</v>
      </c>
      <c r="K349" s="594">
        <f>'Allegato 1.1 (CE) new'!L338</f>
        <v>0</v>
      </c>
      <c r="L349" s="594">
        <v>0</v>
      </c>
      <c r="M349" s="594">
        <f>'Allegato 1.1 (CE) new'!N338</f>
        <v>0</v>
      </c>
      <c r="N349" s="578">
        <f>'Allegato 1.1 (CE) new'!O338</f>
        <v>0</v>
      </c>
      <c r="O349" s="578">
        <f t="shared" si="141"/>
        <v>0</v>
      </c>
      <c r="P349" s="578">
        <f t="shared" si="141"/>
        <v>0</v>
      </c>
      <c r="Q349" s="578"/>
      <c r="R349" s="453">
        <f t="shared" si="131"/>
        <v>0</v>
      </c>
      <c r="S349" s="361"/>
    </row>
    <row r="350" spans="1:19" ht="25.5">
      <c r="A350" s="398" t="s">
        <v>424</v>
      </c>
      <c r="B350" s="398" t="s">
        <v>1806</v>
      </c>
      <c r="C350" s="398" t="s">
        <v>715</v>
      </c>
      <c r="D350" s="399" t="s">
        <v>716</v>
      </c>
      <c r="E350" s="398">
        <v>5</v>
      </c>
      <c r="F350" s="400">
        <v>2</v>
      </c>
      <c r="G350" s="400">
        <v>1</v>
      </c>
      <c r="H350" s="400">
        <v>8</v>
      </c>
      <c r="I350" s="400">
        <v>3</v>
      </c>
      <c r="J350" s="406" t="s">
        <v>1807</v>
      </c>
      <c r="K350" s="594">
        <f>'Allegato 1.1 (CE) new'!L339</f>
        <v>0</v>
      </c>
      <c r="L350" s="594">
        <v>0</v>
      </c>
      <c r="M350" s="594">
        <f>'Allegato 1.1 (CE) new'!N339</f>
        <v>0</v>
      </c>
      <c r="N350" s="578">
        <f>'Allegato 1.1 (CE) new'!O339</f>
        <v>0</v>
      </c>
      <c r="O350" s="578">
        <f t="shared" si="141"/>
        <v>0</v>
      </c>
      <c r="P350" s="578">
        <f t="shared" si="141"/>
        <v>0</v>
      </c>
      <c r="Q350" s="578"/>
      <c r="R350" s="453">
        <f t="shared" si="131"/>
        <v>0</v>
      </c>
      <c r="S350" s="361"/>
    </row>
    <row r="351" spans="1:19" ht="15">
      <c r="A351" s="398"/>
      <c r="B351" s="398" t="s">
        <v>1808</v>
      </c>
      <c r="C351" s="398" t="s">
        <v>717</v>
      </c>
      <c r="D351" s="399" t="s">
        <v>1809</v>
      </c>
      <c r="E351" s="398">
        <v>5</v>
      </c>
      <c r="F351" s="400">
        <v>2</v>
      </c>
      <c r="G351" s="400">
        <v>1</v>
      </c>
      <c r="H351" s="400">
        <v>8</v>
      </c>
      <c r="I351" s="400">
        <v>4</v>
      </c>
      <c r="J351" s="406" t="s">
        <v>1810</v>
      </c>
      <c r="K351" s="594">
        <f>'Allegato 1.1 (CE) new'!L340</f>
        <v>423935.86</v>
      </c>
      <c r="L351" s="594">
        <v>559000</v>
      </c>
      <c r="M351" s="594">
        <f>'Allegato 1.1 (CE) new'!N340</f>
        <v>407513</v>
      </c>
      <c r="N351" s="578">
        <f>'Allegato 1.1 (CE) new'!O340</f>
        <v>407513</v>
      </c>
      <c r="O351" s="578">
        <f t="shared" si="141"/>
        <v>415663.26</v>
      </c>
      <c r="P351" s="578">
        <f t="shared" si="141"/>
        <v>423976.52520000003</v>
      </c>
      <c r="Q351" s="578"/>
      <c r="R351" s="453">
        <f t="shared" si="131"/>
        <v>0</v>
      </c>
      <c r="S351" s="361"/>
    </row>
    <row r="352" spans="1:19" ht="15">
      <c r="A352" s="398"/>
      <c r="B352" s="398" t="s">
        <v>1811</v>
      </c>
      <c r="C352" s="398" t="s">
        <v>719</v>
      </c>
      <c r="D352" s="399" t="s">
        <v>720</v>
      </c>
      <c r="E352" s="398">
        <v>5</v>
      </c>
      <c r="F352" s="400">
        <v>2</v>
      </c>
      <c r="G352" s="400">
        <v>1</v>
      </c>
      <c r="H352" s="400">
        <v>8</v>
      </c>
      <c r="I352" s="400">
        <v>5</v>
      </c>
      <c r="J352" s="406" t="s">
        <v>1812</v>
      </c>
      <c r="K352" s="594">
        <f>'Allegato 1.1 (CE) new'!L341</f>
        <v>136870.32</v>
      </c>
      <c r="L352" s="594">
        <v>50347</v>
      </c>
      <c r="M352" s="594">
        <f>'Allegato 1.1 (CE) new'!N341</f>
        <v>138144</v>
      </c>
      <c r="N352" s="578">
        <f>'Allegato 1.1 (CE) new'!O341</f>
        <v>138144</v>
      </c>
      <c r="O352" s="578">
        <f t="shared" si="141"/>
        <v>140906.88</v>
      </c>
      <c r="P352" s="578">
        <f t="shared" si="141"/>
        <v>143725.01759999999</v>
      </c>
      <c r="Q352" s="578"/>
      <c r="R352" s="453">
        <f t="shared" si="131"/>
        <v>0</v>
      </c>
      <c r="S352" s="361"/>
    </row>
    <row r="353" spans="1:19" ht="15">
      <c r="A353" s="393"/>
      <c r="B353" s="393" t="s">
        <v>1813</v>
      </c>
      <c r="C353" s="393" t="s">
        <v>721</v>
      </c>
      <c r="D353" s="394" t="s">
        <v>722</v>
      </c>
      <c r="E353" s="393">
        <v>5</v>
      </c>
      <c r="F353" s="395">
        <v>2</v>
      </c>
      <c r="G353" s="395">
        <v>1</v>
      </c>
      <c r="H353" s="395">
        <v>9</v>
      </c>
      <c r="I353" s="395">
        <v>0</v>
      </c>
      <c r="J353" s="396" t="s">
        <v>1814</v>
      </c>
      <c r="K353" s="593">
        <f>'Allegato 1.1 (CE) new'!L342</f>
        <v>4001259.46</v>
      </c>
      <c r="L353" s="593">
        <v>2594794</v>
      </c>
      <c r="M353" s="593">
        <f>'Allegato 1.1 (CE) new'!N342</f>
        <v>3873953</v>
      </c>
      <c r="N353" s="593">
        <f>'Allegato 1.1 (CE) new'!O342</f>
        <v>3873953</v>
      </c>
      <c r="O353" s="593">
        <f t="shared" ref="O353:Q353" si="142">SUBTOTAL(9,O354:O361)</f>
        <v>3951432.06</v>
      </c>
      <c r="P353" s="593">
        <f t="shared" si="142"/>
        <v>4030460.7012</v>
      </c>
      <c r="Q353" s="593">
        <f t="shared" si="142"/>
        <v>0</v>
      </c>
      <c r="R353" s="453">
        <f t="shared" si="131"/>
        <v>0</v>
      </c>
      <c r="S353" s="361">
        <f>N353-R353</f>
        <v>3873953</v>
      </c>
    </row>
    <row r="354" spans="1:19" ht="25.5">
      <c r="A354" s="398" t="s">
        <v>350</v>
      </c>
      <c r="B354" s="398" t="s">
        <v>1815</v>
      </c>
      <c r="C354" s="398" t="s">
        <v>723</v>
      </c>
      <c r="D354" s="399" t="s">
        <v>724</v>
      </c>
      <c r="E354" s="398">
        <v>5</v>
      </c>
      <c r="F354" s="400">
        <v>2</v>
      </c>
      <c r="G354" s="400">
        <v>1</v>
      </c>
      <c r="H354" s="400">
        <v>9</v>
      </c>
      <c r="I354" s="400">
        <v>1</v>
      </c>
      <c r="J354" s="406" t="s">
        <v>1816</v>
      </c>
      <c r="K354" s="594">
        <f>'Allegato 1.1 (CE) new'!L343</f>
        <v>1633000</v>
      </c>
      <c r="L354" s="594">
        <v>0</v>
      </c>
      <c r="M354" s="594">
        <f>'Allegato 1.1 (CE) new'!N343</f>
        <v>1633000</v>
      </c>
      <c r="N354" s="578">
        <f>'Allegato 1.1 (CE) new'!O343</f>
        <v>1633000</v>
      </c>
      <c r="O354" s="578">
        <f t="shared" ref="O354:P361" si="143">N354*0.02+N354</f>
        <v>1665660</v>
      </c>
      <c r="P354" s="578">
        <f t="shared" si="143"/>
        <v>1698973.2</v>
      </c>
      <c r="Q354" s="578"/>
      <c r="R354" s="453">
        <f t="shared" si="131"/>
        <v>0</v>
      </c>
      <c r="S354" s="361"/>
    </row>
    <row r="355" spans="1:19" ht="25.5">
      <c r="A355" s="398"/>
      <c r="B355" s="398" t="s">
        <v>1817</v>
      </c>
      <c r="C355" s="398" t="s">
        <v>725</v>
      </c>
      <c r="D355" s="399" t="s">
        <v>726</v>
      </c>
      <c r="E355" s="398">
        <v>5</v>
      </c>
      <c r="F355" s="400">
        <v>2</v>
      </c>
      <c r="G355" s="400">
        <v>1</v>
      </c>
      <c r="H355" s="400">
        <v>9</v>
      </c>
      <c r="I355" s="400">
        <v>2</v>
      </c>
      <c r="J355" s="406" t="s">
        <v>1818</v>
      </c>
      <c r="K355" s="594">
        <f>'Allegato 1.1 (CE) new'!L344</f>
        <v>0</v>
      </c>
      <c r="L355" s="594">
        <v>0</v>
      </c>
      <c r="M355" s="594">
        <f>'Allegato 1.1 (CE) new'!N344</f>
        <v>0</v>
      </c>
      <c r="N355" s="578">
        <f>'Allegato 1.1 (CE) new'!O344</f>
        <v>0</v>
      </c>
      <c r="O355" s="578">
        <f t="shared" si="143"/>
        <v>0</v>
      </c>
      <c r="P355" s="578">
        <f t="shared" si="143"/>
        <v>0</v>
      </c>
      <c r="Q355" s="578"/>
      <c r="R355" s="453">
        <f t="shared" si="131"/>
        <v>0</v>
      </c>
      <c r="S355" s="361"/>
    </row>
    <row r="356" spans="1:19" s="731" customFormat="1" ht="25.5">
      <c r="A356" s="724" t="s">
        <v>419</v>
      </c>
      <c r="B356" s="724" t="s">
        <v>1819</v>
      </c>
      <c r="C356" s="724" t="s">
        <v>727</v>
      </c>
      <c r="D356" s="725" t="s">
        <v>728</v>
      </c>
      <c r="E356" s="724">
        <v>5</v>
      </c>
      <c r="F356" s="726">
        <v>2</v>
      </c>
      <c r="G356" s="726">
        <v>1</v>
      </c>
      <c r="H356" s="726">
        <v>9</v>
      </c>
      <c r="I356" s="726">
        <v>3</v>
      </c>
      <c r="J356" s="727" t="s">
        <v>1820</v>
      </c>
      <c r="K356" s="728">
        <f>'Allegato 1.1 (CE) new'!L345</f>
        <v>1483000</v>
      </c>
      <c r="L356" s="728">
        <v>2045333</v>
      </c>
      <c r="M356" s="728">
        <f>'Allegato 1.1 (CE) new'!N345</f>
        <v>1483000</v>
      </c>
      <c r="N356" s="728">
        <f>'Allegato 1.1 (CE) new'!O345</f>
        <v>1483000</v>
      </c>
      <c r="O356" s="728">
        <f t="shared" si="143"/>
        <v>1512660</v>
      </c>
      <c r="P356" s="728">
        <f t="shared" si="143"/>
        <v>1542913.2</v>
      </c>
      <c r="Q356" s="728"/>
      <c r="R356" s="729">
        <f t="shared" si="131"/>
        <v>0</v>
      </c>
      <c r="S356" s="730"/>
    </row>
    <row r="357" spans="1:19" ht="25.5">
      <c r="A357" s="398"/>
      <c r="B357" s="398" t="s">
        <v>1821</v>
      </c>
      <c r="C357" s="398" t="s">
        <v>729</v>
      </c>
      <c r="D357" s="399" t="s">
        <v>1822</v>
      </c>
      <c r="E357" s="398">
        <v>5</v>
      </c>
      <c r="F357" s="400">
        <v>2</v>
      </c>
      <c r="G357" s="400">
        <v>1</v>
      </c>
      <c r="H357" s="400">
        <v>9</v>
      </c>
      <c r="I357" s="400">
        <v>4</v>
      </c>
      <c r="J357" s="406" t="s">
        <v>1823</v>
      </c>
      <c r="K357" s="594">
        <f>'Allegato 1.1 (CE) new'!L346</f>
        <v>0</v>
      </c>
      <c r="L357" s="594">
        <v>0</v>
      </c>
      <c r="M357" s="594">
        <f>'Allegato 1.1 (CE) new'!N346</f>
        <v>0</v>
      </c>
      <c r="N357" s="578">
        <f>'Allegato 1.1 (CE) new'!O346</f>
        <v>0</v>
      </c>
      <c r="O357" s="578">
        <f t="shared" si="143"/>
        <v>0</v>
      </c>
      <c r="P357" s="578">
        <f t="shared" si="143"/>
        <v>0</v>
      </c>
      <c r="Q357" s="578"/>
      <c r="R357" s="453">
        <f t="shared" si="131"/>
        <v>0</v>
      </c>
      <c r="S357" s="361"/>
    </row>
    <row r="358" spans="1:19" ht="25.5">
      <c r="A358" s="398"/>
      <c r="B358" s="398" t="s">
        <v>1824</v>
      </c>
      <c r="C358" s="398" t="s">
        <v>731</v>
      </c>
      <c r="D358" s="399" t="s">
        <v>732</v>
      </c>
      <c r="E358" s="398">
        <v>5</v>
      </c>
      <c r="F358" s="400">
        <v>2</v>
      </c>
      <c r="G358" s="400">
        <v>1</v>
      </c>
      <c r="H358" s="400">
        <v>9</v>
      </c>
      <c r="I358" s="400">
        <v>5</v>
      </c>
      <c r="J358" s="406" t="s">
        <v>1825</v>
      </c>
      <c r="K358" s="594">
        <f>'Allegato 1.1 (CE) new'!L347</f>
        <v>0</v>
      </c>
      <c r="L358" s="594">
        <v>0</v>
      </c>
      <c r="M358" s="594">
        <f>'Allegato 1.1 (CE) new'!N347</f>
        <v>0</v>
      </c>
      <c r="N358" s="578">
        <f>'Allegato 1.1 (CE) new'!O347</f>
        <v>0</v>
      </c>
      <c r="O358" s="578">
        <f t="shared" si="143"/>
        <v>0</v>
      </c>
      <c r="P358" s="578">
        <f t="shared" si="143"/>
        <v>0</v>
      </c>
      <c r="Q358" s="578"/>
      <c r="R358" s="453">
        <f t="shared" si="131"/>
        <v>0</v>
      </c>
      <c r="S358" s="361"/>
    </row>
    <row r="359" spans="1:19" ht="25.5">
      <c r="A359" s="398"/>
      <c r="B359" s="398" t="s">
        <v>1821</v>
      </c>
      <c r="C359" s="398" t="s">
        <v>729</v>
      </c>
      <c r="D359" s="399" t="s">
        <v>1822</v>
      </c>
      <c r="E359" s="398">
        <v>5</v>
      </c>
      <c r="F359" s="400">
        <v>2</v>
      </c>
      <c r="G359" s="400">
        <v>1</v>
      </c>
      <c r="H359" s="400">
        <v>9</v>
      </c>
      <c r="I359" s="400">
        <v>6</v>
      </c>
      <c r="J359" s="406" t="s">
        <v>1826</v>
      </c>
      <c r="K359" s="594">
        <f>'Allegato 1.1 (CE) new'!L348</f>
        <v>885259.46</v>
      </c>
      <c r="L359" s="594">
        <v>549461</v>
      </c>
      <c r="M359" s="594">
        <f>'Allegato 1.1 (CE) new'!N348</f>
        <v>757953</v>
      </c>
      <c r="N359" s="578">
        <f>'Allegato 1.1 (CE) new'!O348</f>
        <v>757953</v>
      </c>
      <c r="O359" s="578">
        <f t="shared" si="143"/>
        <v>773112.06</v>
      </c>
      <c r="P359" s="578">
        <f t="shared" si="143"/>
        <v>788574.3012000001</v>
      </c>
      <c r="Q359" s="578"/>
      <c r="R359" s="453">
        <f t="shared" si="131"/>
        <v>0</v>
      </c>
      <c r="S359" s="361"/>
    </row>
    <row r="360" spans="1:19" ht="25.5">
      <c r="A360" s="398"/>
      <c r="B360" s="398" t="s">
        <v>1824</v>
      </c>
      <c r="C360" s="398" t="s">
        <v>731</v>
      </c>
      <c r="D360" s="399" t="s">
        <v>732</v>
      </c>
      <c r="E360" s="398">
        <v>5</v>
      </c>
      <c r="F360" s="400">
        <v>2</v>
      </c>
      <c r="G360" s="400">
        <v>1</v>
      </c>
      <c r="H360" s="400">
        <v>9</v>
      </c>
      <c r="I360" s="400">
        <v>7</v>
      </c>
      <c r="J360" s="406" t="s">
        <v>1827</v>
      </c>
      <c r="K360" s="594">
        <f>'Allegato 1.1 (CE) new'!L349</f>
        <v>0</v>
      </c>
      <c r="L360" s="594">
        <v>0</v>
      </c>
      <c r="M360" s="594">
        <f>'Allegato 1.1 (CE) new'!N349</f>
        <v>0</v>
      </c>
      <c r="N360" s="578">
        <f>'Allegato 1.1 (CE) new'!O349</f>
        <v>0</v>
      </c>
      <c r="O360" s="578">
        <f t="shared" si="143"/>
        <v>0</v>
      </c>
      <c r="P360" s="578">
        <f t="shared" si="143"/>
        <v>0</v>
      </c>
      <c r="Q360" s="578"/>
      <c r="R360" s="453">
        <f t="shared" si="131"/>
        <v>0</v>
      </c>
      <c r="S360" s="361"/>
    </row>
    <row r="361" spans="1:19" ht="25.5">
      <c r="A361" s="398"/>
      <c r="B361" s="398" t="s">
        <v>1828</v>
      </c>
      <c r="C361" s="398" t="s">
        <v>733</v>
      </c>
      <c r="D361" s="399" t="s">
        <v>734</v>
      </c>
      <c r="E361" s="398">
        <v>5</v>
      </c>
      <c r="F361" s="400">
        <v>2</v>
      </c>
      <c r="G361" s="400">
        <v>1</v>
      </c>
      <c r="H361" s="400">
        <v>9</v>
      </c>
      <c r="I361" s="400">
        <v>8</v>
      </c>
      <c r="J361" s="406" t="s">
        <v>1829</v>
      </c>
      <c r="K361" s="594">
        <f>'Allegato 1.1 (CE) new'!L350</f>
        <v>0</v>
      </c>
      <c r="L361" s="594">
        <v>0</v>
      </c>
      <c r="M361" s="594">
        <f>'Allegato 1.1 (CE) new'!N350</f>
        <v>0</v>
      </c>
      <c r="N361" s="578">
        <f>'Allegato 1.1 (CE) new'!O350</f>
        <v>0</v>
      </c>
      <c r="O361" s="578">
        <f t="shared" si="143"/>
        <v>0</v>
      </c>
      <c r="P361" s="578">
        <f t="shared" si="143"/>
        <v>0</v>
      </c>
      <c r="Q361" s="578"/>
      <c r="R361" s="453">
        <f t="shared" si="131"/>
        <v>0</v>
      </c>
      <c r="S361" s="361"/>
    </row>
    <row r="362" spans="1:19" ht="15">
      <c r="A362" s="393"/>
      <c r="B362" s="393" t="s">
        <v>1830</v>
      </c>
      <c r="C362" s="393" t="s">
        <v>735</v>
      </c>
      <c r="D362" s="394" t="s">
        <v>736</v>
      </c>
      <c r="E362" s="393">
        <v>5</v>
      </c>
      <c r="F362" s="395">
        <v>2</v>
      </c>
      <c r="G362" s="395">
        <v>1</v>
      </c>
      <c r="H362" s="395">
        <v>10</v>
      </c>
      <c r="I362" s="395">
        <v>0</v>
      </c>
      <c r="J362" s="396" t="s">
        <v>1831</v>
      </c>
      <c r="K362" s="593">
        <f>'Allegato 1.1 (CE) new'!L351</f>
        <v>45000</v>
      </c>
      <c r="L362" s="593">
        <v>82667</v>
      </c>
      <c r="M362" s="593">
        <f>'Allegato 1.1 (CE) new'!N351</f>
        <v>45000</v>
      </c>
      <c r="N362" s="593">
        <f>'Allegato 1.1 (CE) new'!O351</f>
        <v>45000</v>
      </c>
      <c r="O362" s="593">
        <f t="shared" ref="O362:Q362" si="144">SUM(O363:O367)</f>
        <v>45900</v>
      </c>
      <c r="P362" s="593">
        <f t="shared" si="144"/>
        <v>46818</v>
      </c>
      <c r="Q362" s="593">
        <f t="shared" si="144"/>
        <v>0</v>
      </c>
      <c r="R362" s="453">
        <f t="shared" si="131"/>
        <v>0</v>
      </c>
      <c r="S362" s="361">
        <f>N362-R362</f>
        <v>45000</v>
      </c>
    </row>
    <row r="363" spans="1:19" ht="25.5">
      <c r="A363" s="398" t="s">
        <v>350</v>
      </c>
      <c r="B363" s="398" t="s">
        <v>1832</v>
      </c>
      <c r="C363" s="398" t="s">
        <v>737</v>
      </c>
      <c r="D363" s="399" t="s">
        <v>738</v>
      </c>
      <c r="E363" s="398">
        <v>5</v>
      </c>
      <c r="F363" s="400">
        <v>2</v>
      </c>
      <c r="G363" s="400">
        <v>1</v>
      </c>
      <c r="H363" s="400">
        <v>10</v>
      </c>
      <c r="I363" s="400">
        <v>1</v>
      </c>
      <c r="J363" s="406" t="s">
        <v>1833</v>
      </c>
      <c r="K363" s="594">
        <f>'Allegato 1.1 (CE) new'!L352</f>
        <v>0</v>
      </c>
      <c r="L363" s="594">
        <v>0</v>
      </c>
      <c r="M363" s="594">
        <f>'Allegato 1.1 (CE) new'!N352</f>
        <v>0</v>
      </c>
      <c r="N363" s="578">
        <f>'Allegato 1.1 (CE) new'!O352</f>
        <v>0</v>
      </c>
      <c r="O363" s="578">
        <f t="shared" ref="O363:P367" si="145">N363*0.02+N363</f>
        <v>0</v>
      </c>
      <c r="P363" s="578">
        <f t="shared" si="145"/>
        <v>0</v>
      </c>
      <c r="Q363" s="578"/>
      <c r="R363" s="453">
        <f t="shared" si="131"/>
        <v>0</v>
      </c>
      <c r="S363" s="361"/>
    </row>
    <row r="364" spans="1:19" ht="25.5">
      <c r="A364" s="398"/>
      <c r="B364" s="398" t="s">
        <v>1834</v>
      </c>
      <c r="C364" s="398" t="s">
        <v>739</v>
      </c>
      <c r="D364" s="399" t="s">
        <v>740</v>
      </c>
      <c r="E364" s="398">
        <v>5</v>
      </c>
      <c r="F364" s="400">
        <v>2</v>
      </c>
      <c r="G364" s="400">
        <v>1</v>
      </c>
      <c r="H364" s="400">
        <v>10</v>
      </c>
      <c r="I364" s="400">
        <v>2</v>
      </c>
      <c r="J364" s="406" t="s">
        <v>1835</v>
      </c>
      <c r="K364" s="594">
        <f>'Allegato 1.1 (CE) new'!L353</f>
        <v>0</v>
      </c>
      <c r="L364" s="594">
        <v>0</v>
      </c>
      <c r="M364" s="594">
        <f>'Allegato 1.1 (CE) new'!N353</f>
        <v>0</v>
      </c>
      <c r="N364" s="578">
        <f>'Allegato 1.1 (CE) new'!O353</f>
        <v>0</v>
      </c>
      <c r="O364" s="578">
        <f t="shared" si="145"/>
        <v>0</v>
      </c>
      <c r="P364" s="578">
        <f t="shared" si="145"/>
        <v>0</v>
      </c>
      <c r="Q364" s="578"/>
      <c r="R364" s="453">
        <f t="shared" si="131"/>
        <v>0</v>
      </c>
      <c r="S364" s="361"/>
    </row>
    <row r="365" spans="1:19" s="731" customFormat="1" ht="15">
      <c r="A365" s="724" t="s">
        <v>419</v>
      </c>
      <c r="B365" s="724" t="s">
        <v>1836</v>
      </c>
      <c r="C365" s="724" t="s">
        <v>741</v>
      </c>
      <c r="D365" s="725" t="s">
        <v>742</v>
      </c>
      <c r="E365" s="724">
        <v>5</v>
      </c>
      <c r="F365" s="726">
        <v>2</v>
      </c>
      <c r="G365" s="726">
        <v>1</v>
      </c>
      <c r="H365" s="726">
        <v>10</v>
      </c>
      <c r="I365" s="726">
        <v>3</v>
      </c>
      <c r="J365" s="727" t="s">
        <v>1837</v>
      </c>
      <c r="K365" s="728">
        <f>'Allegato 1.1 (CE) new'!L354</f>
        <v>45000</v>
      </c>
      <c r="L365" s="728">
        <v>82667</v>
      </c>
      <c r="M365" s="728">
        <f>'Allegato 1.1 (CE) new'!N354</f>
        <v>45000</v>
      </c>
      <c r="N365" s="728">
        <f>'Allegato 1.1 (CE) new'!O354</f>
        <v>45000</v>
      </c>
      <c r="O365" s="728">
        <f t="shared" si="145"/>
        <v>45900</v>
      </c>
      <c r="P365" s="728">
        <f t="shared" si="145"/>
        <v>46818</v>
      </c>
      <c r="Q365" s="728"/>
      <c r="R365" s="729">
        <f t="shared" si="131"/>
        <v>0</v>
      </c>
      <c r="S365" s="730"/>
    </row>
    <row r="366" spans="1:19" ht="15">
      <c r="A366" s="398"/>
      <c r="B366" s="398" t="s">
        <v>1838</v>
      </c>
      <c r="C366" s="398" t="s">
        <v>743</v>
      </c>
      <c r="D366" s="399" t="s">
        <v>744</v>
      </c>
      <c r="E366" s="398">
        <v>5</v>
      </c>
      <c r="F366" s="400">
        <v>2</v>
      </c>
      <c r="G366" s="400">
        <v>1</v>
      </c>
      <c r="H366" s="400">
        <v>10</v>
      </c>
      <c r="I366" s="400">
        <v>4</v>
      </c>
      <c r="J366" s="406" t="s">
        <v>1839</v>
      </c>
      <c r="K366" s="594">
        <f>'Allegato 1.1 (CE) new'!L355</f>
        <v>0</v>
      </c>
      <c r="L366" s="594">
        <v>0</v>
      </c>
      <c r="M366" s="594">
        <f>'Allegato 1.1 (CE) new'!N355</f>
        <v>0</v>
      </c>
      <c r="N366" s="578">
        <f>'Allegato 1.1 (CE) new'!O355</f>
        <v>0</v>
      </c>
      <c r="O366" s="578">
        <f t="shared" si="145"/>
        <v>0</v>
      </c>
      <c r="P366" s="578">
        <f t="shared" si="145"/>
        <v>0</v>
      </c>
      <c r="Q366" s="578"/>
      <c r="R366" s="453">
        <f t="shared" si="131"/>
        <v>0</v>
      </c>
      <c r="S366" s="361"/>
    </row>
    <row r="367" spans="1:19" ht="25.5">
      <c r="A367" s="398"/>
      <c r="B367" s="398" t="s">
        <v>1840</v>
      </c>
      <c r="C367" s="398" t="s">
        <v>745</v>
      </c>
      <c r="D367" s="399" t="s">
        <v>746</v>
      </c>
      <c r="E367" s="398">
        <v>5</v>
      </c>
      <c r="F367" s="400">
        <v>2</v>
      </c>
      <c r="G367" s="400">
        <v>1</v>
      </c>
      <c r="H367" s="400">
        <v>10</v>
      </c>
      <c r="I367" s="400">
        <v>5</v>
      </c>
      <c r="J367" s="406" t="s">
        <v>1841</v>
      </c>
      <c r="K367" s="594">
        <f>'Allegato 1.1 (CE) new'!L356</f>
        <v>0</v>
      </c>
      <c r="L367" s="594">
        <v>0</v>
      </c>
      <c r="M367" s="594">
        <f>'Allegato 1.1 (CE) new'!N356</f>
        <v>0</v>
      </c>
      <c r="N367" s="578">
        <f>'Allegato 1.1 (CE) new'!O356</f>
        <v>0</v>
      </c>
      <c r="O367" s="578">
        <f t="shared" si="145"/>
        <v>0</v>
      </c>
      <c r="P367" s="578">
        <f t="shared" si="145"/>
        <v>0</v>
      </c>
      <c r="Q367" s="578"/>
      <c r="R367" s="453">
        <f t="shared" si="131"/>
        <v>0</v>
      </c>
      <c r="S367" s="361"/>
    </row>
    <row r="368" spans="1:19" ht="15">
      <c r="A368" s="393"/>
      <c r="B368" s="393" t="s">
        <v>1842</v>
      </c>
      <c r="C368" s="393" t="s">
        <v>747</v>
      </c>
      <c r="D368" s="394" t="s">
        <v>748</v>
      </c>
      <c r="E368" s="393">
        <v>5</v>
      </c>
      <c r="F368" s="395">
        <v>2</v>
      </c>
      <c r="G368" s="395">
        <v>1</v>
      </c>
      <c r="H368" s="395">
        <v>11</v>
      </c>
      <c r="I368" s="395">
        <v>0</v>
      </c>
      <c r="J368" s="396" t="s">
        <v>1843</v>
      </c>
      <c r="K368" s="587">
        <f>'Allegato 1.1 (CE) new'!L357</f>
        <v>89592.75</v>
      </c>
      <c r="L368" s="587">
        <v>66667</v>
      </c>
      <c r="M368" s="587">
        <f>'Allegato 1.1 (CE) new'!N357</f>
        <v>88225</v>
      </c>
      <c r="N368" s="587">
        <f>'Allegato 1.1 (CE) new'!O357</f>
        <v>88225</v>
      </c>
      <c r="O368" s="593">
        <f t="shared" ref="O368:Q368" si="146">SUBTOTAL(9,O369:O372)</f>
        <v>89989.5</v>
      </c>
      <c r="P368" s="593">
        <f t="shared" si="146"/>
        <v>91789.29</v>
      </c>
      <c r="Q368" s="593">
        <f t="shared" si="146"/>
        <v>0</v>
      </c>
      <c r="R368" s="453">
        <f t="shared" si="131"/>
        <v>0</v>
      </c>
      <c r="S368" s="361">
        <f>N368-R368</f>
        <v>88225</v>
      </c>
    </row>
    <row r="369" spans="1:19" ht="25.5">
      <c r="A369" s="398" t="s">
        <v>350</v>
      </c>
      <c r="B369" s="398" t="s">
        <v>1844</v>
      </c>
      <c r="C369" s="398" t="s">
        <v>749</v>
      </c>
      <c r="D369" s="399" t="s">
        <v>750</v>
      </c>
      <c r="E369" s="398">
        <v>5</v>
      </c>
      <c r="F369" s="400">
        <v>2</v>
      </c>
      <c r="G369" s="400">
        <v>1</v>
      </c>
      <c r="H369" s="400">
        <v>11</v>
      </c>
      <c r="I369" s="400">
        <v>1</v>
      </c>
      <c r="J369" s="406" t="s">
        <v>1845</v>
      </c>
      <c r="K369" s="594">
        <f>'Allegato 1.1 (CE) new'!L358</f>
        <v>0</v>
      </c>
      <c r="L369" s="594">
        <v>0</v>
      </c>
      <c r="M369" s="594">
        <f>'Allegato 1.1 (CE) new'!N358</f>
        <v>0</v>
      </c>
      <c r="N369" s="578">
        <f>'Allegato 1.1 (CE) new'!O358</f>
        <v>0</v>
      </c>
      <c r="O369" s="578">
        <f t="shared" ref="O369:P372" si="147">N369*0.02+N369</f>
        <v>0</v>
      </c>
      <c r="P369" s="578">
        <f t="shared" si="147"/>
        <v>0</v>
      </c>
      <c r="Q369" s="578"/>
      <c r="R369" s="453">
        <f t="shared" si="131"/>
        <v>0</v>
      </c>
      <c r="S369" s="361"/>
    </row>
    <row r="370" spans="1:19" ht="25.5">
      <c r="A370" s="398"/>
      <c r="B370" s="398" t="s">
        <v>1846</v>
      </c>
      <c r="C370" s="398" t="s">
        <v>751</v>
      </c>
      <c r="D370" s="399" t="s">
        <v>752</v>
      </c>
      <c r="E370" s="398">
        <v>5</v>
      </c>
      <c r="F370" s="400">
        <v>2</v>
      </c>
      <c r="G370" s="400">
        <v>1</v>
      </c>
      <c r="H370" s="400">
        <v>11</v>
      </c>
      <c r="I370" s="400">
        <v>2</v>
      </c>
      <c r="J370" s="406" t="s">
        <v>1847</v>
      </c>
      <c r="K370" s="594">
        <f>'Allegato 1.1 (CE) new'!L359</f>
        <v>0</v>
      </c>
      <c r="L370" s="594">
        <v>0</v>
      </c>
      <c r="M370" s="594">
        <f>'Allegato 1.1 (CE) new'!N359</f>
        <v>0</v>
      </c>
      <c r="N370" s="578">
        <f>'Allegato 1.1 (CE) new'!O359</f>
        <v>0</v>
      </c>
      <c r="O370" s="578">
        <f t="shared" si="147"/>
        <v>0</v>
      </c>
      <c r="P370" s="578">
        <f t="shared" si="147"/>
        <v>0</v>
      </c>
      <c r="Q370" s="578"/>
      <c r="R370" s="453">
        <f t="shared" si="131"/>
        <v>0</v>
      </c>
      <c r="S370" s="361"/>
    </row>
    <row r="371" spans="1:19" s="731" customFormat="1" ht="15">
      <c r="A371" s="724" t="s">
        <v>419</v>
      </c>
      <c r="B371" s="724" t="s">
        <v>1848</v>
      </c>
      <c r="C371" s="724" t="s">
        <v>753</v>
      </c>
      <c r="D371" s="725" t="s">
        <v>754</v>
      </c>
      <c r="E371" s="724">
        <v>5</v>
      </c>
      <c r="F371" s="726">
        <v>2</v>
      </c>
      <c r="G371" s="726">
        <v>1</v>
      </c>
      <c r="H371" s="726">
        <v>11</v>
      </c>
      <c r="I371" s="726">
        <v>3</v>
      </c>
      <c r="J371" s="727" t="s">
        <v>1849</v>
      </c>
      <c r="K371" s="728">
        <f>'Allegato 1.1 (CE) new'!L360</f>
        <v>85000</v>
      </c>
      <c r="L371" s="728">
        <v>66667</v>
      </c>
      <c r="M371" s="728">
        <f>'Allegato 1.1 (CE) new'!N360</f>
        <v>85000</v>
      </c>
      <c r="N371" s="728">
        <f>'Allegato 1.1 (CE) new'!O360</f>
        <v>85000</v>
      </c>
      <c r="O371" s="728">
        <f t="shared" si="147"/>
        <v>86700</v>
      </c>
      <c r="P371" s="728">
        <f t="shared" si="147"/>
        <v>88434</v>
      </c>
      <c r="Q371" s="728"/>
      <c r="R371" s="729">
        <f t="shared" si="131"/>
        <v>0</v>
      </c>
      <c r="S371" s="730"/>
    </row>
    <row r="372" spans="1:19" ht="15">
      <c r="A372" s="398"/>
      <c r="B372" s="398" t="s">
        <v>1850</v>
      </c>
      <c r="C372" s="398" t="s">
        <v>755</v>
      </c>
      <c r="D372" s="399" t="s">
        <v>756</v>
      </c>
      <c r="E372" s="398">
        <v>5</v>
      </c>
      <c r="F372" s="400">
        <v>2</v>
      </c>
      <c r="G372" s="400">
        <v>1</v>
      </c>
      <c r="H372" s="400">
        <v>11</v>
      </c>
      <c r="I372" s="400">
        <v>4</v>
      </c>
      <c r="J372" s="406" t="s">
        <v>1851</v>
      </c>
      <c r="K372" s="594">
        <f>'Allegato 1.1 (CE) new'!L361</f>
        <v>4592.75</v>
      </c>
      <c r="L372" s="594">
        <v>0</v>
      </c>
      <c r="M372" s="594">
        <f>'Allegato 1.1 (CE) new'!N361</f>
        <v>3225</v>
      </c>
      <c r="N372" s="578">
        <f>'Allegato 1.1 (CE) new'!O361</f>
        <v>3225</v>
      </c>
      <c r="O372" s="578">
        <f t="shared" si="147"/>
        <v>3289.5</v>
      </c>
      <c r="P372" s="578">
        <f t="shared" si="147"/>
        <v>3355.29</v>
      </c>
      <c r="Q372" s="578"/>
      <c r="R372" s="453">
        <f t="shared" si="131"/>
        <v>0</v>
      </c>
      <c r="S372" s="361"/>
    </row>
    <row r="373" spans="1:19" ht="15">
      <c r="A373" s="393"/>
      <c r="B373" s="393" t="s">
        <v>1852</v>
      </c>
      <c r="C373" s="393" t="s">
        <v>757</v>
      </c>
      <c r="D373" s="394" t="s">
        <v>758</v>
      </c>
      <c r="E373" s="393">
        <v>5</v>
      </c>
      <c r="F373" s="395">
        <v>2</v>
      </c>
      <c r="G373" s="395">
        <v>1</v>
      </c>
      <c r="H373" s="395">
        <v>12</v>
      </c>
      <c r="I373" s="395">
        <v>0</v>
      </c>
      <c r="J373" s="396" t="s">
        <v>1853</v>
      </c>
      <c r="K373" s="587">
        <f>'Allegato 1.1 (CE) new'!L362</f>
        <v>1641181.92</v>
      </c>
      <c r="L373" s="587">
        <v>1339545</v>
      </c>
      <c r="M373" s="587">
        <f>'Allegato 1.1 (CE) new'!N362</f>
        <v>1463266</v>
      </c>
      <c r="N373" s="587">
        <f>'Allegato 1.1 (CE) new'!O362</f>
        <v>1463266</v>
      </c>
      <c r="O373" s="593">
        <f t="shared" ref="O373:Q373" si="148">SUBTOTAL(9,O374:O398)</f>
        <v>1492531.32</v>
      </c>
      <c r="P373" s="593">
        <f t="shared" si="148"/>
        <v>1522381.9464</v>
      </c>
      <c r="Q373" s="593">
        <f t="shared" si="148"/>
        <v>0</v>
      </c>
      <c r="R373" s="453">
        <f t="shared" si="131"/>
        <v>0</v>
      </c>
      <c r="S373" s="361">
        <f>N373-R373</f>
        <v>1463266</v>
      </c>
    </row>
    <row r="374" spans="1:19" ht="25.5">
      <c r="A374" s="398" t="s">
        <v>350</v>
      </c>
      <c r="B374" s="398" t="s">
        <v>1854</v>
      </c>
      <c r="C374" s="398" t="s">
        <v>759</v>
      </c>
      <c r="D374" s="399" t="s">
        <v>760</v>
      </c>
      <c r="E374" s="398">
        <v>5</v>
      </c>
      <c r="F374" s="400">
        <v>2</v>
      </c>
      <c r="G374" s="400">
        <v>1</v>
      </c>
      <c r="H374" s="400">
        <v>12</v>
      </c>
      <c r="I374" s="400">
        <v>1</v>
      </c>
      <c r="J374" s="406" t="s">
        <v>1855</v>
      </c>
      <c r="K374" s="594">
        <f>'Allegato 1.1 (CE) new'!L363</f>
        <v>0</v>
      </c>
      <c r="L374" s="594">
        <v>0</v>
      </c>
      <c r="M374" s="594">
        <f>'Allegato 1.1 (CE) new'!N363</f>
        <v>0</v>
      </c>
      <c r="N374" s="578">
        <f>'Allegato 1.1 (CE) new'!O363</f>
        <v>0</v>
      </c>
      <c r="O374" s="578">
        <f t="shared" ref="O374:P389" si="149">N374*0.02+N374</f>
        <v>0</v>
      </c>
      <c r="P374" s="578">
        <f t="shared" si="149"/>
        <v>0</v>
      </c>
      <c r="Q374" s="578"/>
      <c r="R374" s="453">
        <f t="shared" si="131"/>
        <v>0</v>
      </c>
      <c r="S374" s="361"/>
    </row>
    <row r="375" spans="1:19" ht="15">
      <c r="A375" s="398"/>
      <c r="B375" s="398" t="s">
        <v>1856</v>
      </c>
      <c r="C375" s="398" t="s">
        <v>761</v>
      </c>
      <c r="D375" s="399" t="s">
        <v>762</v>
      </c>
      <c r="E375" s="398">
        <v>5</v>
      </c>
      <c r="F375" s="400">
        <v>2</v>
      </c>
      <c r="G375" s="400">
        <v>1</v>
      </c>
      <c r="H375" s="400">
        <v>12</v>
      </c>
      <c r="I375" s="400">
        <v>2</v>
      </c>
      <c r="J375" s="406" t="s">
        <v>1857</v>
      </c>
      <c r="K375" s="594">
        <f>'Allegato 1.1 (CE) new'!L364</f>
        <v>0</v>
      </c>
      <c r="L375" s="594">
        <v>0</v>
      </c>
      <c r="M375" s="594">
        <f>'Allegato 1.1 (CE) new'!N364</f>
        <v>0</v>
      </c>
      <c r="N375" s="578">
        <f>'Allegato 1.1 (CE) new'!O364</f>
        <v>0</v>
      </c>
      <c r="O375" s="578">
        <f t="shared" si="149"/>
        <v>0</v>
      </c>
      <c r="P375" s="578">
        <f t="shared" si="149"/>
        <v>0</v>
      </c>
      <c r="Q375" s="578"/>
      <c r="R375" s="453">
        <f t="shared" si="131"/>
        <v>0</v>
      </c>
      <c r="S375" s="361"/>
    </row>
    <row r="376" spans="1:19" ht="25.5">
      <c r="A376" s="398" t="s">
        <v>424</v>
      </c>
      <c r="B376" s="398" t="s">
        <v>1858</v>
      </c>
      <c r="C376" s="398" t="s">
        <v>763</v>
      </c>
      <c r="D376" s="399" t="s">
        <v>764</v>
      </c>
      <c r="E376" s="398">
        <v>5</v>
      </c>
      <c r="F376" s="400">
        <v>2</v>
      </c>
      <c r="G376" s="400">
        <v>1</v>
      </c>
      <c r="H376" s="400">
        <v>12</v>
      </c>
      <c r="I376" s="400">
        <v>3</v>
      </c>
      <c r="J376" s="406" t="s">
        <v>1859</v>
      </c>
      <c r="K376" s="594">
        <f>'Allegato 1.1 (CE) new'!L365</f>
        <v>0</v>
      </c>
      <c r="L376" s="594">
        <v>0</v>
      </c>
      <c r="M376" s="594">
        <f>'Allegato 1.1 (CE) new'!N365</f>
        <v>0</v>
      </c>
      <c r="N376" s="578">
        <f>'Allegato 1.1 (CE) new'!O365</f>
        <v>0</v>
      </c>
      <c r="O376" s="578">
        <f t="shared" si="149"/>
        <v>0</v>
      </c>
      <c r="P376" s="578">
        <f t="shared" si="149"/>
        <v>0</v>
      </c>
      <c r="Q376" s="578"/>
      <c r="R376" s="453">
        <f t="shared" si="131"/>
        <v>0</v>
      </c>
      <c r="S376" s="361"/>
    </row>
    <row r="377" spans="1:19" ht="15">
      <c r="A377" s="398"/>
      <c r="B377" s="398" t="s">
        <v>1860</v>
      </c>
      <c r="C377" s="398" t="s">
        <v>765</v>
      </c>
      <c r="D377" s="399" t="s">
        <v>1861</v>
      </c>
      <c r="E377" s="398">
        <v>5</v>
      </c>
      <c r="F377" s="400">
        <v>2</v>
      </c>
      <c r="G377" s="400">
        <v>1</v>
      </c>
      <c r="H377" s="400">
        <v>12</v>
      </c>
      <c r="I377" s="400">
        <v>4</v>
      </c>
      <c r="J377" s="406" t="s">
        <v>1862</v>
      </c>
      <c r="K377" s="594">
        <f>'Allegato 1.1 (CE) new'!L366</f>
        <v>1237033.95</v>
      </c>
      <c r="L377" s="594">
        <v>0</v>
      </c>
      <c r="M377" s="594">
        <f>'Allegato 1.1 (CE) new'!N366</f>
        <v>0</v>
      </c>
      <c r="N377" s="578">
        <f>'Allegato 1.1 (CE) new'!O366</f>
        <v>0</v>
      </c>
      <c r="O377" s="578">
        <f t="shared" si="149"/>
        <v>0</v>
      </c>
      <c r="P377" s="578">
        <f t="shared" si="149"/>
        <v>0</v>
      </c>
      <c r="Q377" s="578"/>
      <c r="R377" s="453">
        <f t="shared" si="131"/>
        <v>0</v>
      </c>
      <c r="S377" s="361"/>
    </row>
    <row r="378" spans="1:19" ht="15">
      <c r="A378" s="398"/>
      <c r="B378" s="398" t="s">
        <v>1863</v>
      </c>
      <c r="C378" s="398" t="s">
        <v>767</v>
      </c>
      <c r="D378" s="399" t="s">
        <v>768</v>
      </c>
      <c r="E378" s="398">
        <v>5</v>
      </c>
      <c r="F378" s="400">
        <v>2</v>
      </c>
      <c r="G378" s="400">
        <v>1</v>
      </c>
      <c r="H378" s="400">
        <v>12</v>
      </c>
      <c r="I378" s="400">
        <v>5</v>
      </c>
      <c r="J378" s="406" t="s">
        <v>1864</v>
      </c>
      <c r="K378" s="594">
        <f>'Allegato 1.1 (CE) new'!L367</f>
        <v>0</v>
      </c>
      <c r="L378" s="594">
        <v>0</v>
      </c>
      <c r="M378" s="594">
        <f>'Allegato 1.1 (CE) new'!N367</f>
        <v>0</v>
      </c>
      <c r="N378" s="578">
        <f>'Allegato 1.1 (CE) new'!O367</f>
        <v>0</v>
      </c>
      <c r="O378" s="578">
        <f t="shared" si="149"/>
        <v>0</v>
      </c>
      <c r="P378" s="578">
        <f t="shared" si="149"/>
        <v>0</v>
      </c>
      <c r="Q378" s="578"/>
      <c r="R378" s="453">
        <f t="shared" si="131"/>
        <v>0</v>
      </c>
      <c r="S378" s="361"/>
    </row>
    <row r="379" spans="1:19" ht="25.5">
      <c r="A379" s="398" t="s">
        <v>350</v>
      </c>
      <c r="B379" s="398" t="s">
        <v>1854</v>
      </c>
      <c r="C379" s="398" t="s">
        <v>759</v>
      </c>
      <c r="D379" s="399" t="s">
        <v>760</v>
      </c>
      <c r="E379" s="398">
        <v>5</v>
      </c>
      <c r="F379" s="400">
        <v>2</v>
      </c>
      <c r="G379" s="400">
        <v>1</v>
      </c>
      <c r="H379" s="400">
        <v>12</v>
      </c>
      <c r="I379" s="400">
        <v>6</v>
      </c>
      <c r="J379" s="406" t="s">
        <v>1865</v>
      </c>
      <c r="K379" s="594">
        <f>'Allegato 1.1 (CE) new'!L368</f>
        <v>0</v>
      </c>
      <c r="L379" s="594">
        <v>0</v>
      </c>
      <c r="M379" s="594">
        <f>'Allegato 1.1 (CE) new'!N368</f>
        <v>0</v>
      </c>
      <c r="N379" s="578">
        <f>'Allegato 1.1 (CE) new'!O368</f>
        <v>0</v>
      </c>
      <c r="O379" s="578">
        <f t="shared" si="149"/>
        <v>0</v>
      </c>
      <c r="P379" s="578">
        <f t="shared" si="149"/>
        <v>0</v>
      </c>
      <c r="Q379" s="578"/>
      <c r="R379" s="453">
        <f t="shared" si="131"/>
        <v>0</v>
      </c>
      <c r="S379" s="361"/>
    </row>
    <row r="380" spans="1:19" ht="25.5">
      <c r="A380" s="398"/>
      <c r="B380" s="398" t="s">
        <v>1856</v>
      </c>
      <c r="C380" s="398" t="s">
        <v>761</v>
      </c>
      <c r="D380" s="399" t="s">
        <v>762</v>
      </c>
      <c r="E380" s="398">
        <v>5</v>
      </c>
      <c r="F380" s="400">
        <v>2</v>
      </c>
      <c r="G380" s="400">
        <v>1</v>
      </c>
      <c r="H380" s="400">
        <v>12</v>
      </c>
      <c r="I380" s="400">
        <v>7</v>
      </c>
      <c r="J380" s="406" t="s">
        <v>1866</v>
      </c>
      <c r="K380" s="594">
        <f>'Allegato 1.1 (CE) new'!L369</f>
        <v>0</v>
      </c>
      <c r="L380" s="594">
        <v>0</v>
      </c>
      <c r="M380" s="594">
        <f>'Allegato 1.1 (CE) new'!N369</f>
        <v>0</v>
      </c>
      <c r="N380" s="578">
        <f>'Allegato 1.1 (CE) new'!O369</f>
        <v>0</v>
      </c>
      <c r="O380" s="578">
        <f t="shared" si="149"/>
        <v>0</v>
      </c>
      <c r="P380" s="578">
        <f t="shared" si="149"/>
        <v>0</v>
      </c>
      <c r="Q380" s="578"/>
      <c r="R380" s="453">
        <f t="shared" si="131"/>
        <v>0</v>
      </c>
      <c r="S380" s="361"/>
    </row>
    <row r="381" spans="1:19" ht="25.5">
      <c r="A381" s="398" t="s">
        <v>424</v>
      </c>
      <c r="B381" s="398" t="s">
        <v>1858</v>
      </c>
      <c r="C381" s="398" t="s">
        <v>763</v>
      </c>
      <c r="D381" s="399" t="s">
        <v>764</v>
      </c>
      <c r="E381" s="398">
        <v>5</v>
      </c>
      <c r="F381" s="400">
        <v>2</v>
      </c>
      <c r="G381" s="400">
        <v>1</v>
      </c>
      <c r="H381" s="400">
        <v>12</v>
      </c>
      <c r="I381" s="400">
        <v>8</v>
      </c>
      <c r="J381" s="406" t="s">
        <v>1867</v>
      </c>
      <c r="K381" s="594">
        <f>'Allegato 1.1 (CE) new'!L370</f>
        <v>0</v>
      </c>
      <c r="L381" s="594">
        <v>0</v>
      </c>
      <c r="M381" s="594">
        <f>'Allegato 1.1 (CE) new'!N370</f>
        <v>0</v>
      </c>
      <c r="N381" s="578">
        <f>'Allegato 1.1 (CE) new'!O370</f>
        <v>0</v>
      </c>
      <c r="O381" s="578">
        <f t="shared" si="149"/>
        <v>0</v>
      </c>
      <c r="P381" s="578">
        <f t="shared" si="149"/>
        <v>0</v>
      </c>
      <c r="Q381" s="578"/>
      <c r="R381" s="453">
        <f t="shared" si="131"/>
        <v>0</v>
      </c>
      <c r="S381" s="361"/>
    </row>
    <row r="382" spans="1:19" ht="15">
      <c r="A382" s="398"/>
      <c r="B382" s="398" t="s">
        <v>1860</v>
      </c>
      <c r="C382" s="398" t="s">
        <v>765</v>
      </c>
      <c r="D382" s="399" t="s">
        <v>1861</v>
      </c>
      <c r="E382" s="398">
        <v>5</v>
      </c>
      <c r="F382" s="400">
        <v>2</v>
      </c>
      <c r="G382" s="400">
        <v>1</v>
      </c>
      <c r="H382" s="400">
        <v>12</v>
      </c>
      <c r="I382" s="400">
        <v>9</v>
      </c>
      <c r="J382" s="406" t="s">
        <v>1868</v>
      </c>
      <c r="K382" s="594">
        <f>'Allegato 1.1 (CE) new'!L371</f>
        <v>297692.89</v>
      </c>
      <c r="L382" s="594">
        <v>0</v>
      </c>
      <c r="M382" s="594">
        <f>'Allegato 1.1 (CE) new'!N371</f>
        <v>0</v>
      </c>
      <c r="N382" s="578">
        <f>'Allegato 1.1 (CE) new'!O371</f>
        <v>0</v>
      </c>
      <c r="O382" s="578">
        <f t="shared" si="149"/>
        <v>0</v>
      </c>
      <c r="P382" s="578">
        <f t="shared" si="149"/>
        <v>0</v>
      </c>
      <c r="Q382" s="578"/>
      <c r="R382" s="453">
        <f t="shared" si="131"/>
        <v>0</v>
      </c>
      <c r="S382" s="361"/>
    </row>
    <row r="383" spans="1:19" ht="15">
      <c r="A383" s="398"/>
      <c r="B383" s="398" t="s">
        <v>1863</v>
      </c>
      <c r="C383" s="398" t="s">
        <v>767</v>
      </c>
      <c r="D383" s="399" t="s">
        <v>768</v>
      </c>
      <c r="E383" s="398">
        <v>5</v>
      </c>
      <c r="F383" s="400">
        <v>2</v>
      </c>
      <c r="G383" s="400">
        <v>1</v>
      </c>
      <c r="H383" s="400">
        <v>12</v>
      </c>
      <c r="I383" s="400">
        <v>10</v>
      </c>
      <c r="J383" s="406" t="s">
        <v>1869</v>
      </c>
      <c r="K383" s="594">
        <f>'Allegato 1.1 (CE) new'!L372</f>
        <v>7106.04</v>
      </c>
      <c r="L383" s="594">
        <v>0</v>
      </c>
      <c r="M383" s="594">
        <f>'Allegato 1.1 (CE) new'!N372</f>
        <v>0</v>
      </c>
      <c r="N383" s="578">
        <f>'Allegato 1.1 (CE) new'!O372</f>
        <v>0</v>
      </c>
      <c r="O383" s="578">
        <f t="shared" si="149"/>
        <v>0</v>
      </c>
      <c r="P383" s="578">
        <f t="shared" si="149"/>
        <v>0</v>
      </c>
      <c r="Q383" s="578"/>
      <c r="R383" s="453">
        <f t="shared" ref="R383:R446" si="150">N383+N383*0.02-O383</f>
        <v>0</v>
      </c>
      <c r="S383" s="361"/>
    </row>
    <row r="384" spans="1:19" ht="25.5">
      <c r="A384" s="398" t="s">
        <v>350</v>
      </c>
      <c r="B384" s="398" t="s">
        <v>1854</v>
      </c>
      <c r="C384" s="398" t="s">
        <v>759</v>
      </c>
      <c r="D384" s="399" t="s">
        <v>760</v>
      </c>
      <c r="E384" s="398">
        <v>5</v>
      </c>
      <c r="F384" s="400">
        <v>2</v>
      </c>
      <c r="G384" s="400">
        <v>1</v>
      </c>
      <c r="H384" s="400">
        <v>12</v>
      </c>
      <c r="I384" s="400">
        <v>11</v>
      </c>
      <c r="J384" s="406" t="s">
        <v>1870</v>
      </c>
      <c r="K384" s="594">
        <f>'Allegato 1.1 (CE) new'!L373</f>
        <v>0</v>
      </c>
      <c r="L384" s="594">
        <v>0</v>
      </c>
      <c r="M384" s="594">
        <f>'Allegato 1.1 (CE) new'!N373</f>
        <v>0</v>
      </c>
      <c r="N384" s="578">
        <f>'Allegato 1.1 (CE) new'!O373</f>
        <v>0</v>
      </c>
      <c r="O384" s="578">
        <f t="shared" si="149"/>
        <v>0</v>
      </c>
      <c r="P384" s="578">
        <f t="shared" si="149"/>
        <v>0</v>
      </c>
      <c r="Q384" s="578"/>
      <c r="R384" s="453">
        <f t="shared" si="150"/>
        <v>0</v>
      </c>
      <c r="S384" s="361"/>
    </row>
    <row r="385" spans="1:19" ht="15">
      <c r="A385" s="398"/>
      <c r="B385" s="398" t="s">
        <v>1856</v>
      </c>
      <c r="C385" s="398" t="s">
        <v>761</v>
      </c>
      <c r="D385" s="399" t="s">
        <v>762</v>
      </c>
      <c r="E385" s="398">
        <v>5</v>
      </c>
      <c r="F385" s="400">
        <v>2</v>
      </c>
      <c r="G385" s="400">
        <v>1</v>
      </c>
      <c r="H385" s="400">
        <v>12</v>
      </c>
      <c r="I385" s="400">
        <v>12</v>
      </c>
      <c r="J385" s="406" t="s">
        <v>1871</v>
      </c>
      <c r="K385" s="594">
        <f>'Allegato 1.1 (CE) new'!L374</f>
        <v>0</v>
      </c>
      <c r="L385" s="594">
        <v>0</v>
      </c>
      <c r="M385" s="594">
        <f>'Allegato 1.1 (CE) new'!N374</f>
        <v>0</v>
      </c>
      <c r="N385" s="578">
        <f>'Allegato 1.1 (CE) new'!O374</f>
        <v>0</v>
      </c>
      <c r="O385" s="578">
        <f t="shared" si="149"/>
        <v>0</v>
      </c>
      <c r="P385" s="578">
        <f t="shared" si="149"/>
        <v>0</v>
      </c>
      <c r="Q385" s="578"/>
      <c r="R385" s="453">
        <f t="shared" si="150"/>
        <v>0</v>
      </c>
      <c r="S385" s="361"/>
    </row>
    <row r="386" spans="1:19" ht="25.5">
      <c r="A386" s="398" t="s">
        <v>424</v>
      </c>
      <c r="B386" s="398" t="s">
        <v>1858</v>
      </c>
      <c r="C386" s="398" t="s">
        <v>763</v>
      </c>
      <c r="D386" s="399" t="s">
        <v>764</v>
      </c>
      <c r="E386" s="398">
        <v>5</v>
      </c>
      <c r="F386" s="400">
        <v>2</v>
      </c>
      <c r="G386" s="400">
        <v>1</v>
      </c>
      <c r="H386" s="400">
        <v>12</v>
      </c>
      <c r="I386" s="400">
        <v>13</v>
      </c>
      <c r="J386" s="406" t="s">
        <v>1872</v>
      </c>
      <c r="K386" s="594">
        <f>'Allegato 1.1 (CE) new'!L375</f>
        <v>0</v>
      </c>
      <c r="L386" s="594">
        <v>0</v>
      </c>
      <c r="M386" s="594">
        <f>'Allegato 1.1 (CE) new'!N375</f>
        <v>0</v>
      </c>
      <c r="N386" s="578">
        <f>'Allegato 1.1 (CE) new'!O375</f>
        <v>0</v>
      </c>
      <c r="O386" s="578">
        <f t="shared" si="149"/>
        <v>0</v>
      </c>
      <c r="P386" s="578">
        <f t="shared" si="149"/>
        <v>0</v>
      </c>
      <c r="Q386" s="578"/>
      <c r="R386" s="453">
        <f t="shared" si="150"/>
        <v>0</v>
      </c>
      <c r="S386" s="361"/>
    </row>
    <row r="387" spans="1:19" ht="15">
      <c r="A387" s="398"/>
      <c r="B387" s="398" t="s">
        <v>1860</v>
      </c>
      <c r="C387" s="398" t="s">
        <v>765</v>
      </c>
      <c r="D387" s="399" t="s">
        <v>1861</v>
      </c>
      <c r="E387" s="398">
        <v>5</v>
      </c>
      <c r="F387" s="400">
        <v>2</v>
      </c>
      <c r="G387" s="400">
        <v>1</v>
      </c>
      <c r="H387" s="400">
        <v>12</v>
      </c>
      <c r="I387" s="400">
        <v>14</v>
      </c>
      <c r="J387" s="406" t="s">
        <v>1873</v>
      </c>
      <c r="K387" s="594">
        <f>'Allegato 1.1 (CE) new'!L376</f>
        <v>0</v>
      </c>
      <c r="L387" s="594">
        <v>0</v>
      </c>
      <c r="M387" s="594">
        <f>'Allegato 1.1 (CE) new'!N376</f>
        <v>0</v>
      </c>
      <c r="N387" s="578">
        <f>'Allegato 1.1 (CE) new'!O376</f>
        <v>0</v>
      </c>
      <c r="O387" s="578">
        <f t="shared" si="149"/>
        <v>0</v>
      </c>
      <c r="P387" s="578">
        <f t="shared" si="149"/>
        <v>0</v>
      </c>
      <c r="Q387" s="578"/>
      <c r="R387" s="453">
        <f t="shared" si="150"/>
        <v>0</v>
      </c>
      <c r="S387" s="361"/>
    </row>
    <row r="388" spans="1:19" ht="15">
      <c r="A388" s="398"/>
      <c r="B388" s="398" t="s">
        <v>1863</v>
      </c>
      <c r="C388" s="398" t="s">
        <v>767</v>
      </c>
      <c r="D388" s="399" t="s">
        <v>768</v>
      </c>
      <c r="E388" s="398">
        <v>5</v>
      </c>
      <c r="F388" s="400">
        <v>2</v>
      </c>
      <c r="G388" s="400">
        <v>1</v>
      </c>
      <c r="H388" s="400">
        <v>12</v>
      </c>
      <c r="I388" s="400">
        <v>15</v>
      </c>
      <c r="J388" s="406" t="s">
        <v>1874</v>
      </c>
      <c r="K388" s="594">
        <f>'Allegato 1.1 (CE) new'!L377</f>
        <v>0</v>
      </c>
      <c r="L388" s="594">
        <v>0</v>
      </c>
      <c r="M388" s="594">
        <f>'Allegato 1.1 (CE) new'!N377</f>
        <v>0</v>
      </c>
      <c r="N388" s="578">
        <f>'Allegato 1.1 (CE) new'!O377</f>
        <v>0</v>
      </c>
      <c r="O388" s="578">
        <f t="shared" si="149"/>
        <v>0</v>
      </c>
      <c r="P388" s="578">
        <f t="shared" si="149"/>
        <v>0</v>
      </c>
      <c r="Q388" s="578"/>
      <c r="R388" s="453">
        <f t="shared" si="150"/>
        <v>0</v>
      </c>
      <c r="S388" s="361"/>
    </row>
    <row r="389" spans="1:19" ht="25.5">
      <c r="A389" s="398" t="s">
        <v>350</v>
      </c>
      <c r="B389" s="398" t="s">
        <v>1854</v>
      </c>
      <c r="C389" s="398" t="s">
        <v>759</v>
      </c>
      <c r="D389" s="399" t="s">
        <v>760</v>
      </c>
      <c r="E389" s="398">
        <v>5</v>
      </c>
      <c r="F389" s="400">
        <v>2</v>
      </c>
      <c r="G389" s="400">
        <v>1</v>
      </c>
      <c r="H389" s="400">
        <v>12</v>
      </c>
      <c r="I389" s="400">
        <v>16</v>
      </c>
      <c r="J389" s="406" t="s">
        <v>1875</v>
      </c>
      <c r="K389" s="594">
        <f>'Allegato 1.1 (CE) new'!L378</f>
        <v>0</v>
      </c>
      <c r="L389" s="594">
        <v>0</v>
      </c>
      <c r="M389" s="594">
        <f>'Allegato 1.1 (CE) new'!N378</f>
        <v>0</v>
      </c>
      <c r="N389" s="578">
        <f>'Allegato 1.1 (CE) new'!O378</f>
        <v>0</v>
      </c>
      <c r="O389" s="578">
        <f t="shared" si="149"/>
        <v>0</v>
      </c>
      <c r="P389" s="578">
        <f t="shared" si="149"/>
        <v>0</v>
      </c>
      <c r="Q389" s="578"/>
      <c r="R389" s="453">
        <f t="shared" si="150"/>
        <v>0</v>
      </c>
      <c r="S389" s="361"/>
    </row>
    <row r="390" spans="1:19" ht="15">
      <c r="A390" s="398"/>
      <c r="B390" s="398" t="s">
        <v>1856</v>
      </c>
      <c r="C390" s="398" t="s">
        <v>761</v>
      </c>
      <c r="D390" s="399" t="s">
        <v>762</v>
      </c>
      <c r="E390" s="398">
        <v>5</v>
      </c>
      <c r="F390" s="400">
        <v>2</v>
      </c>
      <c r="G390" s="400">
        <v>1</v>
      </c>
      <c r="H390" s="400">
        <v>12</v>
      </c>
      <c r="I390" s="400">
        <v>17</v>
      </c>
      <c r="J390" s="406" t="s">
        <v>1876</v>
      </c>
      <c r="K390" s="594">
        <f>'Allegato 1.1 (CE) new'!L379</f>
        <v>0</v>
      </c>
      <c r="L390" s="594">
        <v>0</v>
      </c>
      <c r="M390" s="594">
        <f>'Allegato 1.1 (CE) new'!N379</f>
        <v>0</v>
      </c>
      <c r="N390" s="578">
        <f>'Allegato 1.1 (CE) new'!O379</f>
        <v>0</v>
      </c>
      <c r="O390" s="578">
        <f t="shared" ref="O390:P398" si="151">N390*0.02+N390</f>
        <v>0</v>
      </c>
      <c r="P390" s="578">
        <f t="shared" si="151"/>
        <v>0</v>
      </c>
      <c r="Q390" s="578"/>
      <c r="R390" s="453">
        <f t="shared" si="150"/>
        <v>0</v>
      </c>
      <c r="S390" s="361"/>
    </row>
    <row r="391" spans="1:19" ht="25.5">
      <c r="A391" s="398" t="s">
        <v>424</v>
      </c>
      <c r="B391" s="398" t="s">
        <v>1858</v>
      </c>
      <c r="C391" s="398" t="s">
        <v>763</v>
      </c>
      <c r="D391" s="399" t="s">
        <v>764</v>
      </c>
      <c r="E391" s="398">
        <v>5</v>
      </c>
      <c r="F391" s="400">
        <v>2</v>
      </c>
      <c r="G391" s="400">
        <v>1</v>
      </c>
      <c r="H391" s="400">
        <v>12</v>
      </c>
      <c r="I391" s="400">
        <v>18</v>
      </c>
      <c r="J391" s="406" t="s">
        <v>1877</v>
      </c>
      <c r="K391" s="594">
        <f>'Allegato 1.1 (CE) new'!L380</f>
        <v>0</v>
      </c>
      <c r="L391" s="594">
        <v>0</v>
      </c>
      <c r="M391" s="594">
        <f>'Allegato 1.1 (CE) new'!N380</f>
        <v>0</v>
      </c>
      <c r="N391" s="578">
        <f>'Allegato 1.1 (CE) new'!O380</f>
        <v>0</v>
      </c>
      <c r="O391" s="578">
        <f t="shared" si="151"/>
        <v>0</v>
      </c>
      <c r="P391" s="578">
        <f t="shared" si="151"/>
        <v>0</v>
      </c>
      <c r="Q391" s="578"/>
      <c r="R391" s="453">
        <f t="shared" si="150"/>
        <v>0</v>
      </c>
      <c r="S391" s="361"/>
    </row>
    <row r="392" spans="1:19" ht="15">
      <c r="A392" s="398"/>
      <c r="B392" s="398" t="s">
        <v>1860</v>
      </c>
      <c r="C392" s="398" t="s">
        <v>765</v>
      </c>
      <c r="D392" s="399" t="s">
        <v>1861</v>
      </c>
      <c r="E392" s="398">
        <v>5</v>
      </c>
      <c r="F392" s="400">
        <v>2</v>
      </c>
      <c r="G392" s="400">
        <v>1</v>
      </c>
      <c r="H392" s="400">
        <v>12</v>
      </c>
      <c r="I392" s="400">
        <v>19</v>
      </c>
      <c r="J392" s="406" t="s">
        <v>1878</v>
      </c>
      <c r="K392" s="594">
        <f>'Allegato 1.1 (CE) new'!L381</f>
        <v>67704.98</v>
      </c>
      <c r="L392" s="594">
        <v>0</v>
      </c>
      <c r="M392" s="594">
        <f>'Allegato 1.1 (CE) new'!N381</f>
        <v>0</v>
      </c>
      <c r="N392" s="578">
        <f>'Allegato 1.1 (CE) new'!O381</f>
        <v>0</v>
      </c>
      <c r="O392" s="578">
        <f t="shared" si="151"/>
        <v>0</v>
      </c>
      <c r="P392" s="578">
        <f t="shared" si="151"/>
        <v>0</v>
      </c>
      <c r="Q392" s="578"/>
      <c r="R392" s="453">
        <f t="shared" si="150"/>
        <v>0</v>
      </c>
      <c r="S392" s="361"/>
    </row>
    <row r="393" spans="1:19" ht="15">
      <c r="A393" s="398"/>
      <c r="B393" s="398" t="s">
        <v>1863</v>
      </c>
      <c r="C393" s="398" t="s">
        <v>767</v>
      </c>
      <c r="D393" s="399" t="s">
        <v>768</v>
      </c>
      <c r="E393" s="398">
        <v>5</v>
      </c>
      <c r="F393" s="400">
        <v>2</v>
      </c>
      <c r="G393" s="400">
        <v>1</v>
      </c>
      <c r="H393" s="400">
        <v>12</v>
      </c>
      <c r="I393" s="400">
        <v>20</v>
      </c>
      <c r="J393" s="406" t="s">
        <v>1879</v>
      </c>
      <c r="K393" s="594">
        <f>'Allegato 1.1 (CE) new'!L382</f>
        <v>1449.09</v>
      </c>
      <c r="L393" s="594">
        <v>0</v>
      </c>
      <c r="M393" s="594">
        <f>'Allegato 1.1 (CE) new'!N382</f>
        <v>0</v>
      </c>
      <c r="N393" s="578">
        <f>'Allegato 1.1 (CE) new'!O382</f>
        <v>0</v>
      </c>
      <c r="O393" s="578">
        <f t="shared" si="151"/>
        <v>0</v>
      </c>
      <c r="P393" s="578">
        <f t="shared" si="151"/>
        <v>0</v>
      </c>
      <c r="Q393" s="578"/>
      <c r="R393" s="453">
        <f t="shared" si="150"/>
        <v>0</v>
      </c>
      <c r="S393" s="361"/>
    </row>
    <row r="394" spans="1:19" ht="25.5">
      <c r="A394" s="398" t="s">
        <v>350</v>
      </c>
      <c r="B394" s="398" t="s">
        <v>1854</v>
      </c>
      <c r="C394" s="398" t="s">
        <v>759</v>
      </c>
      <c r="D394" s="399" t="s">
        <v>760</v>
      </c>
      <c r="E394" s="398">
        <v>5</v>
      </c>
      <c r="F394" s="400">
        <v>2</v>
      </c>
      <c r="G394" s="400">
        <v>1</v>
      </c>
      <c r="H394" s="400">
        <v>12</v>
      </c>
      <c r="I394" s="400">
        <v>21</v>
      </c>
      <c r="J394" s="406" t="s">
        <v>1880</v>
      </c>
      <c r="K394" s="594">
        <f>'Allegato 1.1 (CE) new'!L383</f>
        <v>0</v>
      </c>
      <c r="L394" s="594">
        <v>303</v>
      </c>
      <c r="M394" s="594">
        <f>'Allegato 1.1 (CE) new'!N383</f>
        <v>0</v>
      </c>
      <c r="N394" s="578">
        <f>'Allegato 1.1 (CE) new'!O383</f>
        <v>0</v>
      </c>
      <c r="O394" s="578">
        <f t="shared" si="151"/>
        <v>0</v>
      </c>
      <c r="P394" s="578">
        <f t="shared" si="151"/>
        <v>0</v>
      </c>
      <c r="Q394" s="578"/>
      <c r="R394" s="453">
        <f t="shared" si="150"/>
        <v>0</v>
      </c>
      <c r="S394" s="361"/>
    </row>
    <row r="395" spans="1:19" ht="25.5">
      <c r="A395" s="398"/>
      <c r="B395" s="398" t="s">
        <v>1856</v>
      </c>
      <c r="C395" s="398" t="s">
        <v>761</v>
      </c>
      <c r="D395" s="399" t="s">
        <v>762</v>
      </c>
      <c r="E395" s="398">
        <v>5</v>
      </c>
      <c r="F395" s="400">
        <v>2</v>
      </c>
      <c r="G395" s="400">
        <v>1</v>
      </c>
      <c r="H395" s="400">
        <v>12</v>
      </c>
      <c r="I395" s="400">
        <v>22</v>
      </c>
      <c r="J395" s="406" t="s">
        <v>1881</v>
      </c>
      <c r="K395" s="594">
        <f>'Allegato 1.1 (CE) new'!L384</f>
        <v>0</v>
      </c>
      <c r="L395" s="594">
        <v>0</v>
      </c>
      <c r="M395" s="594">
        <f>'Allegato 1.1 (CE) new'!N384</f>
        <v>0</v>
      </c>
      <c r="N395" s="578">
        <f>'Allegato 1.1 (CE) new'!O384</f>
        <v>0</v>
      </c>
      <c r="O395" s="578">
        <f t="shared" si="151"/>
        <v>0</v>
      </c>
      <c r="P395" s="578">
        <f t="shared" si="151"/>
        <v>0</v>
      </c>
      <c r="Q395" s="578"/>
      <c r="R395" s="453">
        <f t="shared" si="150"/>
        <v>0</v>
      </c>
      <c r="S395" s="361"/>
    </row>
    <row r="396" spans="1:19" ht="25.5">
      <c r="A396" s="398" t="s">
        <v>424</v>
      </c>
      <c r="B396" s="398" t="s">
        <v>1858</v>
      </c>
      <c r="C396" s="398" t="s">
        <v>763</v>
      </c>
      <c r="D396" s="399" t="s">
        <v>764</v>
      </c>
      <c r="E396" s="398">
        <v>5</v>
      </c>
      <c r="F396" s="400">
        <v>2</v>
      </c>
      <c r="G396" s="400">
        <v>1</v>
      </c>
      <c r="H396" s="400">
        <v>12</v>
      </c>
      <c r="I396" s="400">
        <v>23</v>
      </c>
      <c r="J396" s="406" t="s">
        <v>1882</v>
      </c>
      <c r="K396" s="594">
        <f>'Allegato 1.1 (CE) new'!L385</f>
        <v>9993.48</v>
      </c>
      <c r="L396" s="594">
        <v>0</v>
      </c>
      <c r="M396" s="594">
        <f>'Allegato 1.1 (CE) new'!N385</f>
        <v>0</v>
      </c>
      <c r="N396" s="578">
        <f>'Allegato 1.1 (CE) new'!O385</f>
        <v>0</v>
      </c>
      <c r="O396" s="578">
        <f t="shared" si="151"/>
        <v>0</v>
      </c>
      <c r="P396" s="578">
        <f t="shared" si="151"/>
        <v>0</v>
      </c>
      <c r="Q396" s="578"/>
      <c r="R396" s="453">
        <f t="shared" si="150"/>
        <v>0</v>
      </c>
      <c r="S396" s="361"/>
    </row>
    <row r="397" spans="1:19" ht="25.5">
      <c r="A397" s="398"/>
      <c r="B397" s="398" t="s">
        <v>1860</v>
      </c>
      <c r="C397" s="398" t="s">
        <v>765</v>
      </c>
      <c r="D397" s="399" t="s">
        <v>1861</v>
      </c>
      <c r="E397" s="398">
        <v>5</v>
      </c>
      <c r="F397" s="400">
        <v>2</v>
      </c>
      <c r="G397" s="400">
        <v>1</v>
      </c>
      <c r="H397" s="400">
        <v>12</v>
      </c>
      <c r="I397" s="400">
        <v>24</v>
      </c>
      <c r="J397" s="406" t="s">
        <v>1883</v>
      </c>
      <c r="K397" s="594">
        <f>'Allegato 1.1 (CE) new'!L386</f>
        <v>20201.490000000002</v>
      </c>
      <c r="L397" s="594">
        <v>1336173</v>
      </c>
      <c r="M397" s="594">
        <f>'Allegato 1.1 (CE) new'!N386</f>
        <v>1463266</v>
      </c>
      <c r="N397" s="578">
        <f>'Allegato 1.1 (CE) new'!O386</f>
        <v>1463266</v>
      </c>
      <c r="O397" s="578">
        <f t="shared" si="151"/>
        <v>1492531.32</v>
      </c>
      <c r="P397" s="578">
        <f t="shared" si="151"/>
        <v>1522381.9464</v>
      </c>
      <c r="Q397" s="578"/>
      <c r="R397" s="453">
        <f t="shared" si="150"/>
        <v>0</v>
      </c>
      <c r="S397" s="361"/>
    </row>
    <row r="398" spans="1:19" ht="25.5">
      <c r="A398" s="398"/>
      <c r="B398" s="398" t="s">
        <v>1863</v>
      </c>
      <c r="C398" s="398" t="s">
        <v>767</v>
      </c>
      <c r="D398" s="399" t="s">
        <v>768</v>
      </c>
      <c r="E398" s="398">
        <v>5</v>
      </c>
      <c r="F398" s="400">
        <v>2</v>
      </c>
      <c r="G398" s="400">
        <v>1</v>
      </c>
      <c r="H398" s="400">
        <v>12</v>
      </c>
      <c r="I398" s="400">
        <v>25</v>
      </c>
      <c r="J398" s="406" t="s">
        <v>1884</v>
      </c>
      <c r="K398" s="594">
        <f>'Allegato 1.1 (CE) new'!L387</f>
        <v>0</v>
      </c>
      <c r="L398" s="594">
        <v>3069</v>
      </c>
      <c r="M398" s="594">
        <f>'Allegato 1.1 (CE) new'!N387</f>
        <v>0</v>
      </c>
      <c r="N398" s="578">
        <f>'Allegato 1.1 (CE) new'!O387</f>
        <v>0</v>
      </c>
      <c r="O398" s="578">
        <f t="shared" si="151"/>
        <v>0</v>
      </c>
      <c r="P398" s="578">
        <f t="shared" si="151"/>
        <v>0</v>
      </c>
      <c r="Q398" s="578"/>
      <c r="R398" s="453">
        <f t="shared" si="150"/>
        <v>0</v>
      </c>
      <c r="S398" s="361"/>
    </row>
    <row r="399" spans="1:19" ht="15">
      <c r="A399" s="393"/>
      <c r="B399" s="393" t="s">
        <v>1885</v>
      </c>
      <c r="C399" s="393" t="s">
        <v>769</v>
      </c>
      <c r="D399" s="394" t="s">
        <v>770</v>
      </c>
      <c r="E399" s="393">
        <v>5</v>
      </c>
      <c r="F399" s="395">
        <v>2</v>
      </c>
      <c r="G399" s="395">
        <v>1</v>
      </c>
      <c r="H399" s="395">
        <v>13</v>
      </c>
      <c r="I399" s="395">
        <v>0</v>
      </c>
      <c r="J399" s="396" t="s">
        <v>1886</v>
      </c>
      <c r="K399" s="587">
        <f>'Allegato 1.1 (CE) new'!L388</f>
        <v>240121.01</v>
      </c>
      <c r="L399" s="587">
        <v>171258</v>
      </c>
      <c r="M399" s="587">
        <f>'Allegato 1.1 (CE) new'!N388</f>
        <v>173836</v>
      </c>
      <c r="N399" s="587">
        <f>'Allegato 1.1 (CE) new'!O388</f>
        <v>173836</v>
      </c>
      <c r="O399" s="593">
        <f t="shared" ref="O399:Q399" si="152">SUBTOTAL(9,O400:O409)</f>
        <v>177312.72000000003</v>
      </c>
      <c r="P399" s="593">
        <f t="shared" si="152"/>
        <v>180858.97440000001</v>
      </c>
      <c r="Q399" s="593">
        <f t="shared" si="152"/>
        <v>0</v>
      </c>
      <c r="R399" s="453">
        <f t="shared" si="150"/>
        <v>0</v>
      </c>
      <c r="S399" s="361"/>
    </row>
    <row r="400" spans="1:19" ht="25.5">
      <c r="A400" s="398"/>
      <c r="B400" s="398" t="s">
        <v>1887</v>
      </c>
      <c r="C400" s="398" t="s">
        <v>771</v>
      </c>
      <c r="D400" s="399" t="s">
        <v>772</v>
      </c>
      <c r="E400" s="398">
        <v>5</v>
      </c>
      <c r="F400" s="400">
        <v>2</v>
      </c>
      <c r="G400" s="400">
        <v>1</v>
      </c>
      <c r="H400" s="400">
        <v>13</v>
      </c>
      <c r="I400" s="400">
        <v>1</v>
      </c>
      <c r="J400" s="406" t="s">
        <v>1888</v>
      </c>
      <c r="K400" s="594">
        <f>'Allegato 1.1 (CE) new'!L389</f>
        <v>0</v>
      </c>
      <c r="L400" s="594">
        <v>0</v>
      </c>
      <c r="M400" s="594">
        <f>'Allegato 1.1 (CE) new'!N389</f>
        <v>0</v>
      </c>
      <c r="N400" s="578">
        <f>'Allegato 1.1 (CE) new'!O389</f>
        <v>0</v>
      </c>
      <c r="O400" s="578">
        <f t="shared" ref="O400:P409" si="153">N400*0.02+N400</f>
        <v>0</v>
      </c>
      <c r="P400" s="578">
        <f t="shared" si="153"/>
        <v>0</v>
      </c>
      <c r="Q400" s="578"/>
      <c r="R400" s="453">
        <f t="shared" si="150"/>
        <v>0</v>
      </c>
      <c r="S400" s="361"/>
    </row>
    <row r="401" spans="1:19" ht="25.5">
      <c r="A401" s="398"/>
      <c r="B401" s="398" t="s">
        <v>1889</v>
      </c>
      <c r="C401" s="398" t="s">
        <v>773</v>
      </c>
      <c r="D401" s="399" t="s">
        <v>774</v>
      </c>
      <c r="E401" s="398">
        <v>5</v>
      </c>
      <c r="F401" s="400">
        <v>2</v>
      </c>
      <c r="G401" s="400">
        <v>1</v>
      </c>
      <c r="H401" s="400">
        <v>13</v>
      </c>
      <c r="I401" s="400">
        <v>2</v>
      </c>
      <c r="J401" s="406" t="s">
        <v>1890</v>
      </c>
      <c r="K401" s="594">
        <f>'Allegato 1.1 (CE) new'!L390</f>
        <v>203400.51</v>
      </c>
      <c r="L401" s="594">
        <v>171258</v>
      </c>
      <c r="M401" s="594">
        <f>'Allegato 1.1 (CE) new'!N390</f>
        <v>152182</v>
      </c>
      <c r="N401" s="578">
        <f>'Allegato 1.1 (CE) new'!O390</f>
        <v>152182</v>
      </c>
      <c r="O401" s="578">
        <f t="shared" si="153"/>
        <v>155225.64000000001</v>
      </c>
      <c r="P401" s="578">
        <f t="shared" si="153"/>
        <v>158330.15280000001</v>
      </c>
      <c r="Q401" s="578"/>
      <c r="R401" s="453">
        <f t="shared" si="150"/>
        <v>0</v>
      </c>
      <c r="S401" s="361"/>
    </row>
    <row r="402" spans="1:19" ht="25.5">
      <c r="A402" s="398"/>
      <c r="B402" s="398" t="s">
        <v>1889</v>
      </c>
      <c r="C402" s="398" t="s">
        <v>773</v>
      </c>
      <c r="D402" s="399" t="s">
        <v>774</v>
      </c>
      <c r="E402" s="398">
        <v>5</v>
      </c>
      <c r="F402" s="400">
        <v>2</v>
      </c>
      <c r="G402" s="400">
        <v>1</v>
      </c>
      <c r="H402" s="400">
        <v>13</v>
      </c>
      <c r="I402" s="400">
        <v>3</v>
      </c>
      <c r="J402" s="406" t="s">
        <v>1891</v>
      </c>
      <c r="K402" s="594">
        <f>'Allegato 1.1 (CE) new'!L391</f>
        <v>0</v>
      </c>
      <c r="L402" s="594">
        <v>0</v>
      </c>
      <c r="M402" s="594">
        <f>'Allegato 1.1 (CE) new'!N391</f>
        <v>0</v>
      </c>
      <c r="N402" s="578">
        <f>'Allegato 1.1 (CE) new'!O391</f>
        <v>0</v>
      </c>
      <c r="O402" s="578">
        <f t="shared" si="153"/>
        <v>0</v>
      </c>
      <c r="P402" s="578">
        <f t="shared" si="153"/>
        <v>0</v>
      </c>
      <c r="Q402" s="578"/>
      <c r="R402" s="453">
        <f t="shared" si="150"/>
        <v>0</v>
      </c>
      <c r="S402" s="361"/>
    </row>
    <row r="403" spans="1:19" ht="25.5">
      <c r="A403" s="398"/>
      <c r="B403" s="398" t="s">
        <v>1892</v>
      </c>
      <c r="C403" s="398" t="s">
        <v>775</v>
      </c>
      <c r="D403" s="399" t="s">
        <v>776</v>
      </c>
      <c r="E403" s="398">
        <v>5</v>
      </c>
      <c r="F403" s="400">
        <v>2</v>
      </c>
      <c r="G403" s="400">
        <v>1</v>
      </c>
      <c r="H403" s="400">
        <v>13</v>
      </c>
      <c r="I403" s="400">
        <v>4</v>
      </c>
      <c r="J403" s="406" t="s">
        <v>1893</v>
      </c>
      <c r="K403" s="594">
        <f>'Allegato 1.1 (CE) new'!L392</f>
        <v>0</v>
      </c>
      <c r="L403" s="594">
        <v>0</v>
      </c>
      <c r="M403" s="594">
        <f>'Allegato 1.1 (CE) new'!N392</f>
        <v>0</v>
      </c>
      <c r="N403" s="578">
        <f>'Allegato 1.1 (CE) new'!O392</f>
        <v>0</v>
      </c>
      <c r="O403" s="578">
        <f t="shared" si="153"/>
        <v>0</v>
      </c>
      <c r="P403" s="578">
        <f t="shared" si="153"/>
        <v>0</v>
      </c>
      <c r="Q403" s="578"/>
      <c r="R403" s="453">
        <f t="shared" si="150"/>
        <v>0</v>
      </c>
      <c r="S403" s="361"/>
    </row>
    <row r="404" spans="1:19" s="355" customFormat="1" ht="25.5">
      <c r="A404" s="436"/>
      <c r="B404" s="436" t="s">
        <v>1894</v>
      </c>
      <c r="C404" s="436" t="s">
        <v>781</v>
      </c>
      <c r="D404" s="405" t="s">
        <v>782</v>
      </c>
      <c r="E404" s="436">
        <v>5</v>
      </c>
      <c r="F404" s="437">
        <v>2</v>
      </c>
      <c r="G404" s="437">
        <v>1</v>
      </c>
      <c r="H404" s="437">
        <v>13</v>
      </c>
      <c r="I404" s="437">
        <v>5</v>
      </c>
      <c r="J404" s="401" t="s">
        <v>1895</v>
      </c>
      <c r="K404" s="578">
        <f>'Allegato 1.1 (CE) new'!L393</f>
        <v>36720.5</v>
      </c>
      <c r="L404" s="578">
        <v>0</v>
      </c>
      <c r="M404" s="578">
        <f>'Allegato 1.1 (CE) new'!N393</f>
        <v>0</v>
      </c>
      <c r="N404" s="578">
        <f>'Allegato 1.1 (CE) new'!O393</f>
        <v>0</v>
      </c>
      <c r="O404" s="578">
        <f t="shared" si="153"/>
        <v>0</v>
      </c>
      <c r="P404" s="578">
        <f t="shared" si="153"/>
        <v>0</v>
      </c>
      <c r="Q404" s="578"/>
      <c r="R404" s="453">
        <f t="shared" si="150"/>
        <v>0</v>
      </c>
      <c r="S404" s="361"/>
    </row>
    <row r="405" spans="1:19" ht="25.5">
      <c r="A405" s="398"/>
      <c r="B405" s="398" t="s">
        <v>1896</v>
      </c>
      <c r="C405" s="398" t="s">
        <v>777</v>
      </c>
      <c r="D405" s="399" t="s">
        <v>778</v>
      </c>
      <c r="E405" s="398">
        <v>5</v>
      </c>
      <c r="F405" s="400">
        <v>2</v>
      </c>
      <c r="G405" s="400">
        <v>1</v>
      </c>
      <c r="H405" s="400">
        <v>13</v>
      </c>
      <c r="I405" s="400">
        <v>6</v>
      </c>
      <c r="J405" s="406" t="s">
        <v>1897</v>
      </c>
      <c r="K405" s="594">
        <f>'Allegato 1.1 (CE) new'!L394</f>
        <v>0</v>
      </c>
      <c r="L405" s="594">
        <v>0</v>
      </c>
      <c r="M405" s="594">
        <f>'Allegato 1.1 (CE) new'!N394</f>
        <v>0</v>
      </c>
      <c r="N405" s="578">
        <f>'Allegato 1.1 (CE) new'!O394</f>
        <v>0</v>
      </c>
      <c r="O405" s="578">
        <f t="shared" si="153"/>
        <v>0</v>
      </c>
      <c r="P405" s="578">
        <f t="shared" si="153"/>
        <v>0</v>
      </c>
      <c r="Q405" s="578"/>
      <c r="R405" s="453">
        <f t="shared" si="150"/>
        <v>0</v>
      </c>
      <c r="S405" s="361"/>
    </row>
    <row r="406" spans="1:19" ht="38.25">
      <c r="A406" s="398" t="s">
        <v>350</v>
      </c>
      <c r="B406" s="398" t="s">
        <v>1898</v>
      </c>
      <c r="C406" s="398" t="s">
        <v>779</v>
      </c>
      <c r="D406" s="399" t="s">
        <v>780</v>
      </c>
      <c r="E406" s="398">
        <v>5</v>
      </c>
      <c r="F406" s="400">
        <v>2</v>
      </c>
      <c r="G406" s="400">
        <v>1</v>
      </c>
      <c r="H406" s="400">
        <v>13</v>
      </c>
      <c r="I406" s="400">
        <v>7</v>
      </c>
      <c r="J406" s="406" t="s">
        <v>1899</v>
      </c>
      <c r="K406" s="594">
        <f>'Allegato 1.1 (CE) new'!L395</f>
        <v>0</v>
      </c>
      <c r="L406" s="594">
        <v>0</v>
      </c>
      <c r="M406" s="594">
        <f>'Allegato 1.1 (CE) new'!N395</f>
        <v>0</v>
      </c>
      <c r="N406" s="578">
        <f>'Allegato 1.1 (CE) new'!O395</f>
        <v>0</v>
      </c>
      <c r="O406" s="578">
        <f t="shared" si="153"/>
        <v>0</v>
      </c>
      <c r="P406" s="578">
        <f t="shared" si="153"/>
        <v>0</v>
      </c>
      <c r="Q406" s="578"/>
      <c r="R406" s="453">
        <f t="shared" si="150"/>
        <v>0</v>
      </c>
      <c r="S406" s="361"/>
    </row>
    <row r="407" spans="1:19" ht="25.5">
      <c r="A407" s="398"/>
      <c r="B407" s="398" t="s">
        <v>1894</v>
      </c>
      <c r="C407" s="398" t="s">
        <v>781</v>
      </c>
      <c r="D407" s="399" t="s">
        <v>782</v>
      </c>
      <c r="E407" s="398">
        <v>5</v>
      </c>
      <c r="F407" s="400">
        <v>2</v>
      </c>
      <c r="G407" s="400">
        <v>1</v>
      </c>
      <c r="H407" s="400">
        <v>13</v>
      </c>
      <c r="I407" s="400">
        <v>8</v>
      </c>
      <c r="J407" s="406" t="s">
        <v>1900</v>
      </c>
      <c r="K407" s="594">
        <f>'Allegato 1.1 (CE) new'!L396</f>
        <v>0</v>
      </c>
      <c r="L407" s="594">
        <v>0</v>
      </c>
      <c r="M407" s="594">
        <f>'Allegato 1.1 (CE) new'!N396</f>
        <v>21654</v>
      </c>
      <c r="N407" s="578">
        <f>'Allegato 1.1 (CE) new'!O396</f>
        <v>21654</v>
      </c>
      <c r="O407" s="578">
        <f t="shared" si="153"/>
        <v>22087.08</v>
      </c>
      <c r="P407" s="578">
        <f t="shared" si="153"/>
        <v>22528.821600000003</v>
      </c>
      <c r="Q407" s="578"/>
      <c r="R407" s="453">
        <f t="shared" si="150"/>
        <v>0</v>
      </c>
      <c r="S407" s="361"/>
    </row>
    <row r="408" spans="1:19" ht="25.5">
      <c r="A408" s="398" t="s">
        <v>350</v>
      </c>
      <c r="B408" s="398" t="s">
        <v>1901</v>
      </c>
      <c r="C408" s="398" t="s">
        <v>783</v>
      </c>
      <c r="D408" s="399" t="s">
        <v>784</v>
      </c>
      <c r="E408" s="398">
        <v>5</v>
      </c>
      <c r="F408" s="400">
        <v>2</v>
      </c>
      <c r="G408" s="400">
        <v>1</v>
      </c>
      <c r="H408" s="400">
        <v>13</v>
      </c>
      <c r="I408" s="400">
        <v>9</v>
      </c>
      <c r="J408" s="406" t="s">
        <v>1902</v>
      </c>
      <c r="K408" s="594">
        <f>'Allegato 1.1 (CE) new'!L397</f>
        <v>0</v>
      </c>
      <c r="L408" s="594">
        <v>0</v>
      </c>
      <c r="M408" s="594">
        <f>'Allegato 1.1 (CE) new'!N397</f>
        <v>0</v>
      </c>
      <c r="N408" s="578">
        <f>'Allegato 1.1 (CE) new'!O397</f>
        <v>0</v>
      </c>
      <c r="O408" s="578">
        <f t="shared" si="153"/>
        <v>0</v>
      </c>
      <c r="P408" s="578">
        <f t="shared" si="153"/>
        <v>0</v>
      </c>
      <c r="Q408" s="578"/>
      <c r="R408" s="453">
        <f t="shared" si="150"/>
        <v>0</v>
      </c>
      <c r="S408" s="361"/>
    </row>
    <row r="409" spans="1:19" s="355" customFormat="1" ht="25.5">
      <c r="A409" s="436"/>
      <c r="B409" s="436" t="s">
        <v>1894</v>
      </c>
      <c r="C409" s="436" t="s">
        <v>781</v>
      </c>
      <c r="D409" s="405" t="s">
        <v>782</v>
      </c>
      <c r="E409" s="436">
        <v>5</v>
      </c>
      <c r="F409" s="437">
        <v>2</v>
      </c>
      <c r="G409" s="437">
        <v>1</v>
      </c>
      <c r="H409" s="437">
        <v>13</v>
      </c>
      <c r="I409" s="437">
        <v>10</v>
      </c>
      <c r="J409" s="401" t="s">
        <v>1903</v>
      </c>
      <c r="K409" s="578">
        <f>'Allegato 1.1 (CE) new'!L398</f>
        <v>0</v>
      </c>
      <c r="L409" s="578">
        <v>0</v>
      </c>
      <c r="M409" s="578">
        <f>'Allegato 1.1 (CE) new'!N398</f>
        <v>0</v>
      </c>
      <c r="N409" s="578">
        <f>'Allegato 1.1 (CE) new'!O398</f>
        <v>0</v>
      </c>
      <c r="O409" s="578">
        <f t="shared" si="153"/>
        <v>0</v>
      </c>
      <c r="P409" s="578">
        <f t="shared" si="153"/>
        <v>0</v>
      </c>
      <c r="Q409" s="578"/>
      <c r="R409" s="453">
        <f t="shared" si="150"/>
        <v>0</v>
      </c>
      <c r="S409" s="361"/>
    </row>
    <row r="410" spans="1:19" ht="15">
      <c r="A410" s="393"/>
      <c r="B410" s="393" t="s">
        <v>1904</v>
      </c>
      <c r="C410" s="393" t="s">
        <v>785</v>
      </c>
      <c r="D410" s="394" t="s">
        <v>786</v>
      </c>
      <c r="E410" s="393">
        <v>5</v>
      </c>
      <c r="F410" s="395">
        <v>2</v>
      </c>
      <c r="G410" s="395">
        <v>1</v>
      </c>
      <c r="H410" s="395">
        <v>14</v>
      </c>
      <c r="I410" s="395">
        <v>0</v>
      </c>
      <c r="J410" s="396" t="s">
        <v>1905</v>
      </c>
      <c r="K410" s="593">
        <f>'Allegato 1.1 (CE) new'!L399</f>
        <v>209439.77</v>
      </c>
      <c r="L410" s="593">
        <v>228324</v>
      </c>
      <c r="M410" s="593">
        <f>'Allegato 1.1 (CE) new'!N399</f>
        <v>172308</v>
      </c>
      <c r="N410" s="593">
        <f>'Allegato 1.1 (CE) new'!O399</f>
        <v>172308</v>
      </c>
      <c r="O410" s="593">
        <f t="shared" ref="O410:Q410" si="154">SUBTOTAL(9,O411:O417)</f>
        <v>175754.16</v>
      </c>
      <c r="P410" s="593">
        <f t="shared" si="154"/>
        <v>179269.2432</v>
      </c>
      <c r="Q410" s="593">
        <f t="shared" si="154"/>
        <v>172308</v>
      </c>
      <c r="R410" s="453">
        <f t="shared" si="150"/>
        <v>0</v>
      </c>
      <c r="S410" s="361"/>
    </row>
    <row r="411" spans="1:19" ht="15">
      <c r="A411" s="398"/>
      <c r="B411" s="398" t="s">
        <v>1906</v>
      </c>
      <c r="C411" s="398" t="s">
        <v>787</v>
      </c>
      <c r="D411" s="399" t="s">
        <v>1907</v>
      </c>
      <c r="E411" s="398">
        <v>5</v>
      </c>
      <c r="F411" s="400">
        <v>2</v>
      </c>
      <c r="G411" s="400">
        <v>1</v>
      </c>
      <c r="H411" s="400">
        <v>14</v>
      </c>
      <c r="I411" s="400">
        <v>1</v>
      </c>
      <c r="J411" s="406" t="s">
        <v>1908</v>
      </c>
      <c r="K411" s="594">
        <f>'Allegato 1.1 (CE) new'!L400</f>
        <v>400</v>
      </c>
      <c r="L411" s="594">
        <v>57307</v>
      </c>
      <c r="M411" s="594">
        <f>'Allegato 1.1 (CE) new'!N400</f>
        <v>533</v>
      </c>
      <c r="N411" s="578">
        <f>'Allegato 1.1 (CE) new'!O400</f>
        <v>533</v>
      </c>
      <c r="O411" s="578">
        <f t="shared" ref="O411:P417" si="155">N411*0.02+N411</f>
        <v>543.66</v>
      </c>
      <c r="P411" s="578">
        <f t="shared" si="155"/>
        <v>554.53319999999997</v>
      </c>
      <c r="Q411" s="578">
        <f t="shared" ref="Q411:Q417" si="156">N411</f>
        <v>533</v>
      </c>
      <c r="R411" s="453">
        <f t="shared" si="150"/>
        <v>0</v>
      </c>
      <c r="S411" s="361"/>
    </row>
    <row r="412" spans="1:19" ht="15">
      <c r="A412" s="398"/>
      <c r="B412" s="398" t="s">
        <v>1909</v>
      </c>
      <c r="C412" s="398" t="s">
        <v>789</v>
      </c>
      <c r="D412" s="399" t="s">
        <v>1910</v>
      </c>
      <c r="E412" s="398">
        <v>5</v>
      </c>
      <c r="F412" s="400">
        <v>2</v>
      </c>
      <c r="G412" s="400">
        <v>1</v>
      </c>
      <c r="H412" s="400">
        <v>14</v>
      </c>
      <c r="I412" s="400">
        <v>2</v>
      </c>
      <c r="J412" s="406" t="s">
        <v>1911</v>
      </c>
      <c r="K412" s="594">
        <f>'Allegato 1.1 (CE) new'!L401</f>
        <v>4215.97</v>
      </c>
      <c r="L412" s="594">
        <v>7449</v>
      </c>
      <c r="M412" s="594">
        <f>'Allegato 1.1 (CE) new'!N401</f>
        <v>0</v>
      </c>
      <c r="N412" s="578">
        <f>'Allegato 1.1 (CE) new'!O401</f>
        <v>0</v>
      </c>
      <c r="O412" s="578">
        <f t="shared" si="155"/>
        <v>0</v>
      </c>
      <c r="P412" s="578">
        <f t="shared" si="155"/>
        <v>0</v>
      </c>
      <c r="Q412" s="578">
        <f t="shared" si="156"/>
        <v>0</v>
      </c>
      <c r="R412" s="453">
        <f t="shared" si="150"/>
        <v>0</v>
      </c>
      <c r="S412" s="361"/>
    </row>
    <row r="413" spans="1:19" ht="15">
      <c r="A413" s="398"/>
      <c r="B413" s="398" t="s">
        <v>1912</v>
      </c>
      <c r="C413" s="398" t="s">
        <v>795</v>
      </c>
      <c r="D413" s="399" t="s">
        <v>796</v>
      </c>
      <c r="E413" s="398">
        <v>5</v>
      </c>
      <c r="F413" s="400">
        <v>2</v>
      </c>
      <c r="G413" s="400">
        <v>1</v>
      </c>
      <c r="H413" s="400">
        <v>14</v>
      </c>
      <c r="I413" s="400">
        <v>3</v>
      </c>
      <c r="J413" s="406" t="s">
        <v>1913</v>
      </c>
      <c r="K413" s="594">
        <f>'Allegato 1.1 (CE) new'!L402</f>
        <v>0</v>
      </c>
      <c r="L413" s="594">
        <v>0</v>
      </c>
      <c r="M413" s="594">
        <f>'Allegato 1.1 (CE) new'!N402</f>
        <v>0</v>
      </c>
      <c r="N413" s="578">
        <f>'Allegato 1.1 (CE) new'!O402</f>
        <v>0</v>
      </c>
      <c r="O413" s="578">
        <f t="shared" si="155"/>
        <v>0</v>
      </c>
      <c r="P413" s="578">
        <f t="shared" si="155"/>
        <v>0</v>
      </c>
      <c r="Q413" s="578">
        <f t="shared" si="156"/>
        <v>0</v>
      </c>
      <c r="R413" s="453">
        <f t="shared" si="150"/>
        <v>0</v>
      </c>
      <c r="S413" s="361"/>
    </row>
    <row r="414" spans="1:19" ht="15">
      <c r="A414" s="398"/>
      <c r="B414" s="398" t="s">
        <v>1914</v>
      </c>
      <c r="C414" s="398" t="s">
        <v>791</v>
      </c>
      <c r="D414" s="399" t="s">
        <v>792</v>
      </c>
      <c r="E414" s="398">
        <v>5</v>
      </c>
      <c r="F414" s="400">
        <v>2</v>
      </c>
      <c r="G414" s="400">
        <v>1</v>
      </c>
      <c r="H414" s="400">
        <v>14</v>
      </c>
      <c r="I414" s="400">
        <v>4</v>
      </c>
      <c r="J414" s="406" t="s">
        <v>1915</v>
      </c>
      <c r="K414" s="594">
        <f>'Allegato 1.1 (CE) new'!L403</f>
        <v>0</v>
      </c>
      <c r="L414" s="594">
        <v>0</v>
      </c>
      <c r="M414" s="594">
        <f>'Allegato 1.1 (CE) new'!N403</f>
        <v>0</v>
      </c>
      <c r="N414" s="578">
        <f>'Allegato 1.1 (CE) new'!O403</f>
        <v>0</v>
      </c>
      <c r="O414" s="578">
        <f t="shared" si="155"/>
        <v>0</v>
      </c>
      <c r="P414" s="578">
        <f t="shared" si="155"/>
        <v>0</v>
      </c>
      <c r="Q414" s="578">
        <f t="shared" si="156"/>
        <v>0</v>
      </c>
      <c r="R414" s="453">
        <f t="shared" si="150"/>
        <v>0</v>
      </c>
      <c r="S414" s="361"/>
    </row>
    <row r="415" spans="1:19" ht="15">
      <c r="A415" s="398"/>
      <c r="B415" s="398" t="s">
        <v>1916</v>
      </c>
      <c r="C415" s="398" t="s">
        <v>793</v>
      </c>
      <c r="D415" s="399" t="s">
        <v>794</v>
      </c>
      <c r="E415" s="398">
        <v>5</v>
      </c>
      <c r="F415" s="400">
        <v>2</v>
      </c>
      <c r="G415" s="400">
        <v>1</v>
      </c>
      <c r="H415" s="400">
        <v>14</v>
      </c>
      <c r="I415" s="400">
        <v>5</v>
      </c>
      <c r="J415" s="406" t="s">
        <v>1917</v>
      </c>
      <c r="K415" s="594">
        <f>'Allegato 1.1 (CE) new'!L404</f>
        <v>0</v>
      </c>
      <c r="L415" s="594">
        <v>0</v>
      </c>
      <c r="M415" s="594">
        <f>'Allegato 1.1 (CE) new'!N404</f>
        <v>0</v>
      </c>
      <c r="N415" s="578">
        <f>'Allegato 1.1 (CE) new'!O404</f>
        <v>0</v>
      </c>
      <c r="O415" s="578">
        <f t="shared" si="155"/>
        <v>0</v>
      </c>
      <c r="P415" s="578">
        <f t="shared" si="155"/>
        <v>0</v>
      </c>
      <c r="Q415" s="578">
        <f t="shared" si="156"/>
        <v>0</v>
      </c>
      <c r="R415" s="453">
        <f t="shared" si="150"/>
        <v>0</v>
      </c>
      <c r="S415" s="361"/>
    </row>
    <row r="416" spans="1:19" ht="15">
      <c r="A416" s="398"/>
      <c r="B416" s="398" t="s">
        <v>1912</v>
      </c>
      <c r="C416" s="398" t="s">
        <v>795</v>
      </c>
      <c r="D416" s="399" t="s">
        <v>796</v>
      </c>
      <c r="E416" s="398">
        <v>5</v>
      </c>
      <c r="F416" s="400">
        <v>2</v>
      </c>
      <c r="G416" s="400">
        <v>1</v>
      </c>
      <c r="H416" s="400">
        <v>14</v>
      </c>
      <c r="I416" s="400">
        <v>6</v>
      </c>
      <c r="J416" s="406" t="s">
        <v>1918</v>
      </c>
      <c r="K416" s="594">
        <f>'Allegato 1.1 (CE) new'!L405</f>
        <v>204823.8</v>
      </c>
      <c r="L416" s="594">
        <v>163568</v>
      </c>
      <c r="M416" s="594">
        <f>'Allegato 1.1 (CE) new'!N405</f>
        <v>171775</v>
      </c>
      <c r="N416" s="578">
        <f>'Allegato 1.1 (CE) new'!O405</f>
        <v>171775</v>
      </c>
      <c r="O416" s="578">
        <f t="shared" si="155"/>
        <v>175210.5</v>
      </c>
      <c r="P416" s="578">
        <f t="shared" si="155"/>
        <v>178714.71</v>
      </c>
      <c r="Q416" s="578">
        <f t="shared" si="156"/>
        <v>171775</v>
      </c>
      <c r="R416" s="453">
        <f t="shared" si="150"/>
        <v>0</v>
      </c>
      <c r="S416" s="361"/>
    </row>
    <row r="417" spans="1:19" ht="25.5">
      <c r="A417" s="398" t="s">
        <v>350</v>
      </c>
      <c r="B417" s="398" t="s">
        <v>1919</v>
      </c>
      <c r="C417" s="398" t="s">
        <v>797</v>
      </c>
      <c r="D417" s="399" t="s">
        <v>798</v>
      </c>
      <c r="E417" s="398">
        <v>5</v>
      </c>
      <c r="F417" s="400">
        <v>2</v>
      </c>
      <c r="G417" s="400">
        <v>1</v>
      </c>
      <c r="H417" s="400">
        <v>14</v>
      </c>
      <c r="I417" s="400">
        <v>7</v>
      </c>
      <c r="J417" s="406" t="s">
        <v>1920</v>
      </c>
      <c r="K417" s="594">
        <f>'Allegato 1.1 (CE) new'!L406</f>
        <v>0</v>
      </c>
      <c r="L417" s="594">
        <v>0</v>
      </c>
      <c r="M417" s="594">
        <f>'Allegato 1.1 (CE) new'!N406</f>
        <v>0</v>
      </c>
      <c r="N417" s="578">
        <f>'Allegato 1.1 (CE) new'!O406</f>
        <v>0</v>
      </c>
      <c r="O417" s="578">
        <f t="shared" si="155"/>
        <v>0</v>
      </c>
      <c r="P417" s="578">
        <f t="shared" si="155"/>
        <v>0</v>
      </c>
      <c r="Q417" s="578">
        <f t="shared" si="156"/>
        <v>0</v>
      </c>
      <c r="R417" s="453">
        <f t="shared" si="150"/>
        <v>0</v>
      </c>
      <c r="S417" s="361"/>
    </row>
    <row r="418" spans="1:19" ht="25.5">
      <c r="A418" s="393"/>
      <c r="B418" s="393" t="s">
        <v>1921</v>
      </c>
      <c r="C418" s="393" t="s">
        <v>799</v>
      </c>
      <c r="D418" s="394" t="s">
        <v>800</v>
      </c>
      <c r="E418" s="393">
        <v>5</v>
      </c>
      <c r="F418" s="395">
        <v>2</v>
      </c>
      <c r="G418" s="395">
        <v>1</v>
      </c>
      <c r="H418" s="395">
        <v>15</v>
      </c>
      <c r="I418" s="395">
        <v>0</v>
      </c>
      <c r="J418" s="396" t="s">
        <v>1922</v>
      </c>
      <c r="K418" s="593">
        <f>'Allegato 1.1 (CE) new'!L407</f>
        <v>183403.82000000004</v>
      </c>
      <c r="L418" s="593">
        <v>123776</v>
      </c>
      <c r="M418" s="593">
        <f>'Allegato 1.1 (CE) new'!N407</f>
        <v>127259</v>
      </c>
      <c r="N418" s="593">
        <f>'Allegato 1.1 (CE) new'!O407</f>
        <v>197259</v>
      </c>
      <c r="O418" s="593">
        <f t="shared" ref="O418:Q418" si="157">SUBTOTAL(9,O419:O430)</f>
        <v>201204.18</v>
      </c>
      <c r="P418" s="593">
        <f t="shared" si="157"/>
        <v>205228.26360000001</v>
      </c>
      <c r="Q418" s="593">
        <f t="shared" si="157"/>
        <v>197259</v>
      </c>
      <c r="R418" s="453">
        <f t="shared" si="150"/>
        <v>0</v>
      </c>
      <c r="S418" s="361">
        <f>N418-R418</f>
        <v>197259</v>
      </c>
    </row>
    <row r="419" spans="1:19" ht="25.5">
      <c r="A419" s="398" t="s">
        <v>350</v>
      </c>
      <c r="B419" s="398" t="s">
        <v>1923</v>
      </c>
      <c r="C419" s="398" t="s">
        <v>801</v>
      </c>
      <c r="D419" s="399" t="s">
        <v>802</v>
      </c>
      <c r="E419" s="398">
        <v>5</v>
      </c>
      <c r="F419" s="400">
        <v>2</v>
      </c>
      <c r="G419" s="400">
        <v>1</v>
      </c>
      <c r="H419" s="400">
        <v>15</v>
      </c>
      <c r="I419" s="400">
        <v>1</v>
      </c>
      <c r="J419" s="406" t="s">
        <v>1924</v>
      </c>
      <c r="K419" s="594">
        <f>'Allegato 1.1 (CE) new'!L408</f>
        <v>32542.46</v>
      </c>
      <c r="L419" s="594">
        <v>0</v>
      </c>
      <c r="M419" s="594">
        <f>'Allegato 1.1 (CE) new'!N408</f>
        <v>0</v>
      </c>
      <c r="N419" s="578">
        <f>'Allegato 1.1 (CE) new'!O408</f>
        <v>0</v>
      </c>
      <c r="O419" s="578">
        <f t="shared" ref="O419:P430" si="158">N419*0.02+N419</f>
        <v>0</v>
      </c>
      <c r="P419" s="578">
        <f t="shared" si="158"/>
        <v>0</v>
      </c>
      <c r="Q419" s="578">
        <f t="shared" ref="Q419:Q430" si="159">N419</f>
        <v>0</v>
      </c>
      <c r="R419" s="453">
        <f t="shared" si="150"/>
        <v>0</v>
      </c>
      <c r="S419" s="361"/>
    </row>
    <row r="420" spans="1:19" ht="15">
      <c r="A420" s="398"/>
      <c r="B420" s="398" t="s">
        <v>1925</v>
      </c>
      <c r="C420" s="398" t="s">
        <v>803</v>
      </c>
      <c r="D420" s="399" t="s">
        <v>804</v>
      </c>
      <c r="E420" s="398">
        <v>5</v>
      </c>
      <c r="F420" s="400">
        <v>2</v>
      </c>
      <c r="G420" s="400">
        <v>1</v>
      </c>
      <c r="H420" s="400">
        <v>15</v>
      </c>
      <c r="I420" s="400">
        <v>2</v>
      </c>
      <c r="J420" s="406" t="s">
        <v>1926</v>
      </c>
      <c r="K420" s="594">
        <f>'Allegato 1.1 (CE) new'!L409</f>
        <v>14729.17</v>
      </c>
      <c r="L420" s="594">
        <v>0</v>
      </c>
      <c r="M420" s="594">
        <f>'Allegato 1.1 (CE) new'!N409</f>
        <v>968</v>
      </c>
      <c r="N420" s="578">
        <f>'Allegato 1.1 (CE) new'!O409</f>
        <v>968</v>
      </c>
      <c r="O420" s="578">
        <f t="shared" si="158"/>
        <v>987.36</v>
      </c>
      <c r="P420" s="578">
        <f t="shared" si="158"/>
        <v>1007.1072</v>
      </c>
      <c r="Q420" s="578">
        <f t="shared" si="159"/>
        <v>968</v>
      </c>
      <c r="R420" s="453">
        <f t="shared" si="150"/>
        <v>0</v>
      </c>
      <c r="S420" s="361"/>
    </row>
    <row r="421" spans="1:19" s="355" customFormat="1" ht="25.5">
      <c r="A421" s="420"/>
      <c r="B421" s="420" t="s">
        <v>1927</v>
      </c>
      <c r="C421" s="420" t="s">
        <v>807</v>
      </c>
      <c r="D421" s="405" t="s">
        <v>808</v>
      </c>
      <c r="E421" s="420">
        <v>5</v>
      </c>
      <c r="F421" s="421">
        <v>2</v>
      </c>
      <c r="G421" s="421">
        <v>1</v>
      </c>
      <c r="H421" s="421">
        <v>15</v>
      </c>
      <c r="I421" s="421">
        <v>3</v>
      </c>
      <c r="J421" s="415" t="s">
        <v>1928</v>
      </c>
      <c r="K421" s="582">
        <f>'Allegato 1.1 (CE) new'!L410</f>
        <v>0</v>
      </c>
      <c r="L421" s="582">
        <v>0</v>
      </c>
      <c r="M421" s="582">
        <f>'Allegato 1.1 (CE) new'!N410</f>
        <v>0</v>
      </c>
      <c r="N421" s="578">
        <f>'Allegato 1.1 (CE) new'!O410</f>
        <v>0</v>
      </c>
      <c r="O421" s="578">
        <f t="shared" si="158"/>
        <v>0</v>
      </c>
      <c r="P421" s="578">
        <f t="shared" si="158"/>
        <v>0</v>
      </c>
      <c r="Q421" s="578">
        <f t="shared" si="159"/>
        <v>0</v>
      </c>
      <c r="R421" s="453">
        <f t="shared" si="150"/>
        <v>0</v>
      </c>
      <c r="S421" s="361"/>
    </row>
    <row r="422" spans="1:19" s="355" customFormat="1" ht="15">
      <c r="A422" s="420"/>
      <c r="B422" s="420" t="s">
        <v>1929</v>
      </c>
      <c r="C422" s="420" t="s">
        <v>809</v>
      </c>
      <c r="D422" s="405" t="s">
        <v>810</v>
      </c>
      <c r="E422" s="420">
        <v>5</v>
      </c>
      <c r="F422" s="421">
        <v>2</v>
      </c>
      <c r="G422" s="421">
        <v>1</v>
      </c>
      <c r="H422" s="421">
        <v>15</v>
      </c>
      <c r="I422" s="421">
        <v>4</v>
      </c>
      <c r="J422" s="415" t="s">
        <v>1930</v>
      </c>
      <c r="K422" s="582">
        <f>'Allegato 1.1 (CE) new'!L411</f>
        <v>0</v>
      </c>
      <c r="L422" s="582">
        <v>0</v>
      </c>
      <c r="M422" s="582">
        <f>'Allegato 1.1 (CE) new'!N411</f>
        <v>0</v>
      </c>
      <c r="N422" s="578">
        <f>'Allegato 1.1 (CE) new'!O411</f>
        <v>0</v>
      </c>
      <c r="O422" s="578">
        <f t="shared" si="158"/>
        <v>0</v>
      </c>
      <c r="P422" s="578">
        <f t="shared" si="158"/>
        <v>0</v>
      </c>
      <c r="Q422" s="578">
        <f t="shared" si="159"/>
        <v>0</v>
      </c>
      <c r="R422" s="453">
        <f t="shared" si="150"/>
        <v>0</v>
      </c>
      <c r="S422" s="361"/>
    </row>
    <row r="423" spans="1:19" s="355" customFormat="1" ht="15">
      <c r="A423" s="420"/>
      <c r="B423" s="420" t="s">
        <v>1931</v>
      </c>
      <c r="C423" s="420" t="s">
        <v>811</v>
      </c>
      <c r="D423" s="405" t="s">
        <v>812</v>
      </c>
      <c r="E423" s="420">
        <v>5</v>
      </c>
      <c r="F423" s="421">
        <v>2</v>
      </c>
      <c r="G423" s="421">
        <v>1</v>
      </c>
      <c r="H423" s="421">
        <v>15</v>
      </c>
      <c r="I423" s="421">
        <v>5</v>
      </c>
      <c r="J423" s="415" t="s">
        <v>1932</v>
      </c>
      <c r="K423" s="582">
        <f>'Allegato 1.1 (CE) new'!L412</f>
        <v>117995.97</v>
      </c>
      <c r="L423" s="582">
        <v>91887</v>
      </c>
      <c r="M423" s="582">
        <f>'Allegato 1.1 (CE) new'!N412</f>
        <v>109583</v>
      </c>
      <c r="N423" s="578">
        <f>'Allegato 1.1 (CE) new'!O412</f>
        <v>109583</v>
      </c>
      <c r="O423" s="578">
        <f t="shared" si="158"/>
        <v>111774.66</v>
      </c>
      <c r="P423" s="578">
        <f t="shared" si="158"/>
        <v>114010.1532</v>
      </c>
      <c r="Q423" s="578">
        <f t="shared" si="159"/>
        <v>109583</v>
      </c>
      <c r="R423" s="453">
        <f t="shared" si="150"/>
        <v>0</v>
      </c>
      <c r="S423" s="361"/>
    </row>
    <row r="424" spans="1:19" s="355" customFormat="1" ht="15">
      <c r="A424" s="420"/>
      <c r="B424" s="420" t="s">
        <v>1933</v>
      </c>
      <c r="C424" s="420" t="s">
        <v>813</v>
      </c>
      <c r="D424" s="405" t="s">
        <v>814</v>
      </c>
      <c r="E424" s="420">
        <v>5</v>
      </c>
      <c r="F424" s="421">
        <v>2</v>
      </c>
      <c r="G424" s="421">
        <v>1</v>
      </c>
      <c r="H424" s="421">
        <v>15</v>
      </c>
      <c r="I424" s="421">
        <v>6</v>
      </c>
      <c r="J424" s="415" t="s">
        <v>1934</v>
      </c>
      <c r="K424" s="582">
        <f>'Allegato 1.1 (CE) new'!L413</f>
        <v>0</v>
      </c>
      <c r="L424" s="582">
        <v>0</v>
      </c>
      <c r="M424" s="582">
        <f>'Allegato 1.1 (CE) new'!N413</f>
        <v>0</v>
      </c>
      <c r="N424" s="578">
        <f>'Allegato 1.1 (CE) new'!O413</f>
        <v>0</v>
      </c>
      <c r="O424" s="578">
        <f t="shared" si="158"/>
        <v>0</v>
      </c>
      <c r="P424" s="578">
        <f t="shared" si="158"/>
        <v>0</v>
      </c>
      <c r="Q424" s="578">
        <f t="shared" si="159"/>
        <v>0</v>
      </c>
      <c r="R424" s="453">
        <f t="shared" si="150"/>
        <v>0</v>
      </c>
      <c r="S424" s="361"/>
    </row>
    <row r="425" spans="1:19" s="355" customFormat="1" ht="15">
      <c r="A425" s="420"/>
      <c r="B425" s="420" t="s">
        <v>1935</v>
      </c>
      <c r="C425" s="420" t="s">
        <v>815</v>
      </c>
      <c r="D425" s="405" t="s">
        <v>816</v>
      </c>
      <c r="E425" s="420">
        <v>5</v>
      </c>
      <c r="F425" s="421">
        <v>2</v>
      </c>
      <c r="G425" s="421">
        <v>1</v>
      </c>
      <c r="H425" s="421">
        <v>15</v>
      </c>
      <c r="I425" s="421">
        <v>7</v>
      </c>
      <c r="J425" s="415" t="s">
        <v>1936</v>
      </c>
      <c r="K425" s="582">
        <f>'Allegato 1.1 (CE) new'!L414</f>
        <v>0</v>
      </c>
      <c r="L425" s="582">
        <v>0</v>
      </c>
      <c r="M425" s="582">
        <f>'Allegato 1.1 (CE) new'!N414</f>
        <v>0</v>
      </c>
      <c r="N425" s="578">
        <f>'Allegato 1.1 (CE) new'!O414</f>
        <v>0</v>
      </c>
      <c r="O425" s="578">
        <f t="shared" si="158"/>
        <v>0</v>
      </c>
      <c r="P425" s="578">
        <f t="shared" si="158"/>
        <v>0</v>
      </c>
      <c r="Q425" s="578">
        <f t="shared" si="159"/>
        <v>0</v>
      </c>
      <c r="R425" s="453">
        <f t="shared" si="150"/>
        <v>0</v>
      </c>
      <c r="S425" s="361"/>
    </row>
    <row r="426" spans="1:19" s="355" customFormat="1" ht="15">
      <c r="A426" s="420"/>
      <c r="B426" s="420" t="s">
        <v>1937</v>
      </c>
      <c r="C426" s="420" t="s">
        <v>817</v>
      </c>
      <c r="D426" s="405" t="s">
        <v>818</v>
      </c>
      <c r="E426" s="420">
        <v>5</v>
      </c>
      <c r="F426" s="421">
        <v>2</v>
      </c>
      <c r="G426" s="421">
        <v>1</v>
      </c>
      <c r="H426" s="421">
        <v>15</v>
      </c>
      <c r="I426" s="421">
        <v>8</v>
      </c>
      <c r="J426" s="415" t="s">
        <v>1938</v>
      </c>
      <c r="K426" s="582">
        <f>'Allegato 1.1 (CE) new'!L415</f>
        <v>8429.2000000000007</v>
      </c>
      <c r="L426" s="582">
        <v>20674</v>
      </c>
      <c r="M426" s="582">
        <f>'Allegato 1.1 (CE) new'!N415</f>
        <v>16708</v>
      </c>
      <c r="N426" s="578">
        <f>'Allegato 1.1 (CE) new'!O415</f>
        <v>16708</v>
      </c>
      <c r="O426" s="578">
        <f t="shared" si="158"/>
        <v>17042.16</v>
      </c>
      <c r="P426" s="578">
        <f t="shared" si="158"/>
        <v>17383.003199999999</v>
      </c>
      <c r="Q426" s="578">
        <f t="shared" si="159"/>
        <v>16708</v>
      </c>
      <c r="R426" s="453">
        <f t="shared" si="150"/>
        <v>0</v>
      </c>
      <c r="S426" s="361"/>
    </row>
    <row r="427" spans="1:19" s="355" customFormat="1" ht="15">
      <c r="A427" s="420"/>
      <c r="B427" s="420" t="s">
        <v>1937</v>
      </c>
      <c r="C427" s="420" t="s">
        <v>817</v>
      </c>
      <c r="D427" s="405" t="s">
        <v>818</v>
      </c>
      <c r="E427" s="420">
        <v>5</v>
      </c>
      <c r="F427" s="421">
        <v>2</v>
      </c>
      <c r="G427" s="421">
        <v>1</v>
      </c>
      <c r="H427" s="421">
        <v>15</v>
      </c>
      <c r="I427" s="421">
        <v>9</v>
      </c>
      <c r="J427" s="415" t="s">
        <v>1939</v>
      </c>
      <c r="K427" s="582">
        <f>'Allegato 1.1 (CE) new'!L416</f>
        <v>9627.23</v>
      </c>
      <c r="L427" s="582">
        <v>0</v>
      </c>
      <c r="M427" s="582">
        <f>'Allegato 1.1 (CE) new'!N416</f>
        <v>0</v>
      </c>
      <c r="N427" s="578">
        <f>'Allegato 1.1 (CE) new'!O416</f>
        <v>70000</v>
      </c>
      <c r="O427" s="578">
        <f t="shared" si="158"/>
        <v>71400</v>
      </c>
      <c r="P427" s="578">
        <f t="shared" si="158"/>
        <v>72828</v>
      </c>
      <c r="Q427" s="578">
        <f t="shared" si="159"/>
        <v>70000</v>
      </c>
      <c r="R427" s="453">
        <f t="shared" si="150"/>
        <v>0</v>
      </c>
      <c r="S427" s="361"/>
    </row>
    <row r="428" spans="1:19" s="355" customFormat="1" ht="25.5">
      <c r="A428" s="420" t="s">
        <v>350</v>
      </c>
      <c r="B428" s="420" t="s">
        <v>1940</v>
      </c>
      <c r="C428" s="420" t="s">
        <v>821</v>
      </c>
      <c r="D428" s="405" t="s">
        <v>822</v>
      </c>
      <c r="E428" s="420">
        <v>5</v>
      </c>
      <c r="F428" s="421">
        <v>2</v>
      </c>
      <c r="G428" s="421">
        <v>1</v>
      </c>
      <c r="H428" s="421">
        <v>15</v>
      </c>
      <c r="I428" s="421">
        <v>10</v>
      </c>
      <c r="J428" s="415" t="s">
        <v>1941</v>
      </c>
      <c r="K428" s="582">
        <f>'Allegato 1.1 (CE) new'!L417</f>
        <v>0</v>
      </c>
      <c r="L428" s="582">
        <v>11215</v>
      </c>
      <c r="M428" s="582">
        <f>'Allegato 1.1 (CE) new'!N417</f>
        <v>0</v>
      </c>
      <c r="N428" s="578">
        <f>'Allegato 1.1 (CE) new'!O417</f>
        <v>0</v>
      </c>
      <c r="O428" s="578">
        <f t="shared" si="158"/>
        <v>0</v>
      </c>
      <c r="P428" s="578">
        <f t="shared" si="158"/>
        <v>0</v>
      </c>
      <c r="Q428" s="578">
        <f t="shared" si="159"/>
        <v>0</v>
      </c>
      <c r="R428" s="453">
        <f t="shared" si="150"/>
        <v>0</v>
      </c>
      <c r="S428" s="361"/>
    </row>
    <row r="429" spans="1:19" s="355" customFormat="1" ht="25.5">
      <c r="A429" s="420"/>
      <c r="B429" s="420" t="s">
        <v>1942</v>
      </c>
      <c r="C429" s="420" t="s">
        <v>823</v>
      </c>
      <c r="D429" s="405" t="s">
        <v>824</v>
      </c>
      <c r="E429" s="420">
        <v>5</v>
      </c>
      <c r="F429" s="421">
        <v>2</v>
      </c>
      <c r="G429" s="421">
        <v>1</v>
      </c>
      <c r="H429" s="421">
        <v>15</v>
      </c>
      <c r="I429" s="421">
        <v>11</v>
      </c>
      <c r="J429" s="415" t="s">
        <v>1943</v>
      </c>
      <c r="K429" s="582">
        <f>'Allegato 1.1 (CE) new'!L418</f>
        <v>79.790000000000006</v>
      </c>
      <c r="L429" s="582">
        <v>0</v>
      </c>
      <c r="M429" s="582">
        <f>'Allegato 1.1 (CE) new'!N418</f>
        <v>0</v>
      </c>
      <c r="N429" s="578">
        <f>'Allegato 1.1 (CE) new'!O418</f>
        <v>0</v>
      </c>
      <c r="O429" s="578">
        <f t="shared" si="158"/>
        <v>0</v>
      </c>
      <c r="P429" s="578">
        <f t="shared" si="158"/>
        <v>0</v>
      </c>
      <c r="Q429" s="578">
        <f t="shared" si="159"/>
        <v>0</v>
      </c>
      <c r="R429" s="453">
        <f t="shared" si="150"/>
        <v>0</v>
      </c>
      <c r="S429" s="361"/>
    </row>
    <row r="430" spans="1:19" s="355" customFormat="1" ht="25.5">
      <c r="A430" s="420" t="s">
        <v>424</v>
      </c>
      <c r="B430" s="420" t="s">
        <v>1944</v>
      </c>
      <c r="C430" s="420" t="s">
        <v>825</v>
      </c>
      <c r="D430" s="405" t="s">
        <v>826</v>
      </c>
      <c r="E430" s="420">
        <v>5</v>
      </c>
      <c r="F430" s="421">
        <v>2</v>
      </c>
      <c r="G430" s="421">
        <v>1</v>
      </c>
      <c r="H430" s="421">
        <v>15</v>
      </c>
      <c r="I430" s="421">
        <v>12</v>
      </c>
      <c r="J430" s="415" t="s">
        <v>1945</v>
      </c>
      <c r="K430" s="582">
        <f>'Allegato 1.1 (CE) new'!L419</f>
        <v>0</v>
      </c>
      <c r="L430" s="582">
        <v>0</v>
      </c>
      <c r="M430" s="582">
        <f>'Allegato 1.1 (CE) new'!N419</f>
        <v>0</v>
      </c>
      <c r="N430" s="578">
        <f>'Allegato 1.1 (CE) new'!O419</f>
        <v>0</v>
      </c>
      <c r="O430" s="578">
        <f t="shared" si="158"/>
        <v>0</v>
      </c>
      <c r="P430" s="578">
        <f t="shared" si="158"/>
        <v>0</v>
      </c>
      <c r="Q430" s="578">
        <f t="shared" si="159"/>
        <v>0</v>
      </c>
      <c r="R430" s="453">
        <f t="shared" si="150"/>
        <v>0</v>
      </c>
      <c r="S430" s="361"/>
    </row>
    <row r="431" spans="1:19" ht="15">
      <c r="A431" s="393"/>
      <c r="B431" s="393" t="s">
        <v>1946</v>
      </c>
      <c r="C431" s="393" t="s">
        <v>827</v>
      </c>
      <c r="D431" s="394" t="s">
        <v>828</v>
      </c>
      <c r="E431" s="393">
        <v>5</v>
      </c>
      <c r="F431" s="395">
        <v>2</v>
      </c>
      <c r="G431" s="395">
        <v>1</v>
      </c>
      <c r="H431" s="395">
        <v>16</v>
      </c>
      <c r="I431" s="395">
        <v>0</v>
      </c>
      <c r="J431" s="396" t="s">
        <v>246</v>
      </c>
      <c r="K431" s="593">
        <f>'Allegato 1.1 (CE) new'!L420</f>
        <v>474091.25</v>
      </c>
      <c r="L431" s="593">
        <v>434248</v>
      </c>
      <c r="M431" s="593">
        <f>'Allegato 1.1 (CE) new'!N420</f>
        <v>599031</v>
      </c>
      <c r="N431" s="593">
        <f>'Allegato 1.1 (CE) new'!O420</f>
        <v>599031</v>
      </c>
      <c r="O431" s="593">
        <f t="shared" ref="O431:Q431" si="160">SUBTOTAL(9,O432:O438)</f>
        <v>611011.62</v>
      </c>
      <c r="P431" s="593">
        <f t="shared" si="160"/>
        <v>623231.85240000009</v>
      </c>
      <c r="Q431" s="593">
        <f t="shared" si="160"/>
        <v>599031</v>
      </c>
      <c r="R431" s="453">
        <f t="shared" si="150"/>
        <v>0</v>
      </c>
      <c r="S431" s="361">
        <f>N431-R431</f>
        <v>599031</v>
      </c>
    </row>
    <row r="432" spans="1:19" ht="25.5">
      <c r="A432" s="398" t="s">
        <v>350</v>
      </c>
      <c r="B432" s="398" t="s">
        <v>1947</v>
      </c>
      <c r="C432" s="398" t="s">
        <v>829</v>
      </c>
      <c r="D432" s="399" t="s">
        <v>830</v>
      </c>
      <c r="E432" s="398">
        <v>5</v>
      </c>
      <c r="F432" s="400">
        <v>2</v>
      </c>
      <c r="G432" s="400">
        <v>1</v>
      </c>
      <c r="H432" s="400">
        <v>16</v>
      </c>
      <c r="I432" s="400">
        <v>1</v>
      </c>
      <c r="J432" s="406" t="s">
        <v>1948</v>
      </c>
      <c r="K432" s="594">
        <f>'Allegato 1.1 (CE) new'!L421</f>
        <v>0</v>
      </c>
      <c r="L432" s="594">
        <v>0</v>
      </c>
      <c r="M432" s="594">
        <f>'Allegato 1.1 (CE) new'!N421</f>
        <v>0</v>
      </c>
      <c r="N432" s="578">
        <f>'Allegato 1.1 (CE) new'!O421</f>
        <v>0</v>
      </c>
      <c r="O432" s="578">
        <f t="shared" ref="O432:P438" si="161">N432*0.02+N432</f>
        <v>0</v>
      </c>
      <c r="P432" s="578">
        <f t="shared" si="161"/>
        <v>0</v>
      </c>
      <c r="Q432" s="578">
        <f t="shared" ref="Q432:Q438" si="162">N432</f>
        <v>0</v>
      </c>
      <c r="R432" s="453">
        <f t="shared" si="150"/>
        <v>0</v>
      </c>
      <c r="S432" s="361"/>
    </row>
    <row r="433" spans="1:19" ht="25.5">
      <c r="A433" s="398" t="s">
        <v>350</v>
      </c>
      <c r="B433" s="398" t="s">
        <v>1947</v>
      </c>
      <c r="C433" s="398" t="s">
        <v>829</v>
      </c>
      <c r="D433" s="399" t="s">
        <v>830</v>
      </c>
      <c r="E433" s="398">
        <v>5</v>
      </c>
      <c r="F433" s="400">
        <v>2</v>
      </c>
      <c r="G433" s="400">
        <v>1</v>
      </c>
      <c r="H433" s="400">
        <v>16</v>
      </c>
      <c r="I433" s="400">
        <v>2</v>
      </c>
      <c r="J433" s="406" t="s">
        <v>1949</v>
      </c>
      <c r="K433" s="594">
        <f>'Allegato 1.1 (CE) new'!L422</f>
        <v>45428.54</v>
      </c>
      <c r="L433" s="594">
        <v>73127</v>
      </c>
      <c r="M433" s="594">
        <f>'Allegato 1.1 (CE) new'!N422</f>
        <v>48316</v>
      </c>
      <c r="N433" s="578">
        <f>'Allegato 1.1 (CE) new'!O422</f>
        <v>48316</v>
      </c>
      <c r="O433" s="578">
        <f t="shared" si="161"/>
        <v>49282.32</v>
      </c>
      <c r="P433" s="578">
        <f t="shared" si="161"/>
        <v>50267.966399999998</v>
      </c>
      <c r="Q433" s="578">
        <f t="shared" si="162"/>
        <v>48316</v>
      </c>
      <c r="R433" s="453">
        <f t="shared" si="150"/>
        <v>0</v>
      </c>
      <c r="S433" s="361"/>
    </row>
    <row r="434" spans="1:19" ht="25.5">
      <c r="A434" s="398"/>
      <c r="B434" s="398" t="s">
        <v>1950</v>
      </c>
      <c r="C434" s="398" t="s">
        <v>831</v>
      </c>
      <c r="D434" s="399" t="s">
        <v>832</v>
      </c>
      <c r="E434" s="398">
        <v>5</v>
      </c>
      <c r="F434" s="400">
        <v>2</v>
      </c>
      <c r="G434" s="400">
        <v>1</v>
      </c>
      <c r="H434" s="400">
        <v>16</v>
      </c>
      <c r="I434" s="400">
        <v>3</v>
      </c>
      <c r="J434" s="406" t="s">
        <v>1951</v>
      </c>
      <c r="K434" s="594">
        <f>'Allegato 1.1 (CE) new'!L423</f>
        <v>469.91</v>
      </c>
      <c r="L434" s="594">
        <v>0</v>
      </c>
      <c r="M434" s="594">
        <f>'Allegato 1.1 (CE) new'!N423</f>
        <v>0</v>
      </c>
      <c r="N434" s="578">
        <f>'Allegato 1.1 (CE) new'!O423</f>
        <v>0</v>
      </c>
      <c r="O434" s="578">
        <f t="shared" si="161"/>
        <v>0</v>
      </c>
      <c r="P434" s="578">
        <f t="shared" si="161"/>
        <v>0</v>
      </c>
      <c r="Q434" s="578">
        <f t="shared" si="162"/>
        <v>0</v>
      </c>
      <c r="R434" s="453">
        <f t="shared" si="150"/>
        <v>0</v>
      </c>
      <c r="S434" s="361"/>
    </row>
    <row r="435" spans="1:19" ht="25.5">
      <c r="A435" s="398"/>
      <c r="B435" s="398" t="s">
        <v>1952</v>
      </c>
      <c r="C435" s="398" t="s">
        <v>833</v>
      </c>
      <c r="D435" s="399" t="s">
        <v>834</v>
      </c>
      <c r="E435" s="398">
        <v>5</v>
      </c>
      <c r="F435" s="400">
        <v>2</v>
      </c>
      <c r="G435" s="400">
        <v>1</v>
      </c>
      <c r="H435" s="400">
        <v>16</v>
      </c>
      <c r="I435" s="400">
        <v>4</v>
      </c>
      <c r="J435" s="406" t="s">
        <v>1953</v>
      </c>
      <c r="K435" s="594">
        <f>'Allegato 1.1 (CE) new'!L424</f>
        <v>0</v>
      </c>
      <c r="L435" s="594">
        <v>0</v>
      </c>
      <c r="M435" s="594">
        <f>'Allegato 1.1 (CE) new'!N424</f>
        <v>0</v>
      </c>
      <c r="N435" s="578">
        <f>'Allegato 1.1 (CE) new'!O424</f>
        <v>0</v>
      </c>
      <c r="O435" s="578">
        <f t="shared" si="161"/>
        <v>0</v>
      </c>
      <c r="P435" s="578">
        <f t="shared" si="161"/>
        <v>0</v>
      </c>
      <c r="Q435" s="578">
        <f t="shared" si="162"/>
        <v>0</v>
      </c>
      <c r="R435" s="453">
        <f t="shared" si="150"/>
        <v>0</v>
      </c>
      <c r="S435" s="361"/>
    </row>
    <row r="436" spans="1:19" ht="25.5">
      <c r="A436" s="398"/>
      <c r="B436" s="398" t="s">
        <v>1952</v>
      </c>
      <c r="C436" s="398" t="s">
        <v>833</v>
      </c>
      <c r="D436" s="399" t="s">
        <v>834</v>
      </c>
      <c r="E436" s="398">
        <v>5</v>
      </c>
      <c r="F436" s="400">
        <v>2</v>
      </c>
      <c r="G436" s="400">
        <v>1</v>
      </c>
      <c r="H436" s="400">
        <v>16</v>
      </c>
      <c r="I436" s="400">
        <v>5</v>
      </c>
      <c r="J436" s="406" t="s">
        <v>1954</v>
      </c>
      <c r="K436" s="594">
        <f>'Allegato 1.1 (CE) new'!L425</f>
        <v>2650.9</v>
      </c>
      <c r="L436" s="594">
        <v>0</v>
      </c>
      <c r="M436" s="594">
        <f>'Allegato 1.1 (CE) new'!N425</f>
        <v>0</v>
      </c>
      <c r="N436" s="578">
        <f>'Allegato 1.1 (CE) new'!O425</f>
        <v>0</v>
      </c>
      <c r="O436" s="578">
        <f t="shared" si="161"/>
        <v>0</v>
      </c>
      <c r="P436" s="578">
        <f t="shared" si="161"/>
        <v>0</v>
      </c>
      <c r="Q436" s="578">
        <f t="shared" si="162"/>
        <v>0</v>
      </c>
      <c r="R436" s="453">
        <f t="shared" si="150"/>
        <v>0</v>
      </c>
      <c r="S436" s="361"/>
    </row>
    <row r="437" spans="1:19" ht="15">
      <c r="A437" s="398"/>
      <c r="B437" s="398" t="s">
        <v>1955</v>
      </c>
      <c r="C437" s="398" t="s">
        <v>835</v>
      </c>
      <c r="D437" s="399" t="s">
        <v>836</v>
      </c>
      <c r="E437" s="398">
        <v>5</v>
      </c>
      <c r="F437" s="400">
        <v>2</v>
      </c>
      <c r="G437" s="400">
        <v>1</v>
      </c>
      <c r="H437" s="400">
        <v>16</v>
      </c>
      <c r="I437" s="400">
        <v>6</v>
      </c>
      <c r="J437" s="406" t="s">
        <v>1956</v>
      </c>
      <c r="K437" s="594">
        <f>'Allegato 1.1 (CE) new'!L426</f>
        <v>425541.9</v>
      </c>
      <c r="L437" s="594">
        <v>361121</v>
      </c>
      <c r="M437" s="594">
        <f>'Allegato 1.1 (CE) new'!N426</f>
        <v>550715</v>
      </c>
      <c r="N437" s="578">
        <f>'Allegato 1.1 (CE) new'!O426</f>
        <v>550715</v>
      </c>
      <c r="O437" s="578">
        <f t="shared" si="161"/>
        <v>561729.30000000005</v>
      </c>
      <c r="P437" s="578">
        <f t="shared" si="161"/>
        <v>572963.88600000006</v>
      </c>
      <c r="Q437" s="578">
        <f t="shared" si="162"/>
        <v>550715</v>
      </c>
      <c r="R437" s="453">
        <f t="shared" si="150"/>
        <v>0</v>
      </c>
      <c r="S437" s="361"/>
    </row>
    <row r="438" spans="1:19" ht="15">
      <c r="A438" s="398"/>
      <c r="B438" s="398" t="s">
        <v>1957</v>
      </c>
      <c r="C438" s="398" t="s">
        <v>837</v>
      </c>
      <c r="D438" s="399" t="s">
        <v>838</v>
      </c>
      <c r="E438" s="398">
        <v>5</v>
      </c>
      <c r="F438" s="400">
        <v>2</v>
      </c>
      <c r="G438" s="400">
        <v>1</v>
      </c>
      <c r="H438" s="400">
        <v>16</v>
      </c>
      <c r="I438" s="400">
        <v>7</v>
      </c>
      <c r="J438" s="406" t="s">
        <v>1958</v>
      </c>
      <c r="K438" s="594">
        <f>'Allegato 1.1 (CE) new'!L427</f>
        <v>0</v>
      </c>
      <c r="L438" s="594">
        <v>0</v>
      </c>
      <c r="M438" s="594">
        <f>'Allegato 1.1 (CE) new'!N427</f>
        <v>0</v>
      </c>
      <c r="N438" s="578">
        <f>'Allegato 1.1 (CE) new'!O427</f>
        <v>0</v>
      </c>
      <c r="O438" s="578">
        <f t="shared" si="161"/>
        <v>0</v>
      </c>
      <c r="P438" s="578">
        <f t="shared" si="161"/>
        <v>0</v>
      </c>
      <c r="Q438" s="578">
        <f t="shared" si="162"/>
        <v>0</v>
      </c>
      <c r="R438" s="453">
        <f t="shared" si="150"/>
        <v>0</v>
      </c>
      <c r="S438" s="361"/>
    </row>
    <row r="439" spans="1:19" ht="15">
      <c r="A439" s="393" t="s">
        <v>419</v>
      </c>
      <c r="B439" s="393" t="s">
        <v>1959</v>
      </c>
      <c r="C439" s="393" t="s">
        <v>839</v>
      </c>
      <c r="D439" s="394" t="s">
        <v>840</v>
      </c>
      <c r="E439" s="393">
        <v>5</v>
      </c>
      <c r="F439" s="395">
        <v>2</v>
      </c>
      <c r="G439" s="395">
        <v>1</v>
      </c>
      <c r="H439" s="395">
        <v>17</v>
      </c>
      <c r="I439" s="395">
        <v>0</v>
      </c>
      <c r="J439" s="396" t="s">
        <v>1960</v>
      </c>
      <c r="K439" s="593">
        <f>'Allegato 1.1 (CE) new'!L428</f>
        <v>0</v>
      </c>
      <c r="L439" s="593">
        <v>0</v>
      </c>
      <c r="M439" s="593">
        <f>'Allegato 1.1 (CE) new'!N428</f>
        <v>0</v>
      </c>
      <c r="N439" s="593">
        <f>'Allegato 1.1 (CE) new'!O428</f>
        <v>0</v>
      </c>
      <c r="O439" s="593">
        <f t="shared" ref="O439:Q439" si="163">O440</f>
        <v>0</v>
      </c>
      <c r="P439" s="593">
        <f t="shared" si="163"/>
        <v>0</v>
      </c>
      <c r="Q439" s="593">
        <f t="shared" si="163"/>
        <v>0</v>
      </c>
      <c r="R439" s="453">
        <f t="shared" si="150"/>
        <v>0</v>
      </c>
      <c r="S439" s="361"/>
    </row>
    <row r="440" spans="1:19" ht="15">
      <c r="A440" s="398" t="s">
        <v>419</v>
      </c>
      <c r="B440" s="398" t="s">
        <v>1959</v>
      </c>
      <c r="C440" s="398" t="s">
        <v>839</v>
      </c>
      <c r="D440" s="399" t="s">
        <v>840</v>
      </c>
      <c r="E440" s="398">
        <v>5</v>
      </c>
      <c r="F440" s="400">
        <v>2</v>
      </c>
      <c r="G440" s="400">
        <v>1</v>
      </c>
      <c r="H440" s="400">
        <v>17</v>
      </c>
      <c r="I440" s="400">
        <v>1</v>
      </c>
      <c r="J440" s="406" t="s">
        <v>1960</v>
      </c>
      <c r="K440" s="594">
        <f>'Allegato 1.1 (CE) new'!L429</f>
        <v>0</v>
      </c>
      <c r="L440" s="594">
        <v>0</v>
      </c>
      <c r="M440" s="594">
        <f>'Allegato 1.1 (CE) new'!N429</f>
        <v>0</v>
      </c>
      <c r="N440" s="578">
        <f>'Allegato 1.1 (CE) new'!O429</f>
        <v>0</v>
      </c>
      <c r="O440" s="578">
        <f>N440*0.02+N440</f>
        <v>0</v>
      </c>
      <c r="P440" s="578">
        <f>O440*0.02+O440</f>
        <v>0</v>
      </c>
      <c r="Q440" s="578"/>
      <c r="R440" s="453">
        <f t="shared" si="150"/>
        <v>0</v>
      </c>
      <c r="S440" s="361"/>
    </row>
    <row r="441" spans="1:19" ht="15">
      <c r="A441" s="389"/>
      <c r="B441" s="389" t="s">
        <v>1961</v>
      </c>
      <c r="C441" s="389" t="s">
        <v>841</v>
      </c>
      <c r="D441" s="388" t="s">
        <v>1962</v>
      </c>
      <c r="E441" s="389">
        <v>5</v>
      </c>
      <c r="F441" s="390">
        <v>2</v>
      </c>
      <c r="G441" s="390">
        <v>2</v>
      </c>
      <c r="H441" s="390">
        <v>0</v>
      </c>
      <c r="I441" s="390">
        <v>0</v>
      </c>
      <c r="J441" s="391" t="s">
        <v>1963</v>
      </c>
      <c r="K441" s="592">
        <f>'Allegato 1.1 (CE) new'!L430</f>
        <v>11028318.439999999</v>
      </c>
      <c r="L441" s="592">
        <v>11006180</v>
      </c>
      <c r="M441" s="592">
        <f>'Allegato 1.1 (CE) new'!N430</f>
        <v>13201476</v>
      </c>
      <c r="N441" s="592">
        <f>'Allegato 1.1 (CE) new'!O430</f>
        <v>12100766</v>
      </c>
      <c r="O441" s="592">
        <f t="shared" ref="O441:Q441" si="164">O442+O459+O470</f>
        <v>12342781.320000002</v>
      </c>
      <c r="P441" s="592">
        <f t="shared" si="164"/>
        <v>12589636.946399998</v>
      </c>
      <c r="Q441" s="592">
        <f t="shared" si="164"/>
        <v>12100766</v>
      </c>
      <c r="R441" s="453">
        <f t="shared" si="150"/>
        <v>0</v>
      </c>
      <c r="S441" s="361">
        <f>N441-R441</f>
        <v>12100766</v>
      </c>
    </row>
    <row r="442" spans="1:19" ht="15">
      <c r="A442" s="393"/>
      <c r="B442" s="393" t="s">
        <v>1964</v>
      </c>
      <c r="C442" s="393" t="s">
        <v>843</v>
      </c>
      <c r="D442" s="394" t="s">
        <v>844</v>
      </c>
      <c r="E442" s="393">
        <v>5</v>
      </c>
      <c r="F442" s="395">
        <v>2</v>
      </c>
      <c r="G442" s="395">
        <v>2</v>
      </c>
      <c r="H442" s="395">
        <v>1</v>
      </c>
      <c r="I442" s="395">
        <v>0</v>
      </c>
      <c r="J442" s="396" t="s">
        <v>1965</v>
      </c>
      <c r="K442" s="593">
        <f>'Allegato 1.1 (CE) new'!L431</f>
        <v>11003411.43</v>
      </c>
      <c r="L442" s="593">
        <v>10832416</v>
      </c>
      <c r="M442" s="593">
        <f>'Allegato 1.1 (CE) new'!N431</f>
        <v>12993561</v>
      </c>
      <c r="N442" s="593">
        <f>'Allegato 1.1 (CE) new'!O431</f>
        <v>11892851</v>
      </c>
      <c r="O442" s="593">
        <f t="shared" ref="O442:Q442" si="165">SUBTOTAL(9,O443:O458)</f>
        <v>12130708.020000001</v>
      </c>
      <c r="P442" s="593">
        <f t="shared" si="165"/>
        <v>12373322.180399999</v>
      </c>
      <c r="Q442" s="593">
        <f t="shared" si="165"/>
        <v>11892851</v>
      </c>
      <c r="R442" s="453">
        <f t="shared" si="150"/>
        <v>0</v>
      </c>
      <c r="S442" s="361"/>
    </row>
    <row r="443" spans="1:19" ht="15">
      <c r="A443" s="398"/>
      <c r="B443" s="398" t="s">
        <v>1966</v>
      </c>
      <c r="C443" s="398" t="s">
        <v>845</v>
      </c>
      <c r="D443" s="399" t="s">
        <v>846</v>
      </c>
      <c r="E443" s="398">
        <v>5</v>
      </c>
      <c r="F443" s="400">
        <v>2</v>
      </c>
      <c r="G443" s="400">
        <v>2</v>
      </c>
      <c r="H443" s="400">
        <v>1</v>
      </c>
      <c r="I443" s="400">
        <v>1</v>
      </c>
      <c r="J443" s="406" t="s">
        <v>1967</v>
      </c>
      <c r="K443" s="594">
        <f>'Allegato 1.1 (CE) new'!L432</f>
        <v>608939.22</v>
      </c>
      <c r="L443" s="594">
        <v>666907</v>
      </c>
      <c r="M443" s="594">
        <f>'Allegato 1.1 (CE) new'!N432</f>
        <v>712007</v>
      </c>
      <c r="N443" s="578">
        <f>'Allegato 1.1 (CE) new'!O432</f>
        <v>712007</v>
      </c>
      <c r="O443" s="578">
        <f t="shared" ref="O443:P458" si="166">N443*0.02+N443</f>
        <v>726247.14</v>
      </c>
      <c r="P443" s="578">
        <f t="shared" si="166"/>
        <v>740772.08279999997</v>
      </c>
      <c r="Q443" s="578">
        <f t="shared" ref="Q443:Q458" si="167">N443</f>
        <v>712007</v>
      </c>
      <c r="R443" s="453">
        <f t="shared" si="150"/>
        <v>0</v>
      </c>
      <c r="S443" s="361"/>
    </row>
    <row r="444" spans="1:19" ht="15">
      <c r="A444" s="398"/>
      <c r="B444" s="398" t="s">
        <v>1968</v>
      </c>
      <c r="C444" s="398" t="s">
        <v>847</v>
      </c>
      <c r="D444" s="399" t="s">
        <v>848</v>
      </c>
      <c r="E444" s="398">
        <v>5</v>
      </c>
      <c r="F444" s="400">
        <v>2</v>
      </c>
      <c r="G444" s="400">
        <v>2</v>
      </c>
      <c r="H444" s="400">
        <v>1</v>
      </c>
      <c r="I444" s="400">
        <v>2</v>
      </c>
      <c r="J444" s="406" t="s">
        <v>1969</v>
      </c>
      <c r="K444" s="594">
        <f>'Allegato 1.1 (CE) new'!L433</f>
        <v>2733337.32</v>
      </c>
      <c r="L444" s="594">
        <v>2411049</v>
      </c>
      <c r="M444" s="594">
        <f>'Allegato 1.1 (CE) new'!N433</f>
        <v>2687854</v>
      </c>
      <c r="N444" s="578">
        <f>'Allegato 1.1 (CE) new'!O433</f>
        <v>2687854</v>
      </c>
      <c r="O444" s="578">
        <f t="shared" si="166"/>
        <v>2741611.08</v>
      </c>
      <c r="P444" s="578">
        <f t="shared" si="166"/>
        <v>2796443.3015999999</v>
      </c>
      <c r="Q444" s="578">
        <f t="shared" si="167"/>
        <v>2687854</v>
      </c>
      <c r="R444" s="453">
        <f t="shared" si="150"/>
        <v>0</v>
      </c>
      <c r="S444" s="361"/>
    </row>
    <row r="445" spans="1:19" ht="15">
      <c r="A445" s="398"/>
      <c r="B445" s="398" t="s">
        <v>1970</v>
      </c>
      <c r="C445" s="398" t="s">
        <v>849</v>
      </c>
      <c r="D445" s="399" t="s">
        <v>850</v>
      </c>
      <c r="E445" s="398">
        <v>5</v>
      </c>
      <c r="F445" s="400">
        <v>2</v>
      </c>
      <c r="G445" s="400">
        <v>2</v>
      </c>
      <c r="H445" s="400">
        <v>1</v>
      </c>
      <c r="I445" s="400">
        <v>3</v>
      </c>
      <c r="J445" s="406" t="s">
        <v>1971</v>
      </c>
      <c r="K445" s="594">
        <f>'Allegato 1.1 (CE) new'!L434</f>
        <v>1156907.3699999999</v>
      </c>
      <c r="L445" s="594">
        <v>1095171</v>
      </c>
      <c r="M445" s="594">
        <f>'Allegato 1.1 (CE) new'!N434</f>
        <v>1401100</v>
      </c>
      <c r="N445" s="578">
        <f>'Allegato 1.1 (CE) new'!O434</f>
        <v>1401100</v>
      </c>
      <c r="O445" s="578">
        <f t="shared" si="166"/>
        <v>1429122</v>
      </c>
      <c r="P445" s="578">
        <f t="shared" si="166"/>
        <v>1457704.44</v>
      </c>
      <c r="Q445" s="578">
        <f t="shared" si="167"/>
        <v>1401100</v>
      </c>
      <c r="R445" s="453">
        <f t="shared" si="150"/>
        <v>0</v>
      </c>
      <c r="S445" s="361"/>
    </row>
    <row r="446" spans="1:19" ht="15">
      <c r="A446" s="398"/>
      <c r="B446" s="398" t="s">
        <v>1970</v>
      </c>
      <c r="C446" s="398" t="s">
        <v>849</v>
      </c>
      <c r="D446" s="399" t="s">
        <v>850</v>
      </c>
      <c r="E446" s="398">
        <v>5</v>
      </c>
      <c r="F446" s="400">
        <v>2</v>
      </c>
      <c r="G446" s="400">
        <v>2</v>
      </c>
      <c r="H446" s="400">
        <v>1</v>
      </c>
      <c r="I446" s="400">
        <v>4</v>
      </c>
      <c r="J446" s="406" t="s">
        <v>1972</v>
      </c>
      <c r="K446" s="594">
        <f>'Allegato 1.1 (CE) new'!L435</f>
        <v>4427.0700000000006</v>
      </c>
      <c r="L446" s="594">
        <v>0</v>
      </c>
      <c r="M446" s="578">
        <f>'Allegato 1.1 (CE) new'!N435</f>
        <v>0</v>
      </c>
      <c r="N446" s="578">
        <f>'Allegato 1.1 (CE) new'!O435</f>
        <v>0</v>
      </c>
      <c r="O446" s="578">
        <f t="shared" si="166"/>
        <v>0</v>
      </c>
      <c r="P446" s="578">
        <f t="shared" si="166"/>
        <v>0</v>
      </c>
      <c r="Q446" s="578">
        <f t="shared" si="167"/>
        <v>0</v>
      </c>
      <c r="R446" s="453">
        <f t="shared" si="150"/>
        <v>0</v>
      </c>
      <c r="S446" s="361"/>
    </row>
    <row r="447" spans="1:19" ht="15">
      <c r="A447" s="398"/>
      <c r="B447" s="398" t="s">
        <v>1973</v>
      </c>
      <c r="C447" s="398" t="s">
        <v>851</v>
      </c>
      <c r="D447" s="399" t="s">
        <v>852</v>
      </c>
      <c r="E447" s="398">
        <v>5</v>
      </c>
      <c r="F447" s="400">
        <v>2</v>
      </c>
      <c r="G447" s="400">
        <v>2</v>
      </c>
      <c r="H447" s="400">
        <v>1</v>
      </c>
      <c r="I447" s="400">
        <v>5</v>
      </c>
      <c r="J447" s="406" t="s">
        <v>1974</v>
      </c>
      <c r="K447" s="594">
        <f>'Allegato 1.1 (CE) new'!L436</f>
        <v>448767.44</v>
      </c>
      <c r="L447" s="594">
        <v>752044</v>
      </c>
      <c r="M447" s="594">
        <f>'Allegato 1.1 (CE) new'!N436</f>
        <v>629600</v>
      </c>
      <c r="N447" s="578">
        <f>'Allegato 1.1 (CE) new'!O436</f>
        <v>329600</v>
      </c>
      <c r="O447" s="578">
        <f t="shared" si="166"/>
        <v>336192</v>
      </c>
      <c r="P447" s="578">
        <f t="shared" si="166"/>
        <v>342915.84000000003</v>
      </c>
      <c r="Q447" s="578">
        <f t="shared" si="167"/>
        <v>329600</v>
      </c>
      <c r="R447" s="453">
        <f t="shared" ref="R447:R510" si="168">N447+N447*0.02-O447</f>
        <v>0</v>
      </c>
      <c r="S447" s="361"/>
    </row>
    <row r="448" spans="1:19" ht="15">
      <c r="A448" s="398"/>
      <c r="B448" s="398" t="s">
        <v>1975</v>
      </c>
      <c r="C448" s="398" t="s">
        <v>853</v>
      </c>
      <c r="D448" s="399" t="s">
        <v>854</v>
      </c>
      <c r="E448" s="398">
        <v>5</v>
      </c>
      <c r="F448" s="400">
        <v>2</v>
      </c>
      <c r="G448" s="400">
        <v>2</v>
      </c>
      <c r="H448" s="400">
        <v>1</v>
      </c>
      <c r="I448" s="400">
        <v>6</v>
      </c>
      <c r="J448" s="406" t="s">
        <v>1976</v>
      </c>
      <c r="K448" s="594">
        <f>'Allegato 1.1 (CE) new'!L437</f>
        <v>217623.38</v>
      </c>
      <c r="L448" s="594">
        <v>342837</v>
      </c>
      <c r="M448" s="594">
        <f>'Allegato 1.1 (CE) new'!N437</f>
        <v>307815</v>
      </c>
      <c r="N448" s="578">
        <f>'Allegato 1.1 (CE) new'!O437</f>
        <v>307815</v>
      </c>
      <c r="O448" s="578">
        <f t="shared" si="166"/>
        <v>313971.3</v>
      </c>
      <c r="P448" s="578">
        <f t="shared" si="166"/>
        <v>320250.72599999997</v>
      </c>
      <c r="Q448" s="578">
        <f t="shared" si="167"/>
        <v>307815</v>
      </c>
      <c r="R448" s="453">
        <f t="shared" si="168"/>
        <v>0</v>
      </c>
      <c r="S448" s="361"/>
    </row>
    <row r="449" spans="1:19" ht="15">
      <c r="A449" s="398"/>
      <c r="B449" s="398" t="s">
        <v>1977</v>
      </c>
      <c r="C449" s="398" t="s">
        <v>855</v>
      </c>
      <c r="D449" s="399" t="s">
        <v>856</v>
      </c>
      <c r="E449" s="398">
        <v>5</v>
      </c>
      <c r="F449" s="400">
        <v>2</v>
      </c>
      <c r="G449" s="400">
        <v>2</v>
      </c>
      <c r="H449" s="400">
        <v>1</v>
      </c>
      <c r="I449" s="400">
        <v>7</v>
      </c>
      <c r="J449" s="406" t="s">
        <v>1978</v>
      </c>
      <c r="K449" s="594">
        <f>'Allegato 1.1 (CE) new'!L438</f>
        <v>2834.12</v>
      </c>
      <c r="L449" s="594">
        <v>15771</v>
      </c>
      <c r="M449" s="594">
        <f>'Allegato 1.1 (CE) new'!N438</f>
        <v>104516</v>
      </c>
      <c r="N449" s="578">
        <f>'Allegato 1.1 (CE) new'!O438</f>
        <v>104516</v>
      </c>
      <c r="O449" s="578">
        <f t="shared" si="166"/>
        <v>106606.32</v>
      </c>
      <c r="P449" s="578">
        <f t="shared" si="166"/>
        <v>108738.4464</v>
      </c>
      <c r="Q449" s="578">
        <f t="shared" si="167"/>
        <v>104516</v>
      </c>
      <c r="R449" s="453">
        <f t="shared" si="168"/>
        <v>0</v>
      </c>
      <c r="S449" s="361"/>
    </row>
    <row r="450" spans="1:19" ht="15">
      <c r="A450" s="398"/>
      <c r="B450" s="398" t="s">
        <v>1979</v>
      </c>
      <c r="C450" s="398" t="s">
        <v>857</v>
      </c>
      <c r="D450" s="399" t="s">
        <v>858</v>
      </c>
      <c r="E450" s="398">
        <v>5</v>
      </c>
      <c r="F450" s="400">
        <v>2</v>
      </c>
      <c r="G450" s="400">
        <v>2</v>
      </c>
      <c r="H450" s="400">
        <v>1</v>
      </c>
      <c r="I450" s="400">
        <v>8</v>
      </c>
      <c r="J450" s="406" t="s">
        <v>1980</v>
      </c>
      <c r="K450" s="594">
        <f>'Allegato 1.1 (CE) new'!L439</f>
        <v>180858.36</v>
      </c>
      <c r="L450" s="594">
        <v>171320</v>
      </c>
      <c r="M450" s="594">
        <f>'Allegato 1.1 (CE) new'!N439</f>
        <v>154874</v>
      </c>
      <c r="N450" s="578">
        <f>'Allegato 1.1 (CE) new'!O439</f>
        <v>154874</v>
      </c>
      <c r="O450" s="578">
        <f t="shared" si="166"/>
        <v>157971.48000000001</v>
      </c>
      <c r="P450" s="578">
        <f t="shared" si="166"/>
        <v>161130.90960000001</v>
      </c>
      <c r="Q450" s="578">
        <f t="shared" si="167"/>
        <v>154874</v>
      </c>
      <c r="R450" s="453">
        <f t="shared" si="168"/>
        <v>0</v>
      </c>
      <c r="S450" s="361"/>
    </row>
    <row r="451" spans="1:19" ht="15">
      <c r="A451" s="398"/>
      <c r="B451" s="398" t="s">
        <v>1981</v>
      </c>
      <c r="C451" s="398" t="s">
        <v>859</v>
      </c>
      <c r="D451" s="399" t="s">
        <v>860</v>
      </c>
      <c r="E451" s="398">
        <v>5</v>
      </c>
      <c r="F451" s="400">
        <v>2</v>
      </c>
      <c r="G451" s="400">
        <v>2</v>
      </c>
      <c r="H451" s="400">
        <v>1</v>
      </c>
      <c r="I451" s="400">
        <v>9</v>
      </c>
      <c r="J451" s="406" t="s">
        <v>1982</v>
      </c>
      <c r="K451" s="594">
        <f>'Allegato 1.1 (CE) new'!L440</f>
        <v>692992.82000000007</v>
      </c>
      <c r="L451" s="594">
        <v>782897</v>
      </c>
      <c r="M451" s="594">
        <f>'Allegato 1.1 (CE) new'!N440</f>
        <v>930000</v>
      </c>
      <c r="N451" s="578">
        <f>'Allegato 1.1 (CE) new'!O440</f>
        <v>680000</v>
      </c>
      <c r="O451" s="578">
        <f t="shared" si="166"/>
        <v>693600</v>
      </c>
      <c r="P451" s="578">
        <f t="shared" si="166"/>
        <v>707472</v>
      </c>
      <c r="Q451" s="578">
        <f t="shared" si="167"/>
        <v>680000</v>
      </c>
      <c r="R451" s="453">
        <f t="shared" si="168"/>
        <v>0</v>
      </c>
      <c r="S451" s="361"/>
    </row>
    <row r="452" spans="1:19" ht="15">
      <c r="A452" s="398"/>
      <c r="B452" s="398" t="s">
        <v>1983</v>
      </c>
      <c r="C452" s="398" t="s">
        <v>861</v>
      </c>
      <c r="D452" s="399" t="s">
        <v>862</v>
      </c>
      <c r="E452" s="398">
        <v>5</v>
      </c>
      <c r="F452" s="400">
        <v>2</v>
      </c>
      <c r="G452" s="400">
        <v>2</v>
      </c>
      <c r="H452" s="400">
        <v>1</v>
      </c>
      <c r="I452" s="400">
        <v>10</v>
      </c>
      <c r="J452" s="406" t="s">
        <v>1984</v>
      </c>
      <c r="K452" s="594">
        <f>'Allegato 1.1 (CE) new'!L441</f>
        <v>827621.52</v>
      </c>
      <c r="L452" s="594">
        <v>950000</v>
      </c>
      <c r="M452" s="594">
        <f>'Allegato 1.1 (CE) new'!N441</f>
        <v>1100000</v>
      </c>
      <c r="N452" s="578">
        <f>'Allegato 1.1 (CE) new'!O441</f>
        <v>900000</v>
      </c>
      <c r="O452" s="578">
        <f t="shared" si="166"/>
        <v>918000</v>
      </c>
      <c r="P452" s="578">
        <f t="shared" si="166"/>
        <v>936360</v>
      </c>
      <c r="Q452" s="578">
        <f t="shared" si="167"/>
        <v>900000</v>
      </c>
      <c r="R452" s="453">
        <f t="shared" si="168"/>
        <v>0</v>
      </c>
      <c r="S452" s="361"/>
    </row>
    <row r="453" spans="1:19" ht="15">
      <c r="A453" s="420"/>
      <c r="B453" s="420" t="s">
        <v>1985</v>
      </c>
      <c r="C453" s="420" t="s">
        <v>863</v>
      </c>
      <c r="D453" s="405" t="s">
        <v>864</v>
      </c>
      <c r="E453" s="420">
        <v>5</v>
      </c>
      <c r="F453" s="421">
        <v>2</v>
      </c>
      <c r="G453" s="421">
        <v>2</v>
      </c>
      <c r="H453" s="421">
        <v>1</v>
      </c>
      <c r="I453" s="421">
        <v>11</v>
      </c>
      <c r="J453" s="406" t="s">
        <v>1986</v>
      </c>
      <c r="K453" s="594">
        <f>'Allegato 1.1 (CE) new'!L442</f>
        <v>66971.98</v>
      </c>
      <c r="L453" s="594">
        <v>151367</v>
      </c>
      <c r="M453" s="594">
        <f>'Allegato 1.1 (CE) new'!N442</f>
        <v>323636</v>
      </c>
      <c r="N453" s="578">
        <f>'Allegato 1.1 (CE) new'!O442</f>
        <v>323636</v>
      </c>
      <c r="O453" s="578">
        <f t="shared" si="166"/>
        <v>330108.71999999997</v>
      </c>
      <c r="P453" s="578">
        <f t="shared" si="166"/>
        <v>336710.89439999999</v>
      </c>
      <c r="Q453" s="578">
        <f t="shared" si="167"/>
        <v>323636</v>
      </c>
      <c r="R453" s="453">
        <f t="shared" si="168"/>
        <v>0</v>
      </c>
      <c r="S453" s="361"/>
    </row>
    <row r="454" spans="1:19" s="355" customFormat="1" ht="15">
      <c r="A454" s="420"/>
      <c r="B454" s="420" t="s">
        <v>1987</v>
      </c>
      <c r="C454" s="420" t="s">
        <v>867</v>
      </c>
      <c r="D454" s="405" t="s">
        <v>868</v>
      </c>
      <c r="E454" s="420">
        <v>5</v>
      </c>
      <c r="F454" s="421">
        <v>2</v>
      </c>
      <c r="G454" s="421">
        <v>2</v>
      </c>
      <c r="H454" s="421">
        <v>1</v>
      </c>
      <c r="I454" s="421">
        <v>12</v>
      </c>
      <c r="J454" s="415" t="s">
        <v>1988</v>
      </c>
      <c r="K454" s="582">
        <f>'Allegato 1.1 (CE) new'!L443</f>
        <v>2249999.17</v>
      </c>
      <c r="L454" s="582">
        <v>2250000</v>
      </c>
      <c r="M454" s="582">
        <f>'Allegato 1.1 (CE) new'!N443</f>
        <v>2250000</v>
      </c>
      <c r="N454" s="578">
        <f>'Allegato 1.1 (CE) new'!O443</f>
        <v>2250000</v>
      </c>
      <c r="O454" s="578">
        <f t="shared" si="166"/>
        <v>2295000</v>
      </c>
      <c r="P454" s="578">
        <f t="shared" si="166"/>
        <v>2340900</v>
      </c>
      <c r="Q454" s="578">
        <f t="shared" si="167"/>
        <v>2250000</v>
      </c>
      <c r="R454" s="453">
        <f t="shared" si="168"/>
        <v>0</v>
      </c>
      <c r="S454" s="361"/>
    </row>
    <row r="455" spans="1:19" s="355" customFormat="1" ht="15">
      <c r="A455" s="420"/>
      <c r="B455" s="420" t="s">
        <v>1989</v>
      </c>
      <c r="C455" s="420" t="s">
        <v>869</v>
      </c>
      <c r="D455" s="405" t="s">
        <v>870</v>
      </c>
      <c r="E455" s="420">
        <v>5</v>
      </c>
      <c r="F455" s="421">
        <v>2</v>
      </c>
      <c r="G455" s="421">
        <v>2</v>
      </c>
      <c r="H455" s="421">
        <v>1</v>
      </c>
      <c r="I455" s="421">
        <v>13</v>
      </c>
      <c r="J455" s="415" t="s">
        <v>1990</v>
      </c>
      <c r="K455" s="582">
        <f>'Allegato 1.1 (CE) new'!L444</f>
        <v>314285.37</v>
      </c>
      <c r="L455" s="582">
        <v>365647</v>
      </c>
      <c r="M455" s="582">
        <f>'Allegato 1.1 (CE) new'!N444</f>
        <v>375710</v>
      </c>
      <c r="N455" s="578">
        <f>'Allegato 1.1 (CE) new'!O444</f>
        <v>275000</v>
      </c>
      <c r="O455" s="578">
        <f t="shared" si="166"/>
        <v>280500</v>
      </c>
      <c r="P455" s="578">
        <f t="shared" si="166"/>
        <v>286110</v>
      </c>
      <c r="Q455" s="578">
        <f t="shared" si="167"/>
        <v>275000</v>
      </c>
      <c r="R455" s="453">
        <f t="shared" si="168"/>
        <v>0</v>
      </c>
      <c r="S455" s="361"/>
    </row>
    <row r="456" spans="1:19" s="355" customFormat="1" ht="25.5">
      <c r="A456" s="420" t="s">
        <v>350</v>
      </c>
      <c r="B456" s="420" t="s">
        <v>1991</v>
      </c>
      <c r="C456" s="420" t="s">
        <v>873</v>
      </c>
      <c r="D456" s="405" t="s">
        <v>874</v>
      </c>
      <c r="E456" s="420">
        <v>5</v>
      </c>
      <c r="F456" s="421">
        <v>2</v>
      </c>
      <c r="G456" s="421">
        <v>2</v>
      </c>
      <c r="H456" s="421">
        <v>1</v>
      </c>
      <c r="I456" s="421">
        <v>14</v>
      </c>
      <c r="J456" s="415" t="s">
        <v>1992</v>
      </c>
      <c r="K456" s="582">
        <f>'Allegato 1.1 (CE) new'!L445</f>
        <v>0</v>
      </c>
      <c r="L456" s="582">
        <v>0</v>
      </c>
      <c r="M456" s="582">
        <f>'Allegato 1.1 (CE) new'!N445</f>
        <v>0</v>
      </c>
      <c r="N456" s="578">
        <f>'Allegato 1.1 (CE) new'!O445</f>
        <v>0</v>
      </c>
      <c r="O456" s="578">
        <f t="shared" si="166"/>
        <v>0</v>
      </c>
      <c r="P456" s="578">
        <f t="shared" si="166"/>
        <v>0</v>
      </c>
      <c r="Q456" s="578">
        <f t="shared" si="167"/>
        <v>0</v>
      </c>
      <c r="R456" s="453">
        <f t="shared" si="168"/>
        <v>0</v>
      </c>
      <c r="S456" s="361"/>
    </row>
    <row r="457" spans="1:19" s="355" customFormat="1" ht="15">
      <c r="A457" s="420"/>
      <c r="B457" s="420" t="s">
        <v>1993</v>
      </c>
      <c r="C457" s="420" t="s">
        <v>875</v>
      </c>
      <c r="D457" s="405" t="s">
        <v>876</v>
      </c>
      <c r="E457" s="420">
        <v>5</v>
      </c>
      <c r="F457" s="421">
        <v>2</v>
      </c>
      <c r="G457" s="421">
        <v>2</v>
      </c>
      <c r="H457" s="421">
        <v>1</v>
      </c>
      <c r="I457" s="421">
        <v>15</v>
      </c>
      <c r="J457" s="415" t="s">
        <v>1994</v>
      </c>
      <c r="K457" s="582">
        <f>'Allegato 1.1 (CE) new'!L446</f>
        <v>0</v>
      </c>
      <c r="L457" s="582">
        <v>0</v>
      </c>
      <c r="M457" s="582">
        <f>'Allegato 1.1 (CE) new'!N446</f>
        <v>0</v>
      </c>
      <c r="N457" s="578">
        <f>'Allegato 1.1 (CE) new'!O446</f>
        <v>0</v>
      </c>
      <c r="O457" s="578">
        <f t="shared" si="166"/>
        <v>0</v>
      </c>
      <c r="P457" s="578">
        <f t="shared" si="166"/>
        <v>0</v>
      </c>
      <c r="Q457" s="578">
        <f t="shared" si="167"/>
        <v>0</v>
      </c>
      <c r="R457" s="453">
        <f t="shared" si="168"/>
        <v>0</v>
      </c>
      <c r="S457" s="361"/>
    </row>
    <row r="458" spans="1:19" s="355" customFormat="1" ht="15">
      <c r="A458" s="420"/>
      <c r="B458" s="420" t="s">
        <v>1995</v>
      </c>
      <c r="C458" s="420" t="s">
        <v>877</v>
      </c>
      <c r="D458" s="405" t="s">
        <v>878</v>
      </c>
      <c r="E458" s="420">
        <v>5</v>
      </c>
      <c r="F458" s="421">
        <v>2</v>
      </c>
      <c r="G458" s="421">
        <v>2</v>
      </c>
      <c r="H458" s="421">
        <v>1</v>
      </c>
      <c r="I458" s="421">
        <v>16</v>
      </c>
      <c r="J458" s="415" t="s">
        <v>1996</v>
      </c>
      <c r="K458" s="582">
        <f>'Allegato 1.1 (CE) new'!L447</f>
        <v>1497846.29</v>
      </c>
      <c r="L458" s="582">
        <v>877406</v>
      </c>
      <c r="M458" s="582">
        <f>'Allegato 1.1 (CE) new'!N447</f>
        <v>2016449</v>
      </c>
      <c r="N458" s="578">
        <f>'Allegato 1.1 (CE) new'!O447</f>
        <v>1766449</v>
      </c>
      <c r="O458" s="578">
        <f t="shared" si="166"/>
        <v>1801777.98</v>
      </c>
      <c r="P458" s="578">
        <f t="shared" si="166"/>
        <v>1837813.5396</v>
      </c>
      <c r="Q458" s="578">
        <f t="shared" si="167"/>
        <v>1766449</v>
      </c>
      <c r="R458" s="453">
        <f t="shared" si="168"/>
        <v>0</v>
      </c>
      <c r="S458" s="361"/>
    </row>
    <row r="459" spans="1:19" ht="25.5">
      <c r="A459" s="393"/>
      <c r="B459" s="393" t="s">
        <v>1997</v>
      </c>
      <c r="C459" s="393" t="s">
        <v>879</v>
      </c>
      <c r="D459" s="394" t="s">
        <v>880</v>
      </c>
      <c r="E459" s="393">
        <v>5</v>
      </c>
      <c r="F459" s="395">
        <v>2</v>
      </c>
      <c r="G459" s="395">
        <v>2</v>
      </c>
      <c r="H459" s="395">
        <v>2</v>
      </c>
      <c r="I459" s="395">
        <v>0</v>
      </c>
      <c r="J459" s="396" t="s">
        <v>1998</v>
      </c>
      <c r="K459" s="593">
        <f>'Allegato 1.1 (CE) new'!L448</f>
        <v>11188.83</v>
      </c>
      <c r="L459" s="593">
        <v>106276</v>
      </c>
      <c r="M459" s="593">
        <f>'Allegato 1.1 (CE) new'!N448</f>
        <v>140520</v>
      </c>
      <c r="N459" s="593">
        <f>'Allegato 1.1 (CE) new'!O448</f>
        <v>140520</v>
      </c>
      <c r="O459" s="593">
        <f t="shared" ref="O459:Q459" si="169">SUBTOTAL(9,O460:O469)</f>
        <v>143330.4</v>
      </c>
      <c r="P459" s="593">
        <f t="shared" si="169"/>
        <v>146197.008</v>
      </c>
      <c r="Q459" s="593">
        <f t="shared" si="169"/>
        <v>140520</v>
      </c>
      <c r="R459" s="453">
        <f t="shared" si="168"/>
        <v>0</v>
      </c>
      <c r="S459" s="361">
        <f>N459-R459</f>
        <v>140520</v>
      </c>
    </row>
    <row r="460" spans="1:19" ht="15">
      <c r="A460" s="398" t="s">
        <v>350</v>
      </c>
      <c r="B460" s="398" t="s">
        <v>1999</v>
      </c>
      <c r="C460" s="398" t="s">
        <v>881</v>
      </c>
      <c r="D460" s="399" t="s">
        <v>882</v>
      </c>
      <c r="E460" s="398">
        <v>5</v>
      </c>
      <c r="F460" s="400">
        <v>2</v>
      </c>
      <c r="G460" s="400">
        <v>2</v>
      </c>
      <c r="H460" s="400">
        <v>2</v>
      </c>
      <c r="I460" s="400">
        <v>1</v>
      </c>
      <c r="J460" s="406" t="s">
        <v>2000</v>
      </c>
      <c r="K460" s="594">
        <f>'Allegato 1.1 (CE) new'!L449</f>
        <v>0</v>
      </c>
      <c r="L460" s="594">
        <v>45654</v>
      </c>
      <c r="M460" s="594">
        <f>'Allegato 1.1 (CE) new'!N449</f>
        <v>0</v>
      </c>
      <c r="N460" s="578">
        <f>'Allegato 1.1 (CE) new'!O449</f>
        <v>0</v>
      </c>
      <c r="O460" s="578">
        <f t="shared" ref="O460:P469" si="170">N460*0.02+N460</f>
        <v>0</v>
      </c>
      <c r="P460" s="578">
        <f t="shared" si="170"/>
        <v>0</v>
      </c>
      <c r="Q460" s="578">
        <f t="shared" ref="Q460:Q469" si="171">N460</f>
        <v>0</v>
      </c>
      <c r="R460" s="453">
        <f t="shared" si="168"/>
        <v>0</v>
      </c>
      <c r="S460" s="361"/>
    </row>
    <row r="461" spans="1:19" ht="15">
      <c r="A461" s="398"/>
      <c r="B461" s="398" t="s">
        <v>2001</v>
      </c>
      <c r="C461" s="398" t="s">
        <v>883</v>
      </c>
      <c r="D461" s="399" t="s">
        <v>884</v>
      </c>
      <c r="E461" s="398">
        <v>5</v>
      </c>
      <c r="F461" s="400">
        <v>2</v>
      </c>
      <c r="G461" s="400">
        <v>2</v>
      </c>
      <c r="H461" s="400">
        <v>2</v>
      </c>
      <c r="I461" s="400">
        <v>2</v>
      </c>
      <c r="J461" s="406" t="s">
        <v>2002</v>
      </c>
      <c r="K461" s="594">
        <f>'Allegato 1.1 (CE) new'!L450</f>
        <v>0</v>
      </c>
      <c r="L461" s="594">
        <v>0</v>
      </c>
      <c r="M461" s="594">
        <f>'Allegato 1.1 (CE) new'!N450</f>
        <v>0</v>
      </c>
      <c r="N461" s="578">
        <f>'Allegato 1.1 (CE) new'!O450</f>
        <v>0</v>
      </c>
      <c r="O461" s="578">
        <f t="shared" si="170"/>
        <v>0</v>
      </c>
      <c r="P461" s="578">
        <f t="shared" si="170"/>
        <v>0</v>
      </c>
      <c r="Q461" s="578">
        <f t="shared" si="171"/>
        <v>0</v>
      </c>
      <c r="R461" s="453">
        <f t="shared" si="168"/>
        <v>0</v>
      </c>
      <c r="S461" s="361"/>
    </row>
    <row r="462" spans="1:19" s="355" customFormat="1" ht="15">
      <c r="A462" s="420"/>
      <c r="B462" s="420" t="s">
        <v>2003</v>
      </c>
      <c r="C462" s="420" t="s">
        <v>887</v>
      </c>
      <c r="D462" s="405" t="s">
        <v>888</v>
      </c>
      <c r="E462" s="420">
        <v>5</v>
      </c>
      <c r="F462" s="421">
        <v>2</v>
      </c>
      <c r="G462" s="421">
        <v>2</v>
      </c>
      <c r="H462" s="421">
        <v>2</v>
      </c>
      <c r="I462" s="421">
        <v>3</v>
      </c>
      <c r="J462" s="415" t="s">
        <v>2004</v>
      </c>
      <c r="K462" s="582">
        <f>'Allegato 1.1 (CE) new'!L451</f>
        <v>0</v>
      </c>
      <c r="L462" s="582">
        <v>0</v>
      </c>
      <c r="M462" s="582">
        <f>'Allegato 1.1 (CE) new'!N451</f>
        <v>0</v>
      </c>
      <c r="N462" s="578">
        <f>'Allegato 1.1 (CE) new'!O451</f>
        <v>0</v>
      </c>
      <c r="O462" s="578">
        <f t="shared" si="170"/>
        <v>0</v>
      </c>
      <c r="P462" s="578">
        <f t="shared" si="170"/>
        <v>0</v>
      </c>
      <c r="Q462" s="578">
        <f t="shared" si="171"/>
        <v>0</v>
      </c>
      <c r="R462" s="453">
        <f t="shared" si="168"/>
        <v>0</v>
      </c>
      <c r="S462" s="361"/>
    </row>
    <row r="463" spans="1:19" s="355" customFormat="1" ht="15">
      <c r="A463" s="420"/>
      <c r="B463" s="420" t="s">
        <v>2005</v>
      </c>
      <c r="C463" s="420" t="s">
        <v>889</v>
      </c>
      <c r="D463" s="405" t="s">
        <v>890</v>
      </c>
      <c r="E463" s="420">
        <v>5</v>
      </c>
      <c r="F463" s="421">
        <v>2</v>
      </c>
      <c r="G463" s="421">
        <v>2</v>
      </c>
      <c r="H463" s="421">
        <v>2</v>
      </c>
      <c r="I463" s="421">
        <v>4</v>
      </c>
      <c r="J463" s="415" t="s">
        <v>2006</v>
      </c>
      <c r="K463" s="582">
        <f>'Allegato 1.1 (CE) new'!L452</f>
        <v>5971.19</v>
      </c>
      <c r="L463" s="582">
        <v>22457</v>
      </c>
      <c r="M463" s="582">
        <f>'Allegato 1.1 (CE) new'!N452</f>
        <v>2520</v>
      </c>
      <c r="N463" s="578">
        <f>'Allegato 1.1 (CE) new'!O452</f>
        <v>2520</v>
      </c>
      <c r="O463" s="578">
        <f t="shared" si="170"/>
        <v>2570.4</v>
      </c>
      <c r="P463" s="578">
        <f t="shared" si="170"/>
        <v>2621.808</v>
      </c>
      <c r="Q463" s="578">
        <f t="shared" si="171"/>
        <v>2520</v>
      </c>
      <c r="R463" s="453">
        <f t="shared" si="168"/>
        <v>0</v>
      </c>
      <c r="S463" s="361"/>
    </row>
    <row r="464" spans="1:19" s="355" customFormat="1" ht="15">
      <c r="A464" s="420"/>
      <c r="B464" s="420" t="s">
        <v>2007</v>
      </c>
      <c r="C464" s="420" t="s">
        <v>891</v>
      </c>
      <c r="D464" s="405" t="s">
        <v>892</v>
      </c>
      <c r="E464" s="420">
        <v>5</v>
      </c>
      <c r="F464" s="421">
        <v>2</v>
      </c>
      <c r="G464" s="421">
        <v>2</v>
      </c>
      <c r="H464" s="421">
        <v>2</v>
      </c>
      <c r="I464" s="421">
        <v>5</v>
      </c>
      <c r="J464" s="415" t="s">
        <v>2008</v>
      </c>
      <c r="K464" s="582">
        <f>'Allegato 1.1 (CE) new'!L453</f>
        <v>0</v>
      </c>
      <c r="L464" s="582">
        <v>0</v>
      </c>
      <c r="M464" s="582">
        <f>'Allegato 1.1 (CE) new'!N453</f>
        <v>0</v>
      </c>
      <c r="N464" s="578">
        <f>'Allegato 1.1 (CE) new'!O453</f>
        <v>0</v>
      </c>
      <c r="O464" s="578">
        <f t="shared" si="170"/>
        <v>0</v>
      </c>
      <c r="P464" s="578">
        <f t="shared" si="170"/>
        <v>0</v>
      </c>
      <c r="Q464" s="578">
        <f t="shared" si="171"/>
        <v>0</v>
      </c>
      <c r="R464" s="453">
        <f t="shared" si="168"/>
        <v>0</v>
      </c>
      <c r="S464" s="361"/>
    </row>
    <row r="465" spans="1:19" s="355" customFormat="1" ht="15">
      <c r="A465" s="420"/>
      <c r="B465" s="420" t="s">
        <v>2009</v>
      </c>
      <c r="C465" s="420" t="s">
        <v>893</v>
      </c>
      <c r="D465" s="405" t="s">
        <v>894</v>
      </c>
      <c r="E465" s="420">
        <v>5</v>
      </c>
      <c r="F465" s="421">
        <v>2</v>
      </c>
      <c r="G465" s="421">
        <v>2</v>
      </c>
      <c r="H465" s="421">
        <v>2</v>
      </c>
      <c r="I465" s="421">
        <v>6</v>
      </c>
      <c r="J465" s="415" t="s">
        <v>2010</v>
      </c>
      <c r="K465" s="582">
        <f>'Allegato 1.1 (CE) new'!L454</f>
        <v>4060.19</v>
      </c>
      <c r="L465" s="582">
        <v>0</v>
      </c>
      <c r="M465" s="582">
        <f>'Allegato 1.1 (CE) new'!N454</f>
        <v>138000</v>
      </c>
      <c r="N465" s="578">
        <f>'Allegato 1.1 (CE) new'!O454</f>
        <v>138000</v>
      </c>
      <c r="O465" s="578">
        <f t="shared" si="170"/>
        <v>140760</v>
      </c>
      <c r="P465" s="578">
        <f t="shared" si="170"/>
        <v>143575.20000000001</v>
      </c>
      <c r="Q465" s="578">
        <f t="shared" si="171"/>
        <v>138000</v>
      </c>
      <c r="R465" s="453">
        <f t="shared" si="168"/>
        <v>0</v>
      </c>
      <c r="S465" s="361"/>
    </row>
    <row r="466" spans="1:19" s="355" customFormat="1" ht="15">
      <c r="A466" s="420"/>
      <c r="B466" s="420" t="s">
        <v>2011</v>
      </c>
      <c r="C466" s="420" t="s">
        <v>895</v>
      </c>
      <c r="D466" s="405" t="s">
        <v>896</v>
      </c>
      <c r="E466" s="420">
        <v>5</v>
      </c>
      <c r="F466" s="421">
        <v>2</v>
      </c>
      <c r="G466" s="421">
        <v>2</v>
      </c>
      <c r="H466" s="421">
        <v>2</v>
      </c>
      <c r="I466" s="421">
        <v>7</v>
      </c>
      <c r="J466" s="415" t="s">
        <v>2012</v>
      </c>
      <c r="K466" s="582">
        <f>'Allegato 1.1 (CE) new'!L455</f>
        <v>0</v>
      </c>
      <c r="L466" s="582">
        <v>19695</v>
      </c>
      <c r="M466" s="582">
        <f>'Allegato 1.1 (CE) new'!N455</f>
        <v>0</v>
      </c>
      <c r="N466" s="578">
        <f>'Allegato 1.1 (CE) new'!O455</f>
        <v>0</v>
      </c>
      <c r="O466" s="578">
        <f t="shared" si="170"/>
        <v>0</v>
      </c>
      <c r="P466" s="578">
        <f t="shared" si="170"/>
        <v>0</v>
      </c>
      <c r="Q466" s="578">
        <f t="shared" si="171"/>
        <v>0</v>
      </c>
      <c r="R466" s="453">
        <f t="shared" si="168"/>
        <v>0</v>
      </c>
      <c r="S466" s="361"/>
    </row>
    <row r="467" spans="1:19" s="355" customFormat="1" ht="25.5">
      <c r="A467" s="420" t="s">
        <v>350</v>
      </c>
      <c r="B467" s="420" t="s">
        <v>2013</v>
      </c>
      <c r="C467" s="420" t="s">
        <v>899</v>
      </c>
      <c r="D467" s="405" t="s">
        <v>900</v>
      </c>
      <c r="E467" s="420">
        <v>5</v>
      </c>
      <c r="F467" s="421">
        <v>2</v>
      </c>
      <c r="G467" s="421">
        <v>2</v>
      </c>
      <c r="H467" s="421">
        <v>2</v>
      </c>
      <c r="I467" s="421">
        <v>8</v>
      </c>
      <c r="J467" s="415" t="s">
        <v>2014</v>
      </c>
      <c r="K467" s="582">
        <f>'Allegato 1.1 (CE) new'!L456</f>
        <v>1157.45</v>
      </c>
      <c r="L467" s="582">
        <v>18470</v>
      </c>
      <c r="M467" s="582">
        <f>'Allegato 1.1 (CE) new'!N456</f>
        <v>0</v>
      </c>
      <c r="N467" s="578">
        <f>'Allegato 1.1 (CE) new'!O456</f>
        <v>0</v>
      </c>
      <c r="O467" s="578">
        <f t="shared" si="170"/>
        <v>0</v>
      </c>
      <c r="P467" s="578">
        <f t="shared" si="170"/>
        <v>0</v>
      </c>
      <c r="Q467" s="578">
        <f t="shared" si="171"/>
        <v>0</v>
      </c>
      <c r="R467" s="453">
        <f t="shared" si="168"/>
        <v>0</v>
      </c>
      <c r="S467" s="361"/>
    </row>
    <row r="468" spans="1:19" s="355" customFormat="1" ht="25.5">
      <c r="A468" s="420"/>
      <c r="B468" s="420" t="s">
        <v>2015</v>
      </c>
      <c r="C468" s="420" t="s">
        <v>901</v>
      </c>
      <c r="D468" s="405" t="s">
        <v>902</v>
      </c>
      <c r="E468" s="420">
        <v>5</v>
      </c>
      <c r="F468" s="421">
        <v>2</v>
      </c>
      <c r="G468" s="421">
        <v>2</v>
      </c>
      <c r="H468" s="421">
        <v>2</v>
      </c>
      <c r="I468" s="421">
        <v>9</v>
      </c>
      <c r="J468" s="415" t="s">
        <v>2016</v>
      </c>
      <c r="K468" s="582">
        <f>'Allegato 1.1 (CE) new'!L457</f>
        <v>0</v>
      </c>
      <c r="L468" s="582">
        <v>0</v>
      </c>
      <c r="M468" s="582">
        <f>'Allegato 1.1 (CE) new'!N457</f>
        <v>0</v>
      </c>
      <c r="N468" s="578">
        <f>'Allegato 1.1 (CE) new'!O457</f>
        <v>0</v>
      </c>
      <c r="O468" s="578">
        <f t="shared" si="170"/>
        <v>0</v>
      </c>
      <c r="P468" s="578">
        <f t="shared" si="170"/>
        <v>0</v>
      </c>
      <c r="Q468" s="578">
        <f t="shared" si="171"/>
        <v>0</v>
      </c>
      <c r="R468" s="453">
        <f t="shared" si="168"/>
        <v>0</v>
      </c>
      <c r="S468" s="361"/>
    </row>
    <row r="469" spans="1:19" s="355" customFormat="1" ht="25.5">
      <c r="A469" s="420" t="s">
        <v>424</v>
      </c>
      <c r="B469" s="420" t="s">
        <v>2017</v>
      </c>
      <c r="C469" s="420" t="s">
        <v>903</v>
      </c>
      <c r="D469" s="405" t="s">
        <v>904</v>
      </c>
      <c r="E469" s="420">
        <v>5</v>
      </c>
      <c r="F469" s="421">
        <v>2</v>
      </c>
      <c r="G469" s="421">
        <v>2</v>
      </c>
      <c r="H469" s="421">
        <v>2</v>
      </c>
      <c r="I469" s="421">
        <v>10</v>
      </c>
      <c r="J469" s="415" t="s">
        <v>2018</v>
      </c>
      <c r="K469" s="582">
        <f>'Allegato 1.1 (CE) new'!L458</f>
        <v>0</v>
      </c>
      <c r="L469" s="582">
        <v>0</v>
      </c>
      <c r="M469" s="582">
        <f>'Allegato 1.1 (CE) new'!N458</f>
        <v>0</v>
      </c>
      <c r="N469" s="578">
        <f>'Allegato 1.1 (CE) new'!O458</f>
        <v>0</v>
      </c>
      <c r="O469" s="578">
        <f t="shared" si="170"/>
        <v>0</v>
      </c>
      <c r="P469" s="578">
        <f t="shared" si="170"/>
        <v>0</v>
      </c>
      <c r="Q469" s="578">
        <f t="shared" si="171"/>
        <v>0</v>
      </c>
      <c r="R469" s="453">
        <f t="shared" si="168"/>
        <v>0</v>
      </c>
      <c r="S469" s="361"/>
    </row>
    <row r="470" spans="1:19" ht="15">
      <c r="A470" s="393"/>
      <c r="B470" s="393" t="s">
        <v>2019</v>
      </c>
      <c r="C470" s="393" t="s">
        <v>905</v>
      </c>
      <c r="D470" s="394" t="s">
        <v>906</v>
      </c>
      <c r="E470" s="393">
        <v>5</v>
      </c>
      <c r="F470" s="395">
        <v>2</v>
      </c>
      <c r="G470" s="395">
        <v>2</v>
      </c>
      <c r="H470" s="395">
        <v>3</v>
      </c>
      <c r="I470" s="395">
        <v>0</v>
      </c>
      <c r="J470" s="396" t="s">
        <v>2020</v>
      </c>
      <c r="K470" s="593">
        <f>'Allegato 1.1 (CE) new'!L459</f>
        <v>13718.18</v>
      </c>
      <c r="L470" s="593">
        <v>67488</v>
      </c>
      <c r="M470" s="593">
        <f>'Allegato 1.1 (CE) new'!N459</f>
        <v>67395</v>
      </c>
      <c r="N470" s="593">
        <f>'Allegato 1.1 (CE) new'!O459</f>
        <v>67395</v>
      </c>
      <c r="O470" s="593">
        <f t="shared" ref="O470:Q470" si="172">O471+O472</f>
        <v>68742.899999999994</v>
      </c>
      <c r="P470" s="593">
        <f t="shared" si="172"/>
        <v>70117.758000000002</v>
      </c>
      <c r="Q470" s="593">
        <f t="shared" si="172"/>
        <v>67395</v>
      </c>
      <c r="R470" s="453">
        <f t="shared" si="168"/>
        <v>0</v>
      </c>
      <c r="S470" s="361"/>
    </row>
    <row r="471" spans="1:19" ht="15">
      <c r="A471" s="398"/>
      <c r="B471" s="398" t="s">
        <v>2021</v>
      </c>
      <c r="C471" s="398" t="s">
        <v>907</v>
      </c>
      <c r="D471" s="399" t="s">
        <v>908</v>
      </c>
      <c r="E471" s="398">
        <v>5</v>
      </c>
      <c r="F471" s="400">
        <v>2</v>
      </c>
      <c r="G471" s="400">
        <v>2</v>
      </c>
      <c r="H471" s="400">
        <v>3</v>
      </c>
      <c r="I471" s="400">
        <v>1</v>
      </c>
      <c r="J471" s="406" t="s">
        <v>2022</v>
      </c>
      <c r="K471" s="594">
        <f>'Allegato 1.1 (CE) new'!L460</f>
        <v>5350</v>
      </c>
      <c r="L471" s="594">
        <v>0</v>
      </c>
      <c r="M471" s="594">
        <f>'Allegato 1.1 (CE) new'!N460</f>
        <v>160</v>
      </c>
      <c r="N471" s="578">
        <f>'Allegato 1.1 (CE) new'!O460</f>
        <v>160</v>
      </c>
      <c r="O471" s="578">
        <f t="shared" ref="O471:P472" si="173">N471*0.02+N471</f>
        <v>163.19999999999999</v>
      </c>
      <c r="P471" s="578">
        <f t="shared" si="173"/>
        <v>166.464</v>
      </c>
      <c r="Q471" s="578">
        <f t="shared" ref="Q471:Q472" si="174">N471</f>
        <v>160</v>
      </c>
      <c r="R471" s="453">
        <f t="shared" si="168"/>
        <v>0</v>
      </c>
      <c r="S471" s="361"/>
    </row>
    <row r="472" spans="1:19" ht="15">
      <c r="A472" s="398"/>
      <c r="B472" s="398" t="s">
        <v>2023</v>
      </c>
      <c r="C472" s="398" t="s">
        <v>909</v>
      </c>
      <c r="D472" s="399" t="s">
        <v>910</v>
      </c>
      <c r="E472" s="398">
        <v>5</v>
      </c>
      <c r="F472" s="400">
        <v>2</v>
      </c>
      <c r="G472" s="400">
        <v>2</v>
      </c>
      <c r="H472" s="400">
        <v>3</v>
      </c>
      <c r="I472" s="400">
        <v>2</v>
      </c>
      <c r="J472" s="406" t="s">
        <v>2024</v>
      </c>
      <c r="K472" s="594">
        <f>'Allegato 1.1 (CE) new'!L461</f>
        <v>8368.18</v>
      </c>
      <c r="L472" s="594">
        <v>67488</v>
      </c>
      <c r="M472" s="594">
        <f>'Allegato 1.1 (CE) new'!N461</f>
        <v>67235</v>
      </c>
      <c r="N472" s="578">
        <f>'Allegato 1.1 (CE) new'!O461</f>
        <v>67235</v>
      </c>
      <c r="O472" s="578">
        <f t="shared" si="173"/>
        <v>68579.7</v>
      </c>
      <c r="P472" s="578">
        <f t="shared" si="173"/>
        <v>69951.293999999994</v>
      </c>
      <c r="Q472" s="578">
        <f t="shared" si="174"/>
        <v>67235</v>
      </c>
      <c r="R472" s="453">
        <f t="shared" si="168"/>
        <v>0</v>
      </c>
      <c r="S472" s="361"/>
    </row>
    <row r="473" spans="1:19" ht="25.5">
      <c r="A473" s="383"/>
      <c r="B473" s="383" t="s">
        <v>2025</v>
      </c>
      <c r="C473" s="383" t="s">
        <v>911</v>
      </c>
      <c r="D473" s="382" t="s">
        <v>2026</v>
      </c>
      <c r="E473" s="383">
        <v>5</v>
      </c>
      <c r="F473" s="384">
        <v>3</v>
      </c>
      <c r="G473" s="384">
        <v>0</v>
      </c>
      <c r="H473" s="384">
        <v>0</v>
      </c>
      <c r="I473" s="384">
        <v>0</v>
      </c>
      <c r="J473" s="385" t="s">
        <v>2027</v>
      </c>
      <c r="K473" s="591">
        <f>'Allegato 1.1 (CE) new'!L462</f>
        <v>1773679.4200000002</v>
      </c>
      <c r="L473" s="591">
        <v>1268301</v>
      </c>
      <c r="M473" s="591">
        <f>'Allegato 1.1 (CE) new'!N462</f>
        <v>1401312</v>
      </c>
      <c r="N473" s="591">
        <f>'Allegato 1.1 (CE) new'!O462</f>
        <v>1126312</v>
      </c>
      <c r="O473" s="591">
        <f t="shared" ref="O473:Q473" si="175">O474+O477+O480+O483+O486+O489+O492</f>
        <v>1148838.2400000002</v>
      </c>
      <c r="P473" s="591">
        <f t="shared" si="175"/>
        <v>1171815.0048000002</v>
      </c>
      <c r="Q473" s="591">
        <f t="shared" si="175"/>
        <v>1126312</v>
      </c>
      <c r="R473" s="453">
        <f t="shared" si="168"/>
        <v>0</v>
      </c>
      <c r="S473" s="361"/>
    </row>
    <row r="474" spans="1:19" ht="25.5">
      <c r="A474" s="389"/>
      <c r="B474" s="389" t="s">
        <v>2028</v>
      </c>
      <c r="C474" s="389" t="s">
        <v>913</v>
      </c>
      <c r="D474" s="388" t="s">
        <v>2029</v>
      </c>
      <c r="E474" s="389">
        <v>5</v>
      </c>
      <c r="F474" s="390">
        <v>3</v>
      </c>
      <c r="G474" s="390">
        <v>1</v>
      </c>
      <c r="H474" s="390">
        <v>0</v>
      </c>
      <c r="I474" s="390">
        <v>0</v>
      </c>
      <c r="J474" s="391" t="s">
        <v>2030</v>
      </c>
      <c r="K474" s="592">
        <f>'Allegato 1.1 (CE) new'!L463</f>
        <v>112602.34</v>
      </c>
      <c r="L474" s="592">
        <v>170342</v>
      </c>
      <c r="M474" s="592">
        <f>'Allegato 1.1 (CE) new'!N463</f>
        <v>210912</v>
      </c>
      <c r="N474" s="592">
        <f>'Allegato 1.1 (CE) new'!O463</f>
        <v>135912</v>
      </c>
      <c r="O474" s="592">
        <f t="shared" ref="O474:Q475" si="176">O475</f>
        <v>138630.24</v>
      </c>
      <c r="P474" s="592">
        <f t="shared" si="176"/>
        <v>141402.84479999999</v>
      </c>
      <c r="Q474" s="592">
        <f t="shared" si="176"/>
        <v>135912</v>
      </c>
      <c r="R474" s="453">
        <f t="shared" si="168"/>
        <v>0</v>
      </c>
      <c r="S474" s="361"/>
    </row>
    <row r="475" spans="1:19" ht="15">
      <c r="A475" s="393"/>
      <c r="B475" s="393" t="s">
        <v>2028</v>
      </c>
      <c r="C475" s="393" t="s">
        <v>913</v>
      </c>
      <c r="D475" s="394" t="s">
        <v>914</v>
      </c>
      <c r="E475" s="393">
        <v>5</v>
      </c>
      <c r="F475" s="395">
        <v>3</v>
      </c>
      <c r="G475" s="395">
        <v>1</v>
      </c>
      <c r="H475" s="395">
        <v>1</v>
      </c>
      <c r="I475" s="395">
        <v>0</v>
      </c>
      <c r="J475" s="396" t="s">
        <v>2031</v>
      </c>
      <c r="K475" s="593">
        <f>'Allegato 1.1 (CE) new'!L464</f>
        <v>112602.34</v>
      </c>
      <c r="L475" s="593">
        <v>170342</v>
      </c>
      <c r="M475" s="593">
        <f>'Allegato 1.1 (CE) new'!N464</f>
        <v>210912</v>
      </c>
      <c r="N475" s="593">
        <f>'Allegato 1.1 (CE) new'!O464</f>
        <v>135912</v>
      </c>
      <c r="O475" s="593">
        <f t="shared" si="176"/>
        <v>138630.24</v>
      </c>
      <c r="P475" s="593">
        <f t="shared" si="176"/>
        <v>141402.84479999999</v>
      </c>
      <c r="Q475" s="593">
        <f t="shared" si="176"/>
        <v>135912</v>
      </c>
      <c r="R475" s="453">
        <f t="shared" si="168"/>
        <v>0</v>
      </c>
      <c r="S475" s="361"/>
    </row>
    <row r="476" spans="1:19" ht="15">
      <c r="A476" s="398"/>
      <c r="B476" s="398" t="s">
        <v>2028</v>
      </c>
      <c r="C476" s="398" t="s">
        <v>913</v>
      </c>
      <c r="D476" s="399" t="s">
        <v>914</v>
      </c>
      <c r="E476" s="398">
        <v>5</v>
      </c>
      <c r="F476" s="400">
        <v>3</v>
      </c>
      <c r="G476" s="400">
        <v>1</v>
      </c>
      <c r="H476" s="400">
        <v>1</v>
      </c>
      <c r="I476" s="400">
        <v>1</v>
      </c>
      <c r="J476" s="406" t="s">
        <v>2031</v>
      </c>
      <c r="K476" s="594">
        <f>'Allegato 1.1 (CE) new'!L465</f>
        <v>112602.34</v>
      </c>
      <c r="L476" s="594">
        <v>170342</v>
      </c>
      <c r="M476" s="594">
        <f>'Allegato 1.1 (CE) new'!N465</f>
        <v>210912</v>
      </c>
      <c r="N476" s="578">
        <f>'Allegato 1.1 (CE) new'!O465</f>
        <v>135912</v>
      </c>
      <c r="O476" s="578">
        <f>N476*0.02+N476</f>
        <v>138630.24</v>
      </c>
      <c r="P476" s="578">
        <f>O476*0.02+O476</f>
        <v>141402.84479999999</v>
      </c>
      <c r="Q476" s="578">
        <f>N476</f>
        <v>135912</v>
      </c>
      <c r="R476" s="453">
        <f t="shared" si="168"/>
        <v>0</v>
      </c>
      <c r="S476" s="361"/>
    </row>
    <row r="477" spans="1:19" ht="25.5">
      <c r="A477" s="389"/>
      <c r="B477" s="389" t="s">
        <v>2032</v>
      </c>
      <c r="C477" s="389" t="s">
        <v>915</v>
      </c>
      <c r="D477" s="388" t="s">
        <v>2033</v>
      </c>
      <c r="E477" s="389">
        <v>5</v>
      </c>
      <c r="F477" s="390">
        <v>3</v>
      </c>
      <c r="G477" s="390">
        <v>2</v>
      </c>
      <c r="H477" s="390">
        <v>0</v>
      </c>
      <c r="I477" s="390">
        <v>0</v>
      </c>
      <c r="J477" s="391" t="s">
        <v>2034</v>
      </c>
      <c r="K477" s="592">
        <f>'Allegato 1.1 (CE) new'!L466</f>
        <v>70440.899999999994</v>
      </c>
      <c r="L477" s="592">
        <v>50930</v>
      </c>
      <c r="M477" s="592">
        <f>'Allegato 1.1 (CE) new'!N466</f>
        <v>175657</v>
      </c>
      <c r="N477" s="592">
        <f>'Allegato 1.1 (CE) new'!O466</f>
        <v>75657</v>
      </c>
      <c r="O477" s="592">
        <f t="shared" ref="O477:Q478" si="177">O478</f>
        <v>77170.14</v>
      </c>
      <c r="P477" s="592">
        <f t="shared" si="177"/>
        <v>78713.542799999996</v>
      </c>
      <c r="Q477" s="592">
        <f t="shared" si="177"/>
        <v>75657</v>
      </c>
      <c r="R477" s="453">
        <f t="shared" si="168"/>
        <v>0</v>
      </c>
      <c r="S477" s="361"/>
    </row>
    <row r="478" spans="1:19" ht="15">
      <c r="A478" s="393"/>
      <c r="B478" s="393" t="s">
        <v>2032</v>
      </c>
      <c r="C478" s="393" t="s">
        <v>915</v>
      </c>
      <c r="D478" s="394" t="s">
        <v>916</v>
      </c>
      <c r="E478" s="393">
        <v>5</v>
      </c>
      <c r="F478" s="395">
        <v>3</v>
      </c>
      <c r="G478" s="395">
        <v>2</v>
      </c>
      <c r="H478" s="395">
        <v>1</v>
      </c>
      <c r="I478" s="395">
        <v>0</v>
      </c>
      <c r="J478" s="396" t="s">
        <v>2035</v>
      </c>
      <c r="K478" s="593">
        <f>'Allegato 1.1 (CE) new'!L467</f>
        <v>70440.899999999994</v>
      </c>
      <c r="L478" s="593">
        <v>50930</v>
      </c>
      <c r="M478" s="593">
        <f>'Allegato 1.1 (CE) new'!N467</f>
        <v>175657</v>
      </c>
      <c r="N478" s="593">
        <f>'Allegato 1.1 (CE) new'!O467</f>
        <v>75657</v>
      </c>
      <c r="O478" s="593">
        <f t="shared" si="177"/>
        <v>77170.14</v>
      </c>
      <c r="P478" s="593">
        <f t="shared" si="177"/>
        <v>78713.542799999996</v>
      </c>
      <c r="Q478" s="593">
        <f t="shared" si="177"/>
        <v>75657</v>
      </c>
      <c r="R478" s="453">
        <f t="shared" si="168"/>
        <v>0</v>
      </c>
      <c r="S478" s="361"/>
    </row>
    <row r="479" spans="1:19" ht="15">
      <c r="A479" s="398"/>
      <c r="B479" s="398" t="s">
        <v>2032</v>
      </c>
      <c r="C479" s="398" t="s">
        <v>915</v>
      </c>
      <c r="D479" s="399" t="s">
        <v>916</v>
      </c>
      <c r="E479" s="398">
        <v>5</v>
      </c>
      <c r="F479" s="400">
        <v>3</v>
      </c>
      <c r="G479" s="400">
        <v>2</v>
      </c>
      <c r="H479" s="400">
        <v>1</v>
      </c>
      <c r="I479" s="400">
        <v>1</v>
      </c>
      <c r="J479" s="406" t="s">
        <v>2035</v>
      </c>
      <c r="K479" s="594">
        <f>'Allegato 1.1 (CE) new'!L468</f>
        <v>70440.899999999994</v>
      </c>
      <c r="L479" s="594">
        <v>50930</v>
      </c>
      <c r="M479" s="594">
        <f>'Allegato 1.1 (CE) new'!N468</f>
        <v>175657</v>
      </c>
      <c r="N479" s="578">
        <f>'Allegato 1.1 (CE) new'!O468</f>
        <v>75657</v>
      </c>
      <c r="O479" s="578">
        <f>N479*0.02+N479</f>
        <v>77170.14</v>
      </c>
      <c r="P479" s="578">
        <f>O479*0.02+O479</f>
        <v>78713.542799999996</v>
      </c>
      <c r="Q479" s="578">
        <f>N479</f>
        <v>75657</v>
      </c>
      <c r="R479" s="453">
        <f t="shared" si="168"/>
        <v>0</v>
      </c>
      <c r="S479" s="361"/>
    </row>
    <row r="480" spans="1:19" ht="25.5">
      <c r="A480" s="389"/>
      <c r="B480" s="389" t="s">
        <v>2036</v>
      </c>
      <c r="C480" s="389" t="s">
        <v>917</v>
      </c>
      <c r="D480" s="388" t="s">
        <v>2037</v>
      </c>
      <c r="E480" s="389">
        <v>5</v>
      </c>
      <c r="F480" s="390">
        <v>3</v>
      </c>
      <c r="G480" s="390">
        <v>3</v>
      </c>
      <c r="H480" s="390">
        <v>0</v>
      </c>
      <c r="I480" s="390">
        <v>0</v>
      </c>
      <c r="J480" s="391" t="s">
        <v>2038</v>
      </c>
      <c r="K480" s="592">
        <f>'Allegato 1.1 (CE) new'!L469</f>
        <v>1388830.09</v>
      </c>
      <c r="L480" s="592">
        <v>910784</v>
      </c>
      <c r="M480" s="592">
        <f>'Allegato 1.1 (CE) new'!N469</f>
        <v>849240</v>
      </c>
      <c r="N480" s="592">
        <f>'Allegato 1.1 (CE) new'!O469</f>
        <v>749240</v>
      </c>
      <c r="O480" s="592">
        <f t="shared" ref="O480:Q481" si="178">O481</f>
        <v>764224.8</v>
      </c>
      <c r="P480" s="592">
        <f t="shared" si="178"/>
        <v>779509.29600000009</v>
      </c>
      <c r="Q480" s="592">
        <f t="shared" si="178"/>
        <v>749240</v>
      </c>
      <c r="R480" s="453">
        <f t="shared" si="168"/>
        <v>0</v>
      </c>
      <c r="S480" s="361"/>
    </row>
    <row r="481" spans="1:19" ht="15">
      <c r="A481" s="393"/>
      <c r="B481" s="393" t="s">
        <v>2036</v>
      </c>
      <c r="C481" s="393" t="s">
        <v>917</v>
      </c>
      <c r="D481" s="394" t="s">
        <v>918</v>
      </c>
      <c r="E481" s="393">
        <v>5</v>
      </c>
      <c r="F481" s="395">
        <v>3</v>
      </c>
      <c r="G481" s="395">
        <v>3</v>
      </c>
      <c r="H481" s="395">
        <v>1</v>
      </c>
      <c r="I481" s="395">
        <v>0</v>
      </c>
      <c r="J481" s="396" t="s">
        <v>2039</v>
      </c>
      <c r="K481" s="593">
        <f>'Allegato 1.1 (CE) new'!L470</f>
        <v>1388830.09</v>
      </c>
      <c r="L481" s="593">
        <v>910784</v>
      </c>
      <c r="M481" s="593">
        <f>'Allegato 1.1 (CE) new'!N470</f>
        <v>849240</v>
      </c>
      <c r="N481" s="593">
        <f>'Allegato 1.1 (CE) new'!O470</f>
        <v>749240</v>
      </c>
      <c r="O481" s="593">
        <f t="shared" si="178"/>
        <v>764224.8</v>
      </c>
      <c r="P481" s="593">
        <f t="shared" si="178"/>
        <v>779509.29600000009</v>
      </c>
      <c r="Q481" s="593">
        <f t="shared" si="178"/>
        <v>749240</v>
      </c>
      <c r="R481" s="453">
        <f t="shared" si="168"/>
        <v>0</v>
      </c>
      <c r="S481" s="361"/>
    </row>
    <row r="482" spans="1:19" ht="15">
      <c r="A482" s="398"/>
      <c r="B482" s="398" t="s">
        <v>2036</v>
      </c>
      <c r="C482" s="398" t="s">
        <v>917</v>
      </c>
      <c r="D482" s="399" t="s">
        <v>918</v>
      </c>
      <c r="E482" s="398">
        <v>5</v>
      </c>
      <c r="F482" s="400">
        <v>3</v>
      </c>
      <c r="G482" s="400">
        <v>3</v>
      </c>
      <c r="H482" s="400">
        <v>1</v>
      </c>
      <c r="I482" s="400">
        <v>1</v>
      </c>
      <c r="J482" s="406" t="s">
        <v>2039</v>
      </c>
      <c r="K482" s="594">
        <f>'Allegato 1.1 (CE) new'!L471</f>
        <v>1388830.09</v>
      </c>
      <c r="L482" s="594">
        <v>910784</v>
      </c>
      <c r="M482" s="594">
        <f>'Allegato 1.1 (CE) new'!N471</f>
        <v>849240</v>
      </c>
      <c r="N482" s="578">
        <f>'Allegato 1.1 (CE) new'!O471</f>
        <v>749240</v>
      </c>
      <c r="O482" s="578">
        <f>N482*0.02+N482</f>
        <v>764224.8</v>
      </c>
      <c r="P482" s="578">
        <f>O482*0.02+O482</f>
        <v>779509.29600000009</v>
      </c>
      <c r="Q482" s="578">
        <f>N482</f>
        <v>749240</v>
      </c>
      <c r="R482" s="453">
        <f t="shared" si="168"/>
        <v>0</v>
      </c>
      <c r="S482" s="361"/>
    </row>
    <row r="483" spans="1:19" ht="15">
      <c r="A483" s="389"/>
      <c r="B483" s="389" t="s">
        <v>2040</v>
      </c>
      <c r="C483" s="389" t="s">
        <v>919</v>
      </c>
      <c r="D483" s="388" t="s">
        <v>2041</v>
      </c>
      <c r="E483" s="389">
        <v>5</v>
      </c>
      <c r="F483" s="390">
        <v>3</v>
      </c>
      <c r="G483" s="390">
        <v>4</v>
      </c>
      <c r="H483" s="390">
        <v>0</v>
      </c>
      <c r="I483" s="390">
        <v>0</v>
      </c>
      <c r="J483" s="391" t="s">
        <v>2042</v>
      </c>
      <c r="K483" s="592">
        <f>'Allegato 1.1 (CE) new'!L472</f>
        <v>0</v>
      </c>
      <c r="L483" s="592">
        <v>0</v>
      </c>
      <c r="M483" s="592">
        <f>'Allegato 1.1 (CE) new'!N472</f>
        <v>0</v>
      </c>
      <c r="N483" s="592">
        <f>'Allegato 1.1 (CE) new'!O472</f>
        <v>0</v>
      </c>
      <c r="O483" s="592">
        <f t="shared" ref="O483:Q484" si="179">O484</f>
        <v>0</v>
      </c>
      <c r="P483" s="592">
        <f t="shared" si="179"/>
        <v>0</v>
      </c>
      <c r="Q483" s="592">
        <f t="shared" si="179"/>
        <v>0</v>
      </c>
      <c r="R483" s="453">
        <f t="shared" si="168"/>
        <v>0</v>
      </c>
      <c r="S483" s="361"/>
    </row>
    <row r="484" spans="1:19" ht="15">
      <c r="A484" s="393"/>
      <c r="B484" s="393" t="s">
        <v>2040</v>
      </c>
      <c r="C484" s="393" t="s">
        <v>919</v>
      </c>
      <c r="D484" s="394" t="s">
        <v>920</v>
      </c>
      <c r="E484" s="393">
        <v>5</v>
      </c>
      <c r="F484" s="395">
        <v>3</v>
      </c>
      <c r="G484" s="395">
        <v>4</v>
      </c>
      <c r="H484" s="395">
        <v>1</v>
      </c>
      <c r="I484" s="395">
        <v>0</v>
      </c>
      <c r="J484" s="396" t="s">
        <v>2043</v>
      </c>
      <c r="K484" s="593">
        <f>'Allegato 1.1 (CE) new'!L473</f>
        <v>0</v>
      </c>
      <c r="L484" s="593">
        <v>0</v>
      </c>
      <c r="M484" s="593">
        <f>'Allegato 1.1 (CE) new'!N473</f>
        <v>0</v>
      </c>
      <c r="N484" s="593">
        <f>'Allegato 1.1 (CE) new'!O473</f>
        <v>0</v>
      </c>
      <c r="O484" s="593">
        <f t="shared" si="179"/>
        <v>0</v>
      </c>
      <c r="P484" s="593">
        <f t="shared" si="179"/>
        <v>0</v>
      </c>
      <c r="Q484" s="593">
        <f t="shared" si="179"/>
        <v>0</v>
      </c>
      <c r="R484" s="453">
        <f t="shared" si="168"/>
        <v>0</v>
      </c>
      <c r="S484" s="361"/>
    </row>
    <row r="485" spans="1:19" ht="15">
      <c r="A485" s="398"/>
      <c r="B485" s="398" t="s">
        <v>2040</v>
      </c>
      <c r="C485" s="398" t="s">
        <v>919</v>
      </c>
      <c r="D485" s="399" t="s">
        <v>920</v>
      </c>
      <c r="E485" s="398">
        <v>5</v>
      </c>
      <c r="F485" s="400">
        <v>3</v>
      </c>
      <c r="G485" s="400">
        <v>4</v>
      </c>
      <c r="H485" s="400">
        <v>1</v>
      </c>
      <c r="I485" s="400">
        <v>1</v>
      </c>
      <c r="J485" s="406" t="s">
        <v>2043</v>
      </c>
      <c r="K485" s="594">
        <f>'Allegato 1.1 (CE) new'!L474</f>
        <v>0</v>
      </c>
      <c r="L485" s="594">
        <v>0</v>
      </c>
      <c r="M485" s="594">
        <f>'Allegato 1.1 (CE) new'!N474</f>
        <v>0</v>
      </c>
      <c r="N485" s="578">
        <f>'Allegato 1.1 (CE) new'!O474</f>
        <v>0</v>
      </c>
      <c r="O485" s="578">
        <f>N485*0.02+N485</f>
        <v>0</v>
      </c>
      <c r="P485" s="578">
        <f>O485*0.02+O485</f>
        <v>0</v>
      </c>
      <c r="Q485" s="578">
        <f>N485</f>
        <v>0</v>
      </c>
      <c r="R485" s="453">
        <f t="shared" si="168"/>
        <v>0</v>
      </c>
      <c r="S485" s="361"/>
    </row>
    <row r="486" spans="1:19" ht="15">
      <c r="A486" s="389"/>
      <c r="B486" s="389" t="s">
        <v>2044</v>
      </c>
      <c r="C486" s="389" t="s">
        <v>921</v>
      </c>
      <c r="D486" s="388" t="s">
        <v>2045</v>
      </c>
      <c r="E486" s="389">
        <v>5</v>
      </c>
      <c r="F486" s="390">
        <v>3</v>
      </c>
      <c r="G486" s="390">
        <v>5</v>
      </c>
      <c r="H486" s="390">
        <v>0</v>
      </c>
      <c r="I486" s="390">
        <v>0</v>
      </c>
      <c r="J486" s="391" t="s">
        <v>2046</v>
      </c>
      <c r="K486" s="592">
        <f>'Allegato 1.1 (CE) new'!L475</f>
        <v>181124.33</v>
      </c>
      <c r="L486" s="592">
        <v>128193</v>
      </c>
      <c r="M486" s="592">
        <f>'Allegato 1.1 (CE) new'!N475</f>
        <v>161347</v>
      </c>
      <c r="N486" s="592">
        <f>'Allegato 1.1 (CE) new'!O475</f>
        <v>161347</v>
      </c>
      <c r="O486" s="592">
        <f t="shared" ref="O486:Q487" si="180">O487</f>
        <v>164573.94</v>
      </c>
      <c r="P486" s="592">
        <f t="shared" si="180"/>
        <v>167865.41880000001</v>
      </c>
      <c r="Q486" s="592">
        <f t="shared" si="180"/>
        <v>161347</v>
      </c>
      <c r="R486" s="453">
        <f t="shared" si="168"/>
        <v>0</v>
      </c>
      <c r="S486" s="361"/>
    </row>
    <row r="487" spans="1:19" ht="15">
      <c r="A487" s="393"/>
      <c r="B487" s="393" t="s">
        <v>2044</v>
      </c>
      <c r="C487" s="393" t="s">
        <v>921</v>
      </c>
      <c r="D487" s="394" t="s">
        <v>922</v>
      </c>
      <c r="E487" s="393">
        <v>5</v>
      </c>
      <c r="F487" s="395">
        <v>3</v>
      </c>
      <c r="G487" s="395">
        <v>5</v>
      </c>
      <c r="H487" s="395">
        <v>1</v>
      </c>
      <c r="I487" s="395">
        <v>0</v>
      </c>
      <c r="J487" s="396" t="s">
        <v>2047</v>
      </c>
      <c r="K487" s="593">
        <f>'Allegato 1.1 (CE) new'!L476</f>
        <v>181124.33</v>
      </c>
      <c r="L487" s="593">
        <v>128193</v>
      </c>
      <c r="M487" s="593">
        <f>'Allegato 1.1 (CE) new'!N476</f>
        <v>161347</v>
      </c>
      <c r="N487" s="593">
        <f>'Allegato 1.1 (CE) new'!O476</f>
        <v>161347</v>
      </c>
      <c r="O487" s="593">
        <f t="shared" si="180"/>
        <v>164573.94</v>
      </c>
      <c r="P487" s="593">
        <f t="shared" si="180"/>
        <v>167865.41880000001</v>
      </c>
      <c r="Q487" s="593">
        <f t="shared" si="180"/>
        <v>161347</v>
      </c>
      <c r="R487" s="453">
        <f t="shared" si="168"/>
        <v>0</v>
      </c>
      <c r="S487" s="361"/>
    </row>
    <row r="488" spans="1:19" ht="15">
      <c r="A488" s="398"/>
      <c r="B488" s="398" t="s">
        <v>2044</v>
      </c>
      <c r="C488" s="398" t="s">
        <v>921</v>
      </c>
      <c r="D488" s="399" t="s">
        <v>922</v>
      </c>
      <c r="E488" s="398">
        <v>5</v>
      </c>
      <c r="F488" s="400">
        <v>3</v>
      </c>
      <c r="G488" s="400">
        <v>5</v>
      </c>
      <c r="H488" s="400">
        <v>1</v>
      </c>
      <c r="I488" s="400">
        <v>1</v>
      </c>
      <c r="J488" s="406" t="s">
        <v>2047</v>
      </c>
      <c r="K488" s="594">
        <f>'Allegato 1.1 (CE) new'!L477</f>
        <v>181124.33</v>
      </c>
      <c r="L488" s="594">
        <v>128193</v>
      </c>
      <c r="M488" s="594">
        <f>'Allegato 1.1 (CE) new'!N477</f>
        <v>161347</v>
      </c>
      <c r="N488" s="578">
        <f>'Allegato 1.1 (CE) new'!O477</f>
        <v>161347</v>
      </c>
      <c r="O488" s="578">
        <f>N488*0.02+N488</f>
        <v>164573.94</v>
      </c>
      <c r="P488" s="578">
        <f>O488*0.02+O488</f>
        <v>167865.41880000001</v>
      </c>
      <c r="Q488" s="578">
        <f>N488</f>
        <v>161347</v>
      </c>
      <c r="R488" s="453">
        <f t="shared" si="168"/>
        <v>0</v>
      </c>
      <c r="S488" s="361"/>
    </row>
    <row r="489" spans="1:19" ht="15">
      <c r="A489" s="389"/>
      <c r="B489" s="389" t="s">
        <v>2048</v>
      </c>
      <c r="C489" s="389" t="s">
        <v>923</v>
      </c>
      <c r="D489" s="388" t="s">
        <v>2049</v>
      </c>
      <c r="E489" s="389">
        <v>5</v>
      </c>
      <c r="F489" s="390">
        <v>3</v>
      </c>
      <c r="G489" s="390">
        <v>6</v>
      </c>
      <c r="H489" s="390">
        <v>0</v>
      </c>
      <c r="I489" s="390">
        <v>0</v>
      </c>
      <c r="J489" s="391" t="s">
        <v>2050</v>
      </c>
      <c r="K489" s="592">
        <f>'Allegato 1.1 (CE) new'!L478</f>
        <v>20681.759999999998</v>
      </c>
      <c r="L489" s="592">
        <v>8052</v>
      </c>
      <c r="M489" s="592">
        <f>'Allegato 1.1 (CE) new'!N478</f>
        <v>4156</v>
      </c>
      <c r="N489" s="592">
        <f>'Allegato 1.1 (CE) new'!O478</f>
        <v>4156</v>
      </c>
      <c r="O489" s="592">
        <f t="shared" ref="O489:Q490" si="181">O490</f>
        <v>4239.12</v>
      </c>
      <c r="P489" s="592">
        <f t="shared" si="181"/>
        <v>4323.9023999999999</v>
      </c>
      <c r="Q489" s="592">
        <f t="shared" si="181"/>
        <v>4156</v>
      </c>
      <c r="R489" s="453">
        <f t="shared" si="168"/>
        <v>0</v>
      </c>
      <c r="S489" s="361"/>
    </row>
    <row r="490" spans="1:19" ht="15">
      <c r="A490" s="393"/>
      <c r="B490" s="393" t="s">
        <v>2048</v>
      </c>
      <c r="C490" s="393" t="s">
        <v>923</v>
      </c>
      <c r="D490" s="394" t="s">
        <v>924</v>
      </c>
      <c r="E490" s="393">
        <v>5</v>
      </c>
      <c r="F490" s="395">
        <v>3</v>
      </c>
      <c r="G490" s="395">
        <v>6</v>
      </c>
      <c r="H490" s="395">
        <v>1</v>
      </c>
      <c r="I490" s="395">
        <v>0</v>
      </c>
      <c r="J490" s="396" t="s">
        <v>2051</v>
      </c>
      <c r="K490" s="593">
        <f>'Allegato 1.1 (CE) new'!L479</f>
        <v>20681.759999999998</v>
      </c>
      <c r="L490" s="593">
        <v>8052</v>
      </c>
      <c r="M490" s="593">
        <f>'Allegato 1.1 (CE) new'!N479</f>
        <v>4156</v>
      </c>
      <c r="N490" s="593">
        <f>'Allegato 1.1 (CE) new'!O479</f>
        <v>4156</v>
      </c>
      <c r="O490" s="593">
        <f t="shared" si="181"/>
        <v>4239.12</v>
      </c>
      <c r="P490" s="593">
        <f t="shared" si="181"/>
        <v>4323.9023999999999</v>
      </c>
      <c r="Q490" s="593">
        <f t="shared" si="181"/>
        <v>4156</v>
      </c>
      <c r="R490" s="453">
        <f t="shared" si="168"/>
        <v>0</v>
      </c>
      <c r="S490" s="361"/>
    </row>
    <row r="491" spans="1:19" ht="15">
      <c r="A491" s="398"/>
      <c r="B491" s="398" t="s">
        <v>2048</v>
      </c>
      <c r="C491" s="398" t="s">
        <v>923</v>
      </c>
      <c r="D491" s="399" t="s">
        <v>924</v>
      </c>
      <c r="E491" s="398">
        <v>5</v>
      </c>
      <c r="F491" s="400">
        <v>3</v>
      </c>
      <c r="G491" s="400">
        <v>6</v>
      </c>
      <c r="H491" s="400">
        <v>1</v>
      </c>
      <c r="I491" s="400">
        <v>1</v>
      </c>
      <c r="J491" s="406" t="s">
        <v>2051</v>
      </c>
      <c r="K491" s="594">
        <f>'Allegato 1.1 (CE) new'!L480</f>
        <v>20681.759999999998</v>
      </c>
      <c r="L491" s="594">
        <v>8052</v>
      </c>
      <c r="M491" s="594">
        <f>'Allegato 1.1 (CE) new'!N480</f>
        <v>4156</v>
      </c>
      <c r="N491" s="578">
        <f>'Allegato 1.1 (CE) new'!O480</f>
        <v>4156</v>
      </c>
      <c r="O491" s="578">
        <f>N491*0.02+N491</f>
        <v>4239.12</v>
      </c>
      <c r="P491" s="578">
        <f>O491*0.02+O491</f>
        <v>4323.9023999999999</v>
      </c>
      <c r="Q491" s="578">
        <f>N491</f>
        <v>4156</v>
      </c>
      <c r="R491" s="453">
        <f t="shared" si="168"/>
        <v>0</v>
      </c>
      <c r="S491" s="361"/>
    </row>
    <row r="492" spans="1:19" ht="25.5">
      <c r="A492" s="389"/>
      <c r="B492" s="389" t="s">
        <v>2052</v>
      </c>
      <c r="C492" s="389" t="s">
        <v>925</v>
      </c>
      <c r="D492" s="388" t="s">
        <v>2053</v>
      </c>
      <c r="E492" s="389">
        <v>5</v>
      </c>
      <c r="F492" s="390">
        <v>3</v>
      </c>
      <c r="G492" s="390">
        <v>7</v>
      </c>
      <c r="H492" s="390">
        <v>0</v>
      </c>
      <c r="I492" s="390">
        <v>0</v>
      </c>
      <c r="J492" s="391" t="s">
        <v>2054</v>
      </c>
      <c r="K492" s="592">
        <f>'Allegato 1.1 (CE) new'!L481</f>
        <v>0</v>
      </c>
      <c r="L492" s="592">
        <v>0</v>
      </c>
      <c r="M492" s="592">
        <f>'Allegato 1.1 (CE) new'!N481</f>
        <v>0</v>
      </c>
      <c r="N492" s="592">
        <f>'Allegato 1.1 (CE) new'!O481</f>
        <v>0</v>
      </c>
      <c r="O492" s="592">
        <f t="shared" ref="O492:Q493" si="182">O493</f>
        <v>0</v>
      </c>
      <c r="P492" s="592">
        <f t="shared" si="182"/>
        <v>0</v>
      </c>
      <c r="Q492" s="592">
        <f t="shared" si="182"/>
        <v>0</v>
      </c>
      <c r="R492" s="453">
        <f t="shared" si="168"/>
        <v>0</v>
      </c>
      <c r="S492" s="361"/>
    </row>
    <row r="493" spans="1:19" ht="15">
      <c r="A493" s="393"/>
      <c r="B493" s="393" t="s">
        <v>2052</v>
      </c>
      <c r="C493" s="393" t="s">
        <v>925</v>
      </c>
      <c r="D493" s="394" t="s">
        <v>926</v>
      </c>
      <c r="E493" s="393">
        <v>5</v>
      </c>
      <c r="F493" s="395">
        <v>3</v>
      </c>
      <c r="G493" s="395">
        <v>7</v>
      </c>
      <c r="H493" s="395">
        <v>1</v>
      </c>
      <c r="I493" s="395">
        <v>0</v>
      </c>
      <c r="J493" s="396" t="s">
        <v>2055</v>
      </c>
      <c r="K493" s="593">
        <f>'Allegato 1.1 (CE) new'!L482</f>
        <v>0</v>
      </c>
      <c r="L493" s="593">
        <v>0</v>
      </c>
      <c r="M493" s="593">
        <f>'Allegato 1.1 (CE) new'!N482</f>
        <v>0</v>
      </c>
      <c r="N493" s="593">
        <f>'Allegato 1.1 (CE) new'!O482</f>
        <v>0</v>
      </c>
      <c r="O493" s="593">
        <f t="shared" si="182"/>
        <v>0</v>
      </c>
      <c r="P493" s="593">
        <f t="shared" si="182"/>
        <v>0</v>
      </c>
      <c r="Q493" s="593">
        <f t="shared" si="182"/>
        <v>0</v>
      </c>
      <c r="R493" s="453">
        <f t="shared" si="168"/>
        <v>0</v>
      </c>
      <c r="S493" s="361"/>
    </row>
    <row r="494" spans="1:19" ht="15">
      <c r="A494" s="398" t="s">
        <v>350</v>
      </c>
      <c r="B494" s="398" t="s">
        <v>2052</v>
      </c>
      <c r="C494" s="398" t="s">
        <v>925</v>
      </c>
      <c r="D494" s="399" t="s">
        <v>926</v>
      </c>
      <c r="E494" s="398">
        <v>5</v>
      </c>
      <c r="F494" s="400">
        <v>3</v>
      </c>
      <c r="G494" s="400">
        <v>7</v>
      </c>
      <c r="H494" s="400">
        <v>1</v>
      </c>
      <c r="I494" s="400">
        <v>1</v>
      </c>
      <c r="J494" s="406" t="s">
        <v>2055</v>
      </c>
      <c r="K494" s="594">
        <f>'Allegato 1.1 (CE) new'!L483</f>
        <v>0</v>
      </c>
      <c r="L494" s="594">
        <v>0</v>
      </c>
      <c r="M494" s="594">
        <f>'Allegato 1.1 (CE) new'!N483</f>
        <v>0</v>
      </c>
      <c r="N494" s="578">
        <f>'Allegato 1.1 (CE) new'!O483</f>
        <v>0</v>
      </c>
      <c r="O494" s="578">
        <f>N494*0.02+N494</f>
        <v>0</v>
      </c>
      <c r="P494" s="578">
        <f>O494*0.02+O494</f>
        <v>0</v>
      </c>
      <c r="Q494" s="578"/>
      <c r="R494" s="453">
        <f t="shared" si="168"/>
        <v>0</v>
      </c>
      <c r="S494" s="361"/>
    </row>
    <row r="495" spans="1:19" ht="15">
      <c r="A495" s="383"/>
      <c r="B495" s="383" t="s">
        <v>2056</v>
      </c>
      <c r="C495" s="383" t="s">
        <v>927</v>
      </c>
      <c r="D495" s="382" t="s">
        <v>2057</v>
      </c>
      <c r="E495" s="383">
        <v>5</v>
      </c>
      <c r="F495" s="384">
        <v>4</v>
      </c>
      <c r="G495" s="384">
        <v>0</v>
      </c>
      <c r="H495" s="384">
        <v>0</v>
      </c>
      <c r="I495" s="384">
        <v>0</v>
      </c>
      <c r="J495" s="385" t="s">
        <v>2058</v>
      </c>
      <c r="K495" s="591">
        <f>'Allegato 1.1 (CE) new'!L484</f>
        <v>2517754.11</v>
      </c>
      <c r="L495" s="591">
        <v>1743978</v>
      </c>
      <c r="M495" s="591">
        <f>'Allegato 1.1 (CE) new'!N484</f>
        <v>2290167</v>
      </c>
      <c r="N495" s="591">
        <f>'Allegato 1.1 (CE) new'!O484</f>
        <v>1890167</v>
      </c>
      <c r="O495" s="591">
        <f t="shared" ref="O495:Q495" si="183">O496+O499+O504+O509</f>
        <v>1927970.34</v>
      </c>
      <c r="P495" s="591">
        <f t="shared" si="183"/>
        <v>1966529.7468000001</v>
      </c>
      <c r="Q495" s="591">
        <f t="shared" si="183"/>
        <v>1890167</v>
      </c>
      <c r="R495" s="453">
        <f t="shared" si="168"/>
        <v>0</v>
      </c>
      <c r="S495" s="361"/>
    </row>
    <row r="496" spans="1:19" ht="15">
      <c r="A496" s="389"/>
      <c r="B496" s="389" t="s">
        <v>2059</v>
      </c>
      <c r="C496" s="389" t="s">
        <v>929</v>
      </c>
      <c r="D496" s="388" t="s">
        <v>2060</v>
      </c>
      <c r="E496" s="389">
        <v>5</v>
      </c>
      <c r="F496" s="390">
        <v>4</v>
      </c>
      <c r="G496" s="390">
        <v>1</v>
      </c>
      <c r="H496" s="390">
        <v>0</v>
      </c>
      <c r="I496" s="390">
        <v>0</v>
      </c>
      <c r="J496" s="391" t="s">
        <v>2061</v>
      </c>
      <c r="K496" s="592">
        <f>'Allegato 1.1 (CE) new'!L485</f>
        <v>190086.1</v>
      </c>
      <c r="L496" s="592">
        <v>206521</v>
      </c>
      <c r="M496" s="592">
        <f>'Allegato 1.1 (CE) new'!N485</f>
        <v>215120</v>
      </c>
      <c r="N496" s="592">
        <f>'Allegato 1.1 (CE) new'!O485</f>
        <v>65120</v>
      </c>
      <c r="O496" s="592">
        <f t="shared" ref="O496:Q497" si="184">O497</f>
        <v>66422.399999999994</v>
      </c>
      <c r="P496" s="592">
        <f t="shared" si="184"/>
        <v>67750.847999999998</v>
      </c>
      <c r="Q496" s="592">
        <f t="shared" si="184"/>
        <v>65120</v>
      </c>
      <c r="R496" s="453">
        <f t="shared" si="168"/>
        <v>0</v>
      </c>
      <c r="S496" s="361"/>
    </row>
    <row r="497" spans="1:19" ht="15">
      <c r="A497" s="393"/>
      <c r="B497" s="393" t="s">
        <v>2059</v>
      </c>
      <c r="C497" s="393" t="s">
        <v>929</v>
      </c>
      <c r="D497" s="394" t="s">
        <v>930</v>
      </c>
      <c r="E497" s="393">
        <v>5</v>
      </c>
      <c r="F497" s="395">
        <v>4</v>
      </c>
      <c r="G497" s="395">
        <v>1</v>
      </c>
      <c r="H497" s="395">
        <v>1</v>
      </c>
      <c r="I497" s="395">
        <v>0</v>
      </c>
      <c r="J497" s="396" t="s">
        <v>2062</v>
      </c>
      <c r="K497" s="593">
        <f>'Allegato 1.1 (CE) new'!L486</f>
        <v>190086.1</v>
      </c>
      <c r="L497" s="593">
        <v>206521</v>
      </c>
      <c r="M497" s="593">
        <f>'Allegato 1.1 (CE) new'!N486</f>
        <v>215120</v>
      </c>
      <c r="N497" s="593">
        <f>'Allegato 1.1 (CE) new'!O486</f>
        <v>65120</v>
      </c>
      <c r="O497" s="593">
        <f t="shared" si="184"/>
        <v>66422.399999999994</v>
      </c>
      <c r="P497" s="593">
        <f t="shared" si="184"/>
        <v>67750.847999999998</v>
      </c>
      <c r="Q497" s="593">
        <f t="shared" si="184"/>
        <v>65120</v>
      </c>
      <c r="R497" s="453">
        <f t="shared" si="168"/>
        <v>0</v>
      </c>
      <c r="S497" s="361"/>
    </row>
    <row r="498" spans="1:19" ht="15">
      <c r="A498" s="398"/>
      <c r="B498" s="398" t="s">
        <v>2059</v>
      </c>
      <c r="C498" s="398" t="s">
        <v>929</v>
      </c>
      <c r="D498" s="399" t="s">
        <v>930</v>
      </c>
      <c r="E498" s="398">
        <v>5</v>
      </c>
      <c r="F498" s="400">
        <v>4</v>
      </c>
      <c r="G498" s="400">
        <v>1</v>
      </c>
      <c r="H498" s="400">
        <v>1</v>
      </c>
      <c r="I498" s="400">
        <v>1</v>
      </c>
      <c r="J498" s="406" t="s">
        <v>2062</v>
      </c>
      <c r="K498" s="594">
        <f>'Allegato 1.1 (CE) new'!L487</f>
        <v>190086.1</v>
      </c>
      <c r="L498" s="594">
        <v>206521</v>
      </c>
      <c r="M498" s="594">
        <f>'Allegato 1.1 (CE) new'!N487</f>
        <v>215120</v>
      </c>
      <c r="N498" s="578">
        <f>'Allegato 1.1 (CE) new'!O487</f>
        <v>65120</v>
      </c>
      <c r="O498" s="578">
        <f>N498*0.02+N498</f>
        <v>66422.399999999994</v>
      </c>
      <c r="P498" s="578">
        <f>O498*0.02+O498</f>
        <v>67750.847999999998</v>
      </c>
      <c r="Q498" s="578">
        <f>N498</f>
        <v>65120</v>
      </c>
      <c r="R498" s="453">
        <f t="shared" si="168"/>
        <v>0</v>
      </c>
      <c r="S498" s="361"/>
    </row>
    <row r="499" spans="1:19" ht="15">
      <c r="A499" s="389"/>
      <c r="B499" s="389" t="s">
        <v>2063</v>
      </c>
      <c r="C499" s="389" t="s">
        <v>931</v>
      </c>
      <c r="D499" s="388" t="s">
        <v>2064</v>
      </c>
      <c r="E499" s="389">
        <v>5</v>
      </c>
      <c r="F499" s="390">
        <v>4</v>
      </c>
      <c r="G499" s="390">
        <v>2</v>
      </c>
      <c r="H499" s="390">
        <v>0</v>
      </c>
      <c r="I499" s="390">
        <v>0</v>
      </c>
      <c r="J499" s="391" t="s">
        <v>2065</v>
      </c>
      <c r="K499" s="592">
        <f>'Allegato 1.1 (CE) new'!L488</f>
        <v>2327668.0099999998</v>
      </c>
      <c r="L499" s="592">
        <v>1537457</v>
      </c>
      <c r="M499" s="592">
        <f>'Allegato 1.1 (CE) new'!N488</f>
        <v>2075047</v>
      </c>
      <c r="N499" s="592">
        <f>'Allegato 1.1 (CE) new'!O488</f>
        <v>1825047</v>
      </c>
      <c r="O499" s="592">
        <f t="shared" ref="O499:Q499" si="185">O500+O502</f>
        <v>1861547.9400000002</v>
      </c>
      <c r="P499" s="592">
        <f t="shared" si="185"/>
        <v>1898778.8988000001</v>
      </c>
      <c r="Q499" s="592">
        <f t="shared" si="185"/>
        <v>1825047</v>
      </c>
      <c r="R499" s="453">
        <f t="shared" si="168"/>
        <v>0</v>
      </c>
      <c r="S499" s="361"/>
    </row>
    <row r="500" spans="1:19" ht="15">
      <c r="A500" s="393"/>
      <c r="B500" s="393" t="s">
        <v>2066</v>
      </c>
      <c r="C500" s="393" t="s">
        <v>933</v>
      </c>
      <c r="D500" s="394" t="s">
        <v>934</v>
      </c>
      <c r="E500" s="393">
        <v>5</v>
      </c>
      <c r="F500" s="395">
        <v>4</v>
      </c>
      <c r="G500" s="395">
        <v>2</v>
      </c>
      <c r="H500" s="395">
        <v>1</v>
      </c>
      <c r="I500" s="395">
        <v>0</v>
      </c>
      <c r="J500" s="396" t="s">
        <v>2067</v>
      </c>
      <c r="K500" s="593">
        <f>'Allegato 1.1 (CE) new'!L489</f>
        <v>2290856.7599999998</v>
      </c>
      <c r="L500" s="593">
        <v>1520000</v>
      </c>
      <c r="M500" s="593">
        <f>'Allegato 1.1 (CE) new'!N489</f>
        <v>2010755</v>
      </c>
      <c r="N500" s="593">
        <f>'Allegato 1.1 (CE) new'!O489</f>
        <v>1760755</v>
      </c>
      <c r="O500" s="593">
        <f t="shared" ref="O500:Q500" si="186">O501</f>
        <v>1795970.1</v>
      </c>
      <c r="P500" s="593">
        <f t="shared" si="186"/>
        <v>1831889.5020000001</v>
      </c>
      <c r="Q500" s="593">
        <f t="shared" si="186"/>
        <v>1760755</v>
      </c>
      <c r="R500" s="453">
        <f t="shared" si="168"/>
        <v>0</v>
      </c>
      <c r="S500" s="361"/>
    </row>
    <row r="501" spans="1:19" ht="15">
      <c r="A501" s="398"/>
      <c r="B501" s="398" t="s">
        <v>2066</v>
      </c>
      <c r="C501" s="398" t="s">
        <v>933</v>
      </c>
      <c r="D501" s="399" t="s">
        <v>934</v>
      </c>
      <c r="E501" s="398">
        <v>5</v>
      </c>
      <c r="F501" s="400">
        <v>4</v>
      </c>
      <c r="G501" s="400">
        <v>2</v>
      </c>
      <c r="H501" s="400">
        <v>1</v>
      </c>
      <c r="I501" s="400">
        <v>1</v>
      </c>
      <c r="J501" s="406" t="s">
        <v>2067</v>
      </c>
      <c r="K501" s="594">
        <f>'Allegato 1.1 (CE) new'!L490</f>
        <v>2290856.7599999998</v>
      </c>
      <c r="L501" s="594">
        <v>1520000</v>
      </c>
      <c r="M501" s="594">
        <f>'Allegato 1.1 (CE) new'!N490</f>
        <v>2010755</v>
      </c>
      <c r="N501" s="578">
        <f>'Allegato 1.1 (CE) new'!O490</f>
        <v>1760755</v>
      </c>
      <c r="O501" s="578">
        <f>N501*0.02+N501</f>
        <v>1795970.1</v>
      </c>
      <c r="P501" s="578">
        <f>O501*0.02+O501</f>
        <v>1831889.5020000001</v>
      </c>
      <c r="Q501" s="578">
        <f>N501</f>
        <v>1760755</v>
      </c>
      <c r="R501" s="453">
        <f t="shared" si="168"/>
        <v>0</v>
      </c>
      <c r="S501" s="361"/>
    </row>
    <row r="502" spans="1:19" ht="15">
      <c r="A502" s="393"/>
      <c r="B502" s="393" t="s">
        <v>2068</v>
      </c>
      <c r="C502" s="393" t="s">
        <v>935</v>
      </c>
      <c r="D502" s="394" t="s">
        <v>936</v>
      </c>
      <c r="E502" s="393">
        <v>5</v>
      </c>
      <c r="F502" s="395">
        <v>4</v>
      </c>
      <c r="G502" s="395">
        <v>2</v>
      </c>
      <c r="H502" s="395">
        <v>2</v>
      </c>
      <c r="I502" s="395">
        <v>0</v>
      </c>
      <c r="J502" s="396" t="s">
        <v>2069</v>
      </c>
      <c r="K502" s="593">
        <f>'Allegato 1.1 (CE) new'!L491</f>
        <v>36811.25</v>
      </c>
      <c r="L502" s="593">
        <v>17457</v>
      </c>
      <c r="M502" s="593">
        <f>'Allegato 1.1 (CE) new'!N491</f>
        <v>64292</v>
      </c>
      <c r="N502" s="593">
        <f>'Allegato 1.1 (CE) new'!O491</f>
        <v>64292</v>
      </c>
      <c r="O502" s="593">
        <f t="shared" ref="O502:Q502" si="187">O503</f>
        <v>65577.84</v>
      </c>
      <c r="P502" s="593">
        <f t="shared" si="187"/>
        <v>66889.396800000002</v>
      </c>
      <c r="Q502" s="593">
        <f t="shared" si="187"/>
        <v>64292</v>
      </c>
      <c r="R502" s="453">
        <f t="shared" si="168"/>
        <v>0</v>
      </c>
      <c r="S502" s="361"/>
    </row>
    <row r="503" spans="1:19" ht="15">
      <c r="A503" s="398"/>
      <c r="B503" s="398" t="s">
        <v>2068</v>
      </c>
      <c r="C503" s="398" t="s">
        <v>935</v>
      </c>
      <c r="D503" s="399" t="s">
        <v>936</v>
      </c>
      <c r="E503" s="398">
        <v>5</v>
      </c>
      <c r="F503" s="400">
        <v>4</v>
      </c>
      <c r="G503" s="400">
        <v>2</v>
      </c>
      <c r="H503" s="400">
        <v>2</v>
      </c>
      <c r="I503" s="400">
        <v>1</v>
      </c>
      <c r="J503" s="406" t="s">
        <v>2069</v>
      </c>
      <c r="K503" s="594">
        <f>'Allegato 1.1 (CE) new'!L492</f>
        <v>36811.25</v>
      </c>
      <c r="L503" s="594">
        <v>17457</v>
      </c>
      <c r="M503" s="594">
        <f>'Allegato 1.1 (CE) new'!N492</f>
        <v>64292</v>
      </c>
      <c r="N503" s="578">
        <f>'Allegato 1.1 (CE) new'!O492</f>
        <v>64292</v>
      </c>
      <c r="O503" s="578">
        <f>N503*0.02+N503</f>
        <v>65577.84</v>
      </c>
      <c r="P503" s="578">
        <f>O503*0.02+O503</f>
        <v>66889.396800000002</v>
      </c>
      <c r="Q503" s="578">
        <f>N503</f>
        <v>64292</v>
      </c>
      <c r="R503" s="453">
        <f t="shared" si="168"/>
        <v>0</v>
      </c>
      <c r="S503" s="361"/>
    </row>
    <row r="504" spans="1:19" ht="15">
      <c r="A504" s="389"/>
      <c r="B504" s="389" t="s">
        <v>2070</v>
      </c>
      <c r="C504" s="389" t="s">
        <v>937</v>
      </c>
      <c r="D504" s="388" t="s">
        <v>2071</v>
      </c>
      <c r="E504" s="389">
        <v>5</v>
      </c>
      <c r="F504" s="390">
        <v>4</v>
      </c>
      <c r="G504" s="390">
        <v>3</v>
      </c>
      <c r="H504" s="390">
        <v>0</v>
      </c>
      <c r="I504" s="390">
        <v>0</v>
      </c>
      <c r="J504" s="391" t="s">
        <v>2072</v>
      </c>
      <c r="K504" s="592">
        <f>'Allegato 1.1 (CE) new'!L493</f>
        <v>0</v>
      </c>
      <c r="L504" s="592">
        <v>0</v>
      </c>
      <c r="M504" s="592">
        <f>'Allegato 1.1 (CE) new'!N493</f>
        <v>0</v>
      </c>
      <c r="N504" s="592">
        <f>'Allegato 1.1 (CE) new'!O493</f>
        <v>0</v>
      </c>
      <c r="O504" s="592">
        <f t="shared" ref="O504:Q504" si="188">O505+O507</f>
        <v>0</v>
      </c>
      <c r="P504" s="592">
        <f t="shared" si="188"/>
        <v>0</v>
      </c>
      <c r="Q504" s="592">
        <f t="shared" si="188"/>
        <v>0</v>
      </c>
      <c r="R504" s="453">
        <f t="shared" si="168"/>
        <v>0</v>
      </c>
      <c r="S504" s="361"/>
    </row>
    <row r="505" spans="1:19" ht="15">
      <c r="A505" s="393"/>
      <c r="B505" s="393" t="s">
        <v>2073</v>
      </c>
      <c r="C505" s="393" t="s">
        <v>939</v>
      </c>
      <c r="D505" s="394" t="s">
        <v>940</v>
      </c>
      <c r="E505" s="393">
        <v>5</v>
      </c>
      <c r="F505" s="395">
        <v>4</v>
      </c>
      <c r="G505" s="395">
        <v>3</v>
      </c>
      <c r="H505" s="395">
        <v>1</v>
      </c>
      <c r="I505" s="395">
        <v>0</v>
      </c>
      <c r="J505" s="396" t="s">
        <v>2074</v>
      </c>
      <c r="K505" s="593">
        <f>'Allegato 1.1 (CE) new'!L494</f>
        <v>0</v>
      </c>
      <c r="L505" s="593">
        <v>0</v>
      </c>
      <c r="M505" s="593">
        <f>'Allegato 1.1 (CE) new'!N494</f>
        <v>0</v>
      </c>
      <c r="N505" s="593">
        <f>'Allegato 1.1 (CE) new'!O494</f>
        <v>0</v>
      </c>
      <c r="O505" s="593">
        <f t="shared" ref="O505:Q505" si="189">O506</f>
        <v>0</v>
      </c>
      <c r="P505" s="593">
        <f t="shared" si="189"/>
        <v>0</v>
      </c>
      <c r="Q505" s="593">
        <f t="shared" si="189"/>
        <v>0</v>
      </c>
      <c r="R505" s="453">
        <f t="shared" si="168"/>
        <v>0</v>
      </c>
      <c r="S505" s="361"/>
    </row>
    <row r="506" spans="1:19" ht="15">
      <c r="A506" s="398"/>
      <c r="B506" s="398" t="s">
        <v>2073</v>
      </c>
      <c r="C506" s="398" t="s">
        <v>939</v>
      </c>
      <c r="D506" s="399" t="s">
        <v>940</v>
      </c>
      <c r="E506" s="398">
        <v>5</v>
      </c>
      <c r="F506" s="400">
        <v>4</v>
      </c>
      <c r="G506" s="400">
        <v>3</v>
      </c>
      <c r="H506" s="400">
        <v>1</v>
      </c>
      <c r="I506" s="400">
        <v>1</v>
      </c>
      <c r="J506" s="406" t="s">
        <v>2074</v>
      </c>
      <c r="K506" s="594">
        <f>'Allegato 1.1 (CE) new'!L495</f>
        <v>0</v>
      </c>
      <c r="L506" s="594">
        <v>0</v>
      </c>
      <c r="M506" s="594">
        <f>'Allegato 1.1 (CE) new'!N495</f>
        <v>0</v>
      </c>
      <c r="N506" s="594">
        <f>'Allegato 1.1 (CE) new'!O495</f>
        <v>0</v>
      </c>
      <c r="O506" s="578">
        <f>N506*0.02+N506</f>
        <v>0</v>
      </c>
      <c r="P506" s="578">
        <f>O506*0.02+O506</f>
        <v>0</v>
      </c>
      <c r="Q506" s="578"/>
      <c r="R506" s="453">
        <f t="shared" si="168"/>
        <v>0</v>
      </c>
      <c r="S506" s="361"/>
    </row>
    <row r="507" spans="1:19" ht="15">
      <c r="A507" s="393"/>
      <c r="B507" s="393" t="s">
        <v>2075</v>
      </c>
      <c r="C507" s="393" t="s">
        <v>941</v>
      </c>
      <c r="D507" s="394" t="s">
        <v>942</v>
      </c>
      <c r="E507" s="393">
        <v>5</v>
      </c>
      <c r="F507" s="395">
        <v>4</v>
      </c>
      <c r="G507" s="395">
        <v>3</v>
      </c>
      <c r="H507" s="395">
        <v>2</v>
      </c>
      <c r="I507" s="395">
        <v>0</v>
      </c>
      <c r="J507" s="396" t="s">
        <v>2076</v>
      </c>
      <c r="K507" s="593">
        <f>'Allegato 1.1 (CE) new'!L496</f>
        <v>0</v>
      </c>
      <c r="L507" s="593">
        <v>0</v>
      </c>
      <c r="M507" s="593">
        <f>'Allegato 1.1 (CE) new'!N496</f>
        <v>0</v>
      </c>
      <c r="N507" s="593">
        <f>'Allegato 1.1 (CE) new'!O496</f>
        <v>0</v>
      </c>
      <c r="O507" s="593">
        <f t="shared" ref="O507:Q507" si="190">O508</f>
        <v>0</v>
      </c>
      <c r="P507" s="593">
        <f t="shared" si="190"/>
        <v>0</v>
      </c>
      <c r="Q507" s="593">
        <f t="shared" si="190"/>
        <v>0</v>
      </c>
      <c r="R507" s="453">
        <f t="shared" si="168"/>
        <v>0</v>
      </c>
      <c r="S507" s="361"/>
    </row>
    <row r="508" spans="1:19" ht="15">
      <c r="A508" s="398"/>
      <c r="B508" s="398" t="s">
        <v>2075</v>
      </c>
      <c r="C508" s="398" t="s">
        <v>941</v>
      </c>
      <c r="D508" s="399" t="s">
        <v>942</v>
      </c>
      <c r="E508" s="398">
        <v>5</v>
      </c>
      <c r="F508" s="400">
        <v>4</v>
      </c>
      <c r="G508" s="400">
        <v>3</v>
      </c>
      <c r="H508" s="400">
        <v>2</v>
      </c>
      <c r="I508" s="400">
        <v>1</v>
      </c>
      <c r="J508" s="406" t="s">
        <v>2076</v>
      </c>
      <c r="K508" s="594">
        <f>'Allegato 1.1 (CE) new'!L497</f>
        <v>0</v>
      </c>
      <c r="L508" s="594">
        <v>0</v>
      </c>
      <c r="M508" s="594">
        <f>'Allegato 1.1 (CE) new'!N497</f>
        <v>0</v>
      </c>
      <c r="N508" s="594">
        <f>'Allegato 1.1 (CE) new'!O497</f>
        <v>0</v>
      </c>
      <c r="O508" s="578">
        <f>N508*0.02+N508</f>
        <v>0</v>
      </c>
      <c r="P508" s="578">
        <f>O508*0.02+O508</f>
        <v>0</v>
      </c>
      <c r="Q508" s="578"/>
      <c r="R508" s="453">
        <f t="shared" si="168"/>
        <v>0</v>
      </c>
      <c r="S508" s="361"/>
    </row>
    <row r="509" spans="1:19" ht="25.5">
      <c r="A509" s="389"/>
      <c r="B509" s="389" t="s">
        <v>2077</v>
      </c>
      <c r="C509" s="389" t="s">
        <v>943</v>
      </c>
      <c r="D509" s="388" t="s">
        <v>2078</v>
      </c>
      <c r="E509" s="389">
        <v>5</v>
      </c>
      <c r="F509" s="390">
        <v>4</v>
      </c>
      <c r="G509" s="390">
        <v>4</v>
      </c>
      <c r="H509" s="390">
        <v>0</v>
      </c>
      <c r="I509" s="390">
        <v>0</v>
      </c>
      <c r="J509" s="391" t="s">
        <v>2079</v>
      </c>
      <c r="K509" s="592">
        <f>'Allegato 1.1 (CE) new'!L498</f>
        <v>0</v>
      </c>
      <c r="L509" s="592">
        <v>0</v>
      </c>
      <c r="M509" s="592">
        <f>'Allegato 1.1 (CE) new'!N498</f>
        <v>0</v>
      </c>
      <c r="N509" s="592">
        <f>'Allegato 1.1 (CE) new'!O498</f>
        <v>0</v>
      </c>
      <c r="O509" s="592">
        <f t="shared" ref="O509:Q510" si="191">O510</f>
        <v>0</v>
      </c>
      <c r="P509" s="592">
        <f t="shared" si="191"/>
        <v>0</v>
      </c>
      <c r="Q509" s="592">
        <f t="shared" si="191"/>
        <v>0</v>
      </c>
      <c r="R509" s="453">
        <f t="shared" si="168"/>
        <v>0</v>
      </c>
      <c r="S509" s="361"/>
    </row>
    <row r="510" spans="1:19" ht="15">
      <c r="A510" s="393"/>
      <c r="B510" s="393" t="s">
        <v>2077</v>
      </c>
      <c r="C510" s="393" t="s">
        <v>943</v>
      </c>
      <c r="D510" s="394" t="s">
        <v>944</v>
      </c>
      <c r="E510" s="393">
        <v>5</v>
      </c>
      <c r="F510" s="395">
        <v>4</v>
      </c>
      <c r="G510" s="395">
        <v>4</v>
      </c>
      <c r="H510" s="395">
        <v>1</v>
      </c>
      <c r="I510" s="395">
        <v>0</v>
      </c>
      <c r="J510" s="396" t="s">
        <v>2080</v>
      </c>
      <c r="K510" s="593">
        <f>'Allegato 1.1 (CE) new'!L499</f>
        <v>0</v>
      </c>
      <c r="L510" s="593">
        <v>0</v>
      </c>
      <c r="M510" s="593">
        <f>'Allegato 1.1 (CE) new'!N499</f>
        <v>0</v>
      </c>
      <c r="N510" s="593">
        <f>'Allegato 1.1 (CE) new'!O499</f>
        <v>0</v>
      </c>
      <c r="O510" s="593">
        <f t="shared" si="191"/>
        <v>0</v>
      </c>
      <c r="P510" s="593">
        <f t="shared" si="191"/>
        <v>0</v>
      </c>
      <c r="Q510" s="593">
        <f t="shared" si="191"/>
        <v>0</v>
      </c>
      <c r="R510" s="453">
        <f t="shared" si="168"/>
        <v>0</v>
      </c>
      <c r="S510" s="361"/>
    </row>
    <row r="511" spans="1:19" ht="15">
      <c r="A511" s="398" t="s">
        <v>350</v>
      </c>
      <c r="B511" s="398" t="s">
        <v>2077</v>
      </c>
      <c r="C511" s="398" t="s">
        <v>943</v>
      </c>
      <c r="D511" s="399" t="s">
        <v>944</v>
      </c>
      <c r="E511" s="398">
        <v>5</v>
      </c>
      <c r="F511" s="400">
        <v>4</v>
      </c>
      <c r="G511" s="400">
        <v>4</v>
      </c>
      <c r="H511" s="400">
        <v>1</v>
      </c>
      <c r="I511" s="400">
        <v>1</v>
      </c>
      <c r="J511" s="406" t="s">
        <v>2080</v>
      </c>
      <c r="K511" s="594">
        <f>'Allegato 1.1 (CE) new'!L500</f>
        <v>0</v>
      </c>
      <c r="L511" s="594">
        <v>0</v>
      </c>
      <c r="M511" s="594">
        <f>'Allegato 1.1 (CE) new'!N500</f>
        <v>0</v>
      </c>
      <c r="N511" s="594">
        <f>'Allegato 1.1 (CE) new'!O500</f>
        <v>0</v>
      </c>
      <c r="O511" s="578">
        <f>N511*0.02+N511</f>
        <v>0</v>
      </c>
      <c r="P511" s="578">
        <f>O511*0.02+O511</f>
        <v>0</v>
      </c>
      <c r="Q511" s="578"/>
      <c r="R511" s="453">
        <f t="shared" ref="R511:R574" si="192">N511+N511*0.02-O511</f>
        <v>0</v>
      </c>
      <c r="S511" s="361"/>
    </row>
    <row r="512" spans="1:19" ht="15">
      <c r="A512" s="383"/>
      <c r="B512" s="383" t="s">
        <v>2081</v>
      </c>
      <c r="C512" s="383" t="s">
        <v>947</v>
      </c>
      <c r="D512" s="382" t="s">
        <v>2082</v>
      </c>
      <c r="E512" s="383">
        <v>5</v>
      </c>
      <c r="F512" s="384">
        <v>5</v>
      </c>
      <c r="G512" s="384">
        <v>0</v>
      </c>
      <c r="H512" s="384">
        <v>0</v>
      </c>
      <c r="I512" s="384">
        <v>0</v>
      </c>
      <c r="J512" s="385" t="s">
        <v>2083</v>
      </c>
      <c r="K512" s="591">
        <f>'Allegato 1.1 (CE) new'!L501</f>
        <v>60993522.400000006</v>
      </c>
      <c r="L512" s="591">
        <v>63698519</v>
      </c>
      <c r="M512" s="591">
        <f>'Allegato 1.1 (CE) new'!N501</f>
        <v>60078710</v>
      </c>
      <c r="N512" s="591">
        <f>'Allegato 1.1 (CE) new'!O501</f>
        <v>60586623</v>
      </c>
      <c r="O512" s="591">
        <f t="shared" ref="O512:Q512" si="193">O513+O558</f>
        <v>61798355.460000001</v>
      </c>
      <c r="P512" s="591">
        <f t="shared" si="193"/>
        <v>63034322.569199994</v>
      </c>
      <c r="Q512" s="591">
        <f t="shared" si="193"/>
        <v>0</v>
      </c>
      <c r="R512" s="453">
        <f t="shared" si="192"/>
        <v>0</v>
      </c>
      <c r="S512" s="361">
        <f>M512+M581+M628+M675</f>
        <v>76221975</v>
      </c>
    </row>
    <row r="513" spans="1:19" ht="15">
      <c r="A513" s="389"/>
      <c r="B513" s="389" t="s">
        <v>2084</v>
      </c>
      <c r="C513" s="389" t="s">
        <v>949</v>
      </c>
      <c r="D513" s="388" t="s">
        <v>2085</v>
      </c>
      <c r="E513" s="389">
        <v>5</v>
      </c>
      <c r="F513" s="390">
        <v>5</v>
      </c>
      <c r="G513" s="390">
        <v>1</v>
      </c>
      <c r="H513" s="390">
        <v>0</v>
      </c>
      <c r="I513" s="390">
        <v>0</v>
      </c>
      <c r="J513" s="391" t="s">
        <v>2086</v>
      </c>
      <c r="K513" s="592">
        <f>'Allegato 1.1 (CE) new'!L502</f>
        <v>36079200.550000004</v>
      </c>
      <c r="L513" s="592">
        <v>38039005</v>
      </c>
      <c r="M513" s="592">
        <f>'Allegato 1.1 (CE) new'!N502</f>
        <v>34688234</v>
      </c>
      <c r="N513" s="592">
        <f>'Allegato 1.1 (CE) new'!O502</f>
        <v>34887339</v>
      </c>
      <c r="O513" s="592">
        <f t="shared" ref="O513:Q513" si="194">O514+O536</f>
        <v>35585085.780000001</v>
      </c>
      <c r="P513" s="592">
        <f t="shared" si="194"/>
        <v>36296787.4956</v>
      </c>
      <c r="Q513" s="592">
        <f t="shared" si="194"/>
        <v>0</v>
      </c>
      <c r="R513" s="453">
        <f t="shared" si="192"/>
        <v>0</v>
      </c>
      <c r="S513" s="361"/>
    </row>
    <row r="514" spans="1:19" ht="15">
      <c r="A514" s="393"/>
      <c r="B514" s="393" t="s">
        <v>2087</v>
      </c>
      <c r="C514" s="393" t="s">
        <v>951</v>
      </c>
      <c r="D514" s="394" t="s">
        <v>952</v>
      </c>
      <c r="E514" s="393">
        <v>5</v>
      </c>
      <c r="F514" s="395">
        <v>5</v>
      </c>
      <c r="G514" s="395">
        <v>1</v>
      </c>
      <c r="H514" s="395">
        <v>1</v>
      </c>
      <c r="I514" s="395">
        <v>0</v>
      </c>
      <c r="J514" s="396" t="s">
        <v>2088</v>
      </c>
      <c r="K514" s="593">
        <f>'Allegato 1.1 (CE) new'!L503</f>
        <v>33098811.800000004</v>
      </c>
      <c r="L514" s="593">
        <v>35025481</v>
      </c>
      <c r="M514" s="593">
        <f>'Allegato 1.1 (CE) new'!N503</f>
        <v>31713712</v>
      </c>
      <c r="N514" s="593">
        <f>'Allegato 1.1 (CE) new'!O503</f>
        <v>31862389</v>
      </c>
      <c r="O514" s="593">
        <f t="shared" ref="O514:Q514" si="195">SUBTOTAL(9,O515:O535)</f>
        <v>32499636.780000001</v>
      </c>
      <c r="P514" s="593">
        <f t="shared" si="195"/>
        <v>33149629.5156</v>
      </c>
      <c r="Q514" s="593">
        <f t="shared" si="195"/>
        <v>0</v>
      </c>
      <c r="R514" s="453">
        <f t="shared" si="192"/>
        <v>0</v>
      </c>
      <c r="S514" s="361"/>
    </row>
    <row r="515" spans="1:19" ht="15">
      <c r="A515" s="398"/>
      <c r="B515" s="398" t="s">
        <v>2089</v>
      </c>
      <c r="C515" s="398" t="s">
        <v>953</v>
      </c>
      <c r="D515" s="399" t="s">
        <v>954</v>
      </c>
      <c r="E515" s="398">
        <v>5</v>
      </c>
      <c r="F515" s="400">
        <v>5</v>
      </c>
      <c r="G515" s="400">
        <v>1</v>
      </c>
      <c r="H515" s="400">
        <v>1</v>
      </c>
      <c r="I515" s="400">
        <v>1</v>
      </c>
      <c r="J515" s="406" t="s">
        <v>2090</v>
      </c>
      <c r="K515" s="594">
        <f>'Allegato 1.1 (CE) new'!L504</f>
        <v>17194043.050000001</v>
      </c>
      <c r="L515" s="594">
        <v>34171061</v>
      </c>
      <c r="M515" s="594">
        <f>'Allegato 1.1 (CE) new'!N504</f>
        <v>30273007</v>
      </c>
      <c r="N515" s="578">
        <f>'Allegato 1.1 (CE) new'!O504</f>
        <v>30294710</v>
      </c>
      <c r="O515" s="578">
        <f t="shared" ref="O515:P530" si="196">N515*0.02+N515</f>
        <v>30900604.199999999</v>
      </c>
      <c r="P515" s="578">
        <f t="shared" si="196"/>
        <v>31518616.283999998</v>
      </c>
      <c r="Q515" s="578"/>
      <c r="R515" s="453">
        <f t="shared" si="192"/>
        <v>0</v>
      </c>
      <c r="S515" s="361">
        <v>806811.63894701703</v>
      </c>
    </row>
    <row r="516" spans="1:19" ht="15">
      <c r="A516" s="398"/>
      <c r="B516" s="398" t="s">
        <v>2091</v>
      </c>
      <c r="C516" s="398" t="s">
        <v>955</v>
      </c>
      <c r="D516" s="399" t="s">
        <v>956</v>
      </c>
      <c r="E516" s="398">
        <v>5</v>
      </c>
      <c r="F516" s="400">
        <v>5</v>
      </c>
      <c r="G516" s="400">
        <v>1</v>
      </c>
      <c r="H516" s="400">
        <v>1</v>
      </c>
      <c r="I516" s="400">
        <v>2</v>
      </c>
      <c r="J516" s="406" t="s">
        <v>2092</v>
      </c>
      <c r="K516" s="594">
        <f>'Allegato 1.1 (CE) new'!L505</f>
        <v>676818.41</v>
      </c>
      <c r="L516" s="594">
        <v>854420</v>
      </c>
      <c r="M516" s="594">
        <f>'Allegato 1.1 (CE) new'!N505</f>
        <v>1440705</v>
      </c>
      <c r="N516" s="578">
        <f>'Allegato 1.1 (CE) new'!O505</f>
        <v>1567679</v>
      </c>
      <c r="O516" s="578">
        <f t="shared" si="196"/>
        <v>1599032.58</v>
      </c>
      <c r="P516" s="578">
        <f t="shared" si="196"/>
        <v>1631013.2316000001</v>
      </c>
      <c r="Q516" s="578"/>
      <c r="R516" s="453">
        <f t="shared" si="192"/>
        <v>0</v>
      </c>
      <c r="S516" s="361">
        <v>507894.05195489503</v>
      </c>
    </row>
    <row r="517" spans="1:19" ht="15">
      <c r="A517" s="398"/>
      <c r="B517" s="398" t="s">
        <v>2093</v>
      </c>
      <c r="C517" s="398" t="s">
        <v>957</v>
      </c>
      <c r="D517" s="399" t="s">
        <v>958</v>
      </c>
      <c r="E517" s="398">
        <v>5</v>
      </c>
      <c r="F517" s="400">
        <v>5</v>
      </c>
      <c r="G517" s="400">
        <v>1</v>
      </c>
      <c r="H517" s="400">
        <v>1</v>
      </c>
      <c r="I517" s="400">
        <v>3</v>
      </c>
      <c r="J517" s="406" t="s">
        <v>2094</v>
      </c>
      <c r="K517" s="594">
        <f>'Allegato 1.1 (CE) new'!L506</f>
        <v>0</v>
      </c>
      <c r="L517" s="594">
        <v>0</v>
      </c>
      <c r="M517" s="594">
        <f>'Allegato 1.1 (CE) new'!N506</f>
        <v>0</v>
      </c>
      <c r="N517" s="594">
        <f>'Allegato 1.1 (CE) new'!O506</f>
        <v>0</v>
      </c>
      <c r="O517" s="578">
        <f t="shared" si="196"/>
        <v>0</v>
      </c>
      <c r="P517" s="578">
        <f t="shared" si="196"/>
        <v>0</v>
      </c>
      <c r="Q517" s="578"/>
      <c r="R517" s="453">
        <f t="shared" si="192"/>
        <v>0</v>
      </c>
      <c r="S517" s="361"/>
    </row>
    <row r="518" spans="1:19" ht="15">
      <c r="A518" s="398"/>
      <c r="B518" s="398" t="s">
        <v>2089</v>
      </c>
      <c r="C518" s="398" t="s">
        <v>953</v>
      </c>
      <c r="D518" s="399" t="s">
        <v>954</v>
      </c>
      <c r="E518" s="398">
        <v>5</v>
      </c>
      <c r="F518" s="400">
        <v>5</v>
      </c>
      <c r="G518" s="400">
        <v>1</v>
      </c>
      <c r="H518" s="400">
        <v>1</v>
      </c>
      <c r="I518" s="400">
        <v>4</v>
      </c>
      <c r="J518" s="406" t="s">
        <v>2095</v>
      </c>
      <c r="K518" s="594">
        <f>'Allegato 1.1 (CE) new'!L507</f>
        <v>5877070.0600000005</v>
      </c>
      <c r="L518" s="594">
        <v>0</v>
      </c>
      <c r="M518" s="594">
        <f>'Allegato 1.1 (CE) new'!N507</f>
        <v>0</v>
      </c>
      <c r="N518" s="594">
        <f>'Allegato 1.1 (CE) new'!O507</f>
        <v>0</v>
      </c>
      <c r="O518" s="578">
        <f t="shared" si="196"/>
        <v>0</v>
      </c>
      <c r="P518" s="578">
        <f t="shared" si="196"/>
        <v>0</v>
      </c>
      <c r="Q518" s="578"/>
      <c r="R518" s="453">
        <f t="shared" si="192"/>
        <v>0</v>
      </c>
      <c r="S518" s="361"/>
    </row>
    <row r="519" spans="1:19" ht="15">
      <c r="A519" s="398"/>
      <c r="B519" s="398" t="s">
        <v>2091</v>
      </c>
      <c r="C519" s="398" t="s">
        <v>955</v>
      </c>
      <c r="D519" s="399" t="s">
        <v>956</v>
      </c>
      <c r="E519" s="398">
        <v>5</v>
      </c>
      <c r="F519" s="400">
        <v>5</v>
      </c>
      <c r="G519" s="400">
        <v>1</v>
      </c>
      <c r="H519" s="400">
        <v>1</v>
      </c>
      <c r="I519" s="400">
        <v>5</v>
      </c>
      <c r="J519" s="406" t="s">
        <v>2096</v>
      </c>
      <c r="K519" s="594">
        <f>'Allegato 1.1 (CE) new'!L508</f>
        <v>169148.62</v>
      </c>
      <c r="L519" s="594">
        <v>0</v>
      </c>
      <c r="M519" s="594">
        <f>'Allegato 1.1 (CE) new'!N508</f>
        <v>0</v>
      </c>
      <c r="N519" s="594">
        <f>'Allegato 1.1 (CE) new'!O508</f>
        <v>0</v>
      </c>
      <c r="O519" s="578">
        <f t="shared" si="196"/>
        <v>0</v>
      </c>
      <c r="P519" s="578">
        <f t="shared" si="196"/>
        <v>0</v>
      </c>
      <c r="Q519" s="578"/>
      <c r="R519" s="453">
        <f t="shared" si="192"/>
        <v>0</v>
      </c>
      <c r="S519" s="361"/>
    </row>
    <row r="520" spans="1:19" ht="15">
      <c r="A520" s="398"/>
      <c r="B520" s="398" t="s">
        <v>2093</v>
      </c>
      <c r="C520" s="398" t="s">
        <v>957</v>
      </c>
      <c r="D520" s="399" t="s">
        <v>958</v>
      </c>
      <c r="E520" s="398">
        <v>5</v>
      </c>
      <c r="F520" s="400">
        <v>5</v>
      </c>
      <c r="G520" s="400">
        <v>1</v>
      </c>
      <c r="H520" s="400">
        <v>1</v>
      </c>
      <c r="I520" s="400">
        <v>6</v>
      </c>
      <c r="J520" s="406" t="s">
        <v>2097</v>
      </c>
      <c r="K520" s="594">
        <f>'Allegato 1.1 (CE) new'!L509</f>
        <v>0</v>
      </c>
      <c r="L520" s="594">
        <v>0</v>
      </c>
      <c r="M520" s="594">
        <f>'Allegato 1.1 (CE) new'!N509</f>
        <v>0</v>
      </c>
      <c r="N520" s="594">
        <f>'Allegato 1.1 (CE) new'!O509</f>
        <v>0</v>
      </c>
      <c r="O520" s="578">
        <f t="shared" si="196"/>
        <v>0</v>
      </c>
      <c r="P520" s="578">
        <f t="shared" si="196"/>
        <v>0</v>
      </c>
      <c r="Q520" s="578"/>
      <c r="R520" s="453">
        <f t="shared" si="192"/>
        <v>0</v>
      </c>
      <c r="S520" s="361"/>
    </row>
    <row r="521" spans="1:19" ht="15">
      <c r="A521" s="398"/>
      <c r="B521" s="398" t="s">
        <v>2089</v>
      </c>
      <c r="C521" s="398" t="s">
        <v>953</v>
      </c>
      <c r="D521" s="399" t="s">
        <v>954</v>
      </c>
      <c r="E521" s="398">
        <v>5</v>
      </c>
      <c r="F521" s="400">
        <v>5</v>
      </c>
      <c r="G521" s="400">
        <v>1</v>
      </c>
      <c r="H521" s="400">
        <v>1</v>
      </c>
      <c r="I521" s="400">
        <v>7</v>
      </c>
      <c r="J521" s="406" t="s">
        <v>2098</v>
      </c>
      <c r="K521" s="594">
        <f>'Allegato 1.1 (CE) new'!L510</f>
        <v>1023636.2599999999</v>
      </c>
      <c r="L521" s="594">
        <v>0</v>
      </c>
      <c r="M521" s="594">
        <f>'Allegato 1.1 (CE) new'!N510</f>
        <v>0</v>
      </c>
      <c r="N521" s="594">
        <f>'Allegato 1.1 (CE) new'!O510</f>
        <v>0</v>
      </c>
      <c r="O521" s="578">
        <f t="shared" si="196"/>
        <v>0</v>
      </c>
      <c r="P521" s="578">
        <f t="shared" si="196"/>
        <v>0</v>
      </c>
      <c r="Q521" s="578"/>
      <c r="R521" s="453">
        <f t="shared" si="192"/>
        <v>0</v>
      </c>
      <c r="S521" s="361"/>
    </row>
    <row r="522" spans="1:19" ht="15">
      <c r="A522" s="398"/>
      <c r="B522" s="398" t="s">
        <v>2091</v>
      </c>
      <c r="C522" s="398" t="s">
        <v>955</v>
      </c>
      <c r="D522" s="399" t="s">
        <v>956</v>
      </c>
      <c r="E522" s="398">
        <v>5</v>
      </c>
      <c r="F522" s="400">
        <v>5</v>
      </c>
      <c r="G522" s="400">
        <v>1</v>
      </c>
      <c r="H522" s="400">
        <v>1</v>
      </c>
      <c r="I522" s="400">
        <v>8</v>
      </c>
      <c r="J522" s="406" t="s">
        <v>2099</v>
      </c>
      <c r="K522" s="594">
        <f>'Allegato 1.1 (CE) new'!L511</f>
        <v>75543.849999999991</v>
      </c>
      <c r="L522" s="594">
        <v>0</v>
      </c>
      <c r="M522" s="594">
        <f>'Allegato 1.1 (CE) new'!N511</f>
        <v>0</v>
      </c>
      <c r="N522" s="594">
        <f>'Allegato 1.1 (CE) new'!O511</f>
        <v>0</v>
      </c>
      <c r="O522" s="578">
        <f t="shared" si="196"/>
        <v>0</v>
      </c>
      <c r="P522" s="578">
        <f t="shared" si="196"/>
        <v>0</v>
      </c>
      <c r="Q522" s="578"/>
      <c r="R522" s="453">
        <f t="shared" si="192"/>
        <v>0</v>
      </c>
      <c r="S522" s="361"/>
    </row>
    <row r="523" spans="1:19" ht="15">
      <c r="A523" s="398"/>
      <c r="B523" s="398" t="s">
        <v>2093</v>
      </c>
      <c r="C523" s="398" t="s">
        <v>957</v>
      </c>
      <c r="D523" s="399" t="s">
        <v>958</v>
      </c>
      <c r="E523" s="398">
        <v>5</v>
      </c>
      <c r="F523" s="400">
        <v>5</v>
      </c>
      <c r="G523" s="400">
        <v>1</v>
      </c>
      <c r="H523" s="400">
        <v>1</v>
      </c>
      <c r="I523" s="400">
        <v>9</v>
      </c>
      <c r="J523" s="406" t="s">
        <v>2100</v>
      </c>
      <c r="K523" s="594">
        <f>'Allegato 1.1 (CE) new'!L512</f>
        <v>0</v>
      </c>
      <c r="L523" s="594">
        <v>0</v>
      </c>
      <c r="M523" s="594">
        <f>'Allegato 1.1 (CE) new'!N512</f>
        <v>0</v>
      </c>
      <c r="N523" s="594">
        <f>'Allegato 1.1 (CE) new'!O512</f>
        <v>0</v>
      </c>
      <c r="O523" s="578">
        <f t="shared" si="196"/>
        <v>0</v>
      </c>
      <c r="P523" s="578">
        <f t="shared" si="196"/>
        <v>0</v>
      </c>
      <c r="Q523" s="578"/>
      <c r="R523" s="453">
        <f t="shared" si="192"/>
        <v>0</v>
      </c>
      <c r="S523" s="361"/>
    </row>
    <row r="524" spans="1:19" ht="15">
      <c r="A524" s="398"/>
      <c r="B524" s="398" t="s">
        <v>2089</v>
      </c>
      <c r="C524" s="398" t="s">
        <v>953</v>
      </c>
      <c r="D524" s="399" t="s">
        <v>954</v>
      </c>
      <c r="E524" s="398">
        <v>5</v>
      </c>
      <c r="F524" s="400">
        <v>5</v>
      </c>
      <c r="G524" s="400">
        <v>1</v>
      </c>
      <c r="H524" s="400">
        <v>1</v>
      </c>
      <c r="I524" s="400">
        <v>10</v>
      </c>
      <c r="J524" s="406" t="s">
        <v>2101</v>
      </c>
      <c r="K524" s="594">
        <f>'Allegato 1.1 (CE) new'!L513</f>
        <v>147262.54</v>
      </c>
      <c r="L524" s="594">
        <v>0</v>
      </c>
      <c r="M524" s="594">
        <f>'Allegato 1.1 (CE) new'!N513</f>
        <v>0</v>
      </c>
      <c r="N524" s="594">
        <f>'Allegato 1.1 (CE) new'!O513</f>
        <v>0</v>
      </c>
      <c r="O524" s="578">
        <f t="shared" si="196"/>
        <v>0</v>
      </c>
      <c r="P524" s="578">
        <f t="shared" si="196"/>
        <v>0</v>
      </c>
      <c r="Q524" s="578"/>
      <c r="R524" s="453">
        <f t="shared" si="192"/>
        <v>0</v>
      </c>
      <c r="S524" s="361"/>
    </row>
    <row r="525" spans="1:19" ht="15">
      <c r="A525" s="398"/>
      <c r="B525" s="398" t="s">
        <v>2091</v>
      </c>
      <c r="C525" s="398" t="s">
        <v>955</v>
      </c>
      <c r="D525" s="399" t="s">
        <v>956</v>
      </c>
      <c r="E525" s="398">
        <v>5</v>
      </c>
      <c r="F525" s="400">
        <v>5</v>
      </c>
      <c r="G525" s="400">
        <v>1</v>
      </c>
      <c r="H525" s="400">
        <v>1</v>
      </c>
      <c r="I525" s="400">
        <v>11</v>
      </c>
      <c r="J525" s="406" t="s">
        <v>2102</v>
      </c>
      <c r="K525" s="594">
        <f>'Allegato 1.1 (CE) new'!L514</f>
        <v>9000</v>
      </c>
      <c r="L525" s="594">
        <v>0</v>
      </c>
      <c r="M525" s="594">
        <f>'Allegato 1.1 (CE) new'!N514</f>
        <v>0</v>
      </c>
      <c r="N525" s="594">
        <f>'Allegato 1.1 (CE) new'!O514</f>
        <v>0</v>
      </c>
      <c r="O525" s="578">
        <f t="shared" si="196"/>
        <v>0</v>
      </c>
      <c r="P525" s="578">
        <f t="shared" si="196"/>
        <v>0</v>
      </c>
      <c r="Q525" s="578"/>
      <c r="R525" s="453">
        <f t="shared" si="192"/>
        <v>0</v>
      </c>
      <c r="S525" s="361"/>
    </row>
    <row r="526" spans="1:19" ht="15">
      <c r="A526" s="398"/>
      <c r="B526" s="398" t="s">
        <v>2093</v>
      </c>
      <c r="C526" s="398" t="s">
        <v>957</v>
      </c>
      <c r="D526" s="399" t="s">
        <v>958</v>
      </c>
      <c r="E526" s="398">
        <v>5</v>
      </c>
      <c r="F526" s="400">
        <v>5</v>
      </c>
      <c r="G526" s="400">
        <v>1</v>
      </c>
      <c r="H526" s="400">
        <v>1</v>
      </c>
      <c r="I526" s="400">
        <v>12</v>
      </c>
      <c r="J526" s="406" t="s">
        <v>2103</v>
      </c>
      <c r="K526" s="594">
        <f>'Allegato 1.1 (CE) new'!L515</f>
        <v>0</v>
      </c>
      <c r="L526" s="594">
        <v>0</v>
      </c>
      <c r="M526" s="594">
        <f>'Allegato 1.1 (CE) new'!N515</f>
        <v>0</v>
      </c>
      <c r="N526" s="594">
        <f>'Allegato 1.1 (CE) new'!O515</f>
        <v>0</v>
      </c>
      <c r="O526" s="578">
        <f t="shared" si="196"/>
        <v>0</v>
      </c>
      <c r="P526" s="578">
        <f t="shared" si="196"/>
        <v>0</v>
      </c>
      <c r="Q526" s="578"/>
      <c r="R526" s="453">
        <f t="shared" si="192"/>
        <v>0</v>
      </c>
      <c r="S526" s="361"/>
    </row>
    <row r="527" spans="1:19" ht="15">
      <c r="A527" s="398"/>
      <c r="B527" s="398" t="s">
        <v>2089</v>
      </c>
      <c r="C527" s="398" t="s">
        <v>953</v>
      </c>
      <c r="D527" s="399" t="s">
        <v>954</v>
      </c>
      <c r="E527" s="398">
        <v>5</v>
      </c>
      <c r="F527" s="400">
        <v>5</v>
      </c>
      <c r="G527" s="400">
        <v>1</v>
      </c>
      <c r="H527" s="400">
        <v>1</v>
      </c>
      <c r="I527" s="400">
        <v>13</v>
      </c>
      <c r="J527" s="406" t="s">
        <v>2104</v>
      </c>
      <c r="K527" s="565">
        <f>'Allegato 1.1 (CE) new'!L516</f>
        <v>7116909.7300000004</v>
      </c>
      <c r="L527" s="594">
        <v>0</v>
      </c>
      <c r="M527" s="594">
        <f>'Allegato 1.1 (CE) new'!N516</f>
        <v>0</v>
      </c>
      <c r="N527" s="594">
        <f>'Allegato 1.1 (CE) new'!O516</f>
        <v>0</v>
      </c>
      <c r="O527" s="578">
        <f t="shared" si="196"/>
        <v>0</v>
      </c>
      <c r="P527" s="578">
        <f t="shared" si="196"/>
        <v>0</v>
      </c>
      <c r="Q527" s="578"/>
      <c r="R527" s="453">
        <f t="shared" si="192"/>
        <v>0</v>
      </c>
      <c r="S527" s="361"/>
    </row>
    <row r="528" spans="1:19" ht="15">
      <c r="A528" s="398"/>
      <c r="B528" s="398" t="s">
        <v>2091</v>
      </c>
      <c r="C528" s="398" t="s">
        <v>955</v>
      </c>
      <c r="D528" s="399" t="s">
        <v>956</v>
      </c>
      <c r="E528" s="398">
        <v>5</v>
      </c>
      <c r="F528" s="400">
        <v>5</v>
      </c>
      <c r="G528" s="400">
        <v>1</v>
      </c>
      <c r="H528" s="400">
        <v>1</v>
      </c>
      <c r="I528" s="400">
        <v>14</v>
      </c>
      <c r="J528" s="406" t="s">
        <v>2105</v>
      </c>
      <c r="K528" s="594">
        <f>'Allegato 1.1 (CE) new'!L517</f>
        <v>271203.20000000001</v>
      </c>
      <c r="L528" s="594">
        <v>0</v>
      </c>
      <c r="M528" s="594">
        <f>'Allegato 1.1 (CE) new'!N517</f>
        <v>0</v>
      </c>
      <c r="N528" s="594">
        <f>'Allegato 1.1 (CE) new'!O517</f>
        <v>0</v>
      </c>
      <c r="O528" s="578">
        <f t="shared" si="196"/>
        <v>0</v>
      </c>
      <c r="P528" s="578">
        <f t="shared" si="196"/>
        <v>0</v>
      </c>
      <c r="Q528" s="578"/>
      <c r="R528" s="453">
        <f t="shared" si="192"/>
        <v>0</v>
      </c>
      <c r="S528" s="361"/>
    </row>
    <row r="529" spans="1:19" ht="15">
      <c r="A529" s="398"/>
      <c r="B529" s="398" t="s">
        <v>2093</v>
      </c>
      <c r="C529" s="398" t="s">
        <v>957</v>
      </c>
      <c r="D529" s="399" t="s">
        <v>958</v>
      </c>
      <c r="E529" s="398">
        <v>5</v>
      </c>
      <c r="F529" s="400">
        <v>5</v>
      </c>
      <c r="G529" s="400">
        <v>1</v>
      </c>
      <c r="H529" s="400">
        <v>1</v>
      </c>
      <c r="I529" s="400">
        <v>15</v>
      </c>
      <c r="J529" s="406" t="s">
        <v>2106</v>
      </c>
      <c r="K529" s="594">
        <f>'Allegato 1.1 (CE) new'!L518</f>
        <v>0</v>
      </c>
      <c r="L529" s="594">
        <v>0</v>
      </c>
      <c r="M529" s="594">
        <f>'Allegato 1.1 (CE) new'!N518</f>
        <v>0</v>
      </c>
      <c r="N529" s="594">
        <f>'Allegato 1.1 (CE) new'!O518</f>
        <v>0</v>
      </c>
      <c r="O529" s="578">
        <f t="shared" si="196"/>
        <v>0</v>
      </c>
      <c r="P529" s="578">
        <f t="shared" si="196"/>
        <v>0</v>
      </c>
      <c r="Q529" s="578"/>
      <c r="R529" s="453">
        <f t="shared" si="192"/>
        <v>0</v>
      </c>
      <c r="S529" s="361"/>
    </row>
    <row r="530" spans="1:19" ht="15">
      <c r="A530" s="398"/>
      <c r="B530" s="398" t="s">
        <v>2089</v>
      </c>
      <c r="C530" s="398" t="s">
        <v>953</v>
      </c>
      <c r="D530" s="399" t="s">
        <v>954</v>
      </c>
      <c r="E530" s="398">
        <v>5</v>
      </c>
      <c r="F530" s="400">
        <v>5</v>
      </c>
      <c r="G530" s="400">
        <v>1</v>
      </c>
      <c r="H530" s="400">
        <v>1</v>
      </c>
      <c r="I530" s="400">
        <v>16</v>
      </c>
      <c r="J530" s="406" t="s">
        <v>2107</v>
      </c>
      <c r="K530" s="594">
        <f>'Allegato 1.1 (CE) new'!L519</f>
        <v>0</v>
      </c>
      <c r="L530" s="594">
        <v>0</v>
      </c>
      <c r="M530" s="594">
        <f>'Allegato 1.1 (CE) new'!N519</f>
        <v>0</v>
      </c>
      <c r="N530" s="594">
        <f>'Allegato 1.1 (CE) new'!O519</f>
        <v>0</v>
      </c>
      <c r="O530" s="578">
        <f t="shared" si="196"/>
        <v>0</v>
      </c>
      <c r="P530" s="578">
        <f t="shared" si="196"/>
        <v>0</v>
      </c>
      <c r="Q530" s="578"/>
      <c r="R530" s="453">
        <f t="shared" si="192"/>
        <v>0</v>
      </c>
      <c r="S530" s="361"/>
    </row>
    <row r="531" spans="1:19" ht="15">
      <c r="A531" s="398"/>
      <c r="B531" s="398" t="s">
        <v>2091</v>
      </c>
      <c r="C531" s="398" t="s">
        <v>955</v>
      </c>
      <c r="D531" s="399" t="s">
        <v>956</v>
      </c>
      <c r="E531" s="398">
        <v>5</v>
      </c>
      <c r="F531" s="400">
        <v>5</v>
      </c>
      <c r="G531" s="400">
        <v>1</v>
      </c>
      <c r="H531" s="400">
        <v>1</v>
      </c>
      <c r="I531" s="400">
        <v>17</v>
      </c>
      <c r="J531" s="406" t="s">
        <v>2108</v>
      </c>
      <c r="K531" s="594">
        <f>'Allegato 1.1 (CE) new'!L520</f>
        <v>0</v>
      </c>
      <c r="L531" s="594">
        <v>0</v>
      </c>
      <c r="M531" s="594">
        <f>'Allegato 1.1 (CE) new'!N520</f>
        <v>0</v>
      </c>
      <c r="N531" s="594">
        <f>'Allegato 1.1 (CE) new'!O520</f>
        <v>0</v>
      </c>
      <c r="O531" s="578">
        <f t="shared" ref="O531:P535" si="197">N531*0.02+N531</f>
        <v>0</v>
      </c>
      <c r="P531" s="578">
        <f t="shared" si="197"/>
        <v>0</v>
      </c>
      <c r="Q531" s="578"/>
      <c r="R531" s="453">
        <f t="shared" si="192"/>
        <v>0</v>
      </c>
      <c r="S531" s="361"/>
    </row>
    <row r="532" spans="1:19" ht="15">
      <c r="A532" s="398"/>
      <c r="B532" s="398" t="s">
        <v>2093</v>
      </c>
      <c r="C532" s="398" t="s">
        <v>957</v>
      </c>
      <c r="D532" s="399" t="s">
        <v>958</v>
      </c>
      <c r="E532" s="398">
        <v>5</v>
      </c>
      <c r="F532" s="400">
        <v>5</v>
      </c>
      <c r="G532" s="400">
        <v>1</v>
      </c>
      <c r="H532" s="400">
        <v>1</v>
      </c>
      <c r="I532" s="400">
        <v>18</v>
      </c>
      <c r="J532" s="406" t="s">
        <v>2109</v>
      </c>
      <c r="K532" s="594">
        <f>'Allegato 1.1 (CE) new'!L521</f>
        <v>0</v>
      </c>
      <c r="L532" s="594">
        <v>0</v>
      </c>
      <c r="M532" s="594">
        <f>'Allegato 1.1 (CE) new'!N521</f>
        <v>0</v>
      </c>
      <c r="N532" s="594">
        <f>'Allegato 1.1 (CE) new'!O521</f>
        <v>0</v>
      </c>
      <c r="O532" s="578">
        <f t="shared" si="197"/>
        <v>0</v>
      </c>
      <c r="P532" s="578">
        <f t="shared" si="197"/>
        <v>0</v>
      </c>
      <c r="Q532" s="578"/>
      <c r="R532" s="453">
        <f t="shared" si="192"/>
        <v>0</v>
      </c>
      <c r="S532" s="361"/>
    </row>
    <row r="533" spans="1:19" ht="15">
      <c r="A533" s="398"/>
      <c r="B533" s="398" t="s">
        <v>2089</v>
      </c>
      <c r="C533" s="398" t="s">
        <v>953</v>
      </c>
      <c r="D533" s="399" t="s">
        <v>954</v>
      </c>
      <c r="E533" s="398">
        <v>5</v>
      </c>
      <c r="F533" s="400">
        <v>5</v>
      </c>
      <c r="G533" s="400">
        <v>1</v>
      </c>
      <c r="H533" s="400">
        <v>1</v>
      </c>
      <c r="I533" s="400">
        <v>19</v>
      </c>
      <c r="J533" s="406" t="s">
        <v>2110</v>
      </c>
      <c r="K533" s="440">
        <f>'Allegato 1.1 (CE) new'!L522</f>
        <v>481539.88</v>
      </c>
      <c r="L533" s="594">
        <v>0</v>
      </c>
      <c r="M533" s="594">
        <f>'Allegato 1.1 (CE) new'!N522</f>
        <v>0</v>
      </c>
      <c r="N533" s="594">
        <f>'Allegato 1.1 (CE) new'!O522</f>
        <v>0</v>
      </c>
      <c r="O533" s="578">
        <f t="shared" si="197"/>
        <v>0</v>
      </c>
      <c r="P533" s="578">
        <f t="shared" si="197"/>
        <v>0</v>
      </c>
      <c r="Q533" s="578"/>
      <c r="R533" s="453">
        <f t="shared" si="192"/>
        <v>0</v>
      </c>
      <c r="S533" s="361"/>
    </row>
    <row r="534" spans="1:19" ht="15">
      <c r="A534" s="398"/>
      <c r="B534" s="398" t="s">
        <v>2091</v>
      </c>
      <c r="C534" s="398" t="s">
        <v>955</v>
      </c>
      <c r="D534" s="399" t="s">
        <v>956</v>
      </c>
      <c r="E534" s="398">
        <v>5</v>
      </c>
      <c r="F534" s="400">
        <v>5</v>
      </c>
      <c r="G534" s="400">
        <v>1</v>
      </c>
      <c r="H534" s="400">
        <v>1</v>
      </c>
      <c r="I534" s="400">
        <v>20</v>
      </c>
      <c r="J534" s="406" t="s">
        <v>2111</v>
      </c>
      <c r="K534" s="594">
        <f>'Allegato 1.1 (CE) new'!L523</f>
        <v>56636.2</v>
      </c>
      <c r="L534" s="594">
        <v>0</v>
      </c>
      <c r="M534" s="594">
        <f>'Allegato 1.1 (CE) new'!N523</f>
        <v>0</v>
      </c>
      <c r="N534" s="594">
        <f>'Allegato 1.1 (CE) new'!O523</f>
        <v>0</v>
      </c>
      <c r="O534" s="578">
        <f t="shared" si="197"/>
        <v>0</v>
      </c>
      <c r="P534" s="578">
        <f t="shared" si="197"/>
        <v>0</v>
      </c>
      <c r="Q534" s="578"/>
      <c r="R534" s="453">
        <f t="shared" si="192"/>
        <v>0</v>
      </c>
      <c r="S534" s="361"/>
    </row>
    <row r="535" spans="1:19" ht="15">
      <c r="A535" s="398"/>
      <c r="B535" s="398" t="s">
        <v>2093</v>
      </c>
      <c r="C535" s="398" t="s">
        <v>957</v>
      </c>
      <c r="D535" s="399" t="s">
        <v>958</v>
      </c>
      <c r="E535" s="398">
        <v>5</v>
      </c>
      <c r="F535" s="400">
        <v>5</v>
      </c>
      <c r="G535" s="400">
        <v>1</v>
      </c>
      <c r="H535" s="400">
        <v>1</v>
      </c>
      <c r="I535" s="400">
        <v>21</v>
      </c>
      <c r="J535" s="406" t="s">
        <v>2112</v>
      </c>
      <c r="K535" s="594">
        <f>'Allegato 1.1 (CE) new'!L524</f>
        <v>0</v>
      </c>
      <c r="L535" s="594">
        <v>0</v>
      </c>
      <c r="M535" s="594">
        <f>'Allegato 1.1 (CE) new'!N524</f>
        <v>0</v>
      </c>
      <c r="N535" s="594">
        <f>'Allegato 1.1 (CE) new'!O524</f>
        <v>0</v>
      </c>
      <c r="O535" s="578">
        <f t="shared" si="197"/>
        <v>0</v>
      </c>
      <c r="P535" s="578">
        <f t="shared" si="197"/>
        <v>0</v>
      </c>
      <c r="Q535" s="578"/>
      <c r="R535" s="453">
        <f t="shared" si="192"/>
        <v>0</v>
      </c>
      <c r="S535" s="361"/>
    </row>
    <row r="536" spans="1:19" ht="15">
      <c r="A536" s="393"/>
      <c r="B536" s="393" t="s">
        <v>2113</v>
      </c>
      <c r="C536" s="393" t="s">
        <v>959</v>
      </c>
      <c r="D536" s="394" t="s">
        <v>960</v>
      </c>
      <c r="E536" s="393">
        <v>5</v>
      </c>
      <c r="F536" s="395">
        <v>5</v>
      </c>
      <c r="G536" s="395">
        <v>1</v>
      </c>
      <c r="H536" s="395">
        <v>2</v>
      </c>
      <c r="I536" s="395">
        <v>0</v>
      </c>
      <c r="J536" s="396" t="s">
        <v>2114</v>
      </c>
      <c r="K536" s="593">
        <f>'Allegato 1.1 (CE) new'!L525</f>
        <v>2980388.7499999995</v>
      </c>
      <c r="L536" s="593">
        <v>3013524</v>
      </c>
      <c r="M536" s="593">
        <f>'Allegato 1.1 (CE) new'!N525</f>
        <v>2974522</v>
      </c>
      <c r="N536" s="593">
        <f>'Allegato 1.1 (CE) new'!O525</f>
        <v>3024950</v>
      </c>
      <c r="O536" s="593">
        <f t="shared" ref="O536:Q536" si="198">SUBTOTAL(9,O537:O557)</f>
        <v>3085449</v>
      </c>
      <c r="P536" s="593">
        <f t="shared" si="198"/>
        <v>3147157.98</v>
      </c>
      <c r="Q536" s="593">
        <f t="shared" si="198"/>
        <v>0</v>
      </c>
      <c r="R536" s="453">
        <f t="shared" si="192"/>
        <v>0</v>
      </c>
      <c r="S536" s="361"/>
    </row>
    <row r="537" spans="1:19" ht="15">
      <c r="A537" s="398"/>
      <c r="B537" s="398" t="s">
        <v>2115</v>
      </c>
      <c r="C537" s="398" t="s">
        <v>961</v>
      </c>
      <c r="D537" s="399" t="s">
        <v>962</v>
      </c>
      <c r="E537" s="398">
        <v>5</v>
      </c>
      <c r="F537" s="400">
        <v>5</v>
      </c>
      <c r="G537" s="400">
        <v>1</v>
      </c>
      <c r="H537" s="400">
        <v>2</v>
      </c>
      <c r="I537" s="400">
        <v>1</v>
      </c>
      <c r="J537" s="406" t="s">
        <v>2090</v>
      </c>
      <c r="K537" s="565">
        <f>'Allegato 1.1 (CE) new'!L526</f>
        <v>1717542.53</v>
      </c>
      <c r="L537" s="594">
        <v>3002480</v>
      </c>
      <c r="M537" s="594">
        <f>'Allegato 1.1 (CE) new'!N526</f>
        <v>2974522</v>
      </c>
      <c r="N537" s="578">
        <f>'Allegato 1.1 (CE) new'!O526</f>
        <v>3024950</v>
      </c>
      <c r="O537" s="578">
        <f>N537*0.02+N537</f>
        <v>3085449</v>
      </c>
      <c r="P537" s="578">
        <f t="shared" ref="O537:P552" si="199">O537*0.02+O537</f>
        <v>3147157.98</v>
      </c>
      <c r="Q537" s="578"/>
      <c r="R537" s="453">
        <f t="shared" si="192"/>
        <v>0</v>
      </c>
      <c r="S537" s="361">
        <v>201713.25056048122</v>
      </c>
    </row>
    <row r="538" spans="1:19" ht="15">
      <c r="A538" s="398"/>
      <c r="B538" s="398" t="s">
        <v>2116</v>
      </c>
      <c r="C538" s="398" t="s">
        <v>963</v>
      </c>
      <c r="D538" s="399" t="s">
        <v>964</v>
      </c>
      <c r="E538" s="398">
        <v>5</v>
      </c>
      <c r="F538" s="400">
        <v>5</v>
      </c>
      <c r="G538" s="400">
        <v>1</v>
      </c>
      <c r="H538" s="400">
        <v>2</v>
      </c>
      <c r="I538" s="400">
        <v>2</v>
      </c>
      <c r="J538" s="406" t="s">
        <v>2092</v>
      </c>
      <c r="K538" s="594">
        <f>'Allegato 1.1 (CE) new'!L527</f>
        <v>0</v>
      </c>
      <c r="L538" s="594">
        <v>11044</v>
      </c>
      <c r="M538" s="594">
        <f>'Allegato 1.1 (CE) new'!N527</f>
        <v>0</v>
      </c>
      <c r="N538" s="594">
        <f>'Allegato 1.1 (CE) new'!O527</f>
        <v>0</v>
      </c>
      <c r="O538" s="578">
        <f>N538*0.02+N538</f>
        <v>0</v>
      </c>
      <c r="P538" s="578">
        <f t="shared" si="199"/>
        <v>0</v>
      </c>
      <c r="Q538" s="578"/>
      <c r="R538" s="453">
        <f t="shared" si="192"/>
        <v>0</v>
      </c>
      <c r="S538" s="361"/>
    </row>
    <row r="539" spans="1:19" ht="15">
      <c r="A539" s="398"/>
      <c r="B539" s="398" t="s">
        <v>2117</v>
      </c>
      <c r="C539" s="398" t="s">
        <v>965</v>
      </c>
      <c r="D539" s="399" t="s">
        <v>966</v>
      </c>
      <c r="E539" s="398">
        <v>5</v>
      </c>
      <c r="F539" s="400">
        <v>5</v>
      </c>
      <c r="G539" s="400">
        <v>1</v>
      </c>
      <c r="H539" s="400">
        <v>2</v>
      </c>
      <c r="I539" s="400">
        <v>3</v>
      </c>
      <c r="J539" s="406" t="s">
        <v>2094</v>
      </c>
      <c r="K539" s="594">
        <f>'Allegato 1.1 (CE) new'!L528</f>
        <v>0</v>
      </c>
      <c r="L539" s="594">
        <v>0</v>
      </c>
      <c r="M539" s="594">
        <f>'Allegato 1.1 (CE) new'!N528</f>
        <v>0</v>
      </c>
      <c r="N539" s="594">
        <f>'Allegato 1.1 (CE) new'!O528</f>
        <v>0</v>
      </c>
      <c r="O539" s="578">
        <f t="shared" si="199"/>
        <v>0</v>
      </c>
      <c r="P539" s="578">
        <f t="shared" si="199"/>
        <v>0</v>
      </c>
      <c r="Q539" s="578"/>
      <c r="R539" s="453">
        <f t="shared" si="192"/>
        <v>0</v>
      </c>
      <c r="S539" s="361"/>
    </row>
    <row r="540" spans="1:19" ht="15">
      <c r="A540" s="398"/>
      <c r="B540" s="398" t="s">
        <v>2115</v>
      </c>
      <c r="C540" s="398" t="s">
        <v>961</v>
      </c>
      <c r="D540" s="399" t="s">
        <v>962</v>
      </c>
      <c r="E540" s="398">
        <v>5</v>
      </c>
      <c r="F540" s="400">
        <v>5</v>
      </c>
      <c r="G540" s="400">
        <v>1</v>
      </c>
      <c r="H540" s="400">
        <v>2</v>
      </c>
      <c r="I540" s="400">
        <v>4</v>
      </c>
      <c r="J540" s="406" t="s">
        <v>2095</v>
      </c>
      <c r="K540" s="565">
        <f>'Allegato 1.1 (CE) new'!L529</f>
        <v>466026.77</v>
      </c>
      <c r="L540" s="594">
        <v>0</v>
      </c>
      <c r="M540" s="594">
        <f>'Allegato 1.1 (CE) new'!N529</f>
        <v>0</v>
      </c>
      <c r="N540" s="594">
        <f>'Allegato 1.1 (CE) new'!O529</f>
        <v>0</v>
      </c>
      <c r="O540" s="578">
        <f t="shared" si="199"/>
        <v>0</v>
      </c>
      <c r="P540" s="578">
        <f t="shared" si="199"/>
        <v>0</v>
      </c>
      <c r="Q540" s="578"/>
      <c r="R540" s="453">
        <f t="shared" si="192"/>
        <v>0</v>
      </c>
      <c r="S540" s="361"/>
    </row>
    <row r="541" spans="1:19" ht="15">
      <c r="A541" s="398"/>
      <c r="B541" s="398" t="s">
        <v>2116</v>
      </c>
      <c r="C541" s="398" t="s">
        <v>963</v>
      </c>
      <c r="D541" s="399" t="s">
        <v>964</v>
      </c>
      <c r="E541" s="398">
        <v>5</v>
      </c>
      <c r="F541" s="400">
        <v>5</v>
      </c>
      <c r="G541" s="400">
        <v>1</v>
      </c>
      <c r="H541" s="400">
        <v>2</v>
      </c>
      <c r="I541" s="400">
        <v>5</v>
      </c>
      <c r="J541" s="406" t="s">
        <v>2096</v>
      </c>
      <c r="K541" s="594">
        <f>'Allegato 1.1 (CE) new'!L530</f>
        <v>0</v>
      </c>
      <c r="L541" s="594">
        <v>0</v>
      </c>
      <c r="M541" s="594">
        <f>'Allegato 1.1 (CE) new'!N530</f>
        <v>0</v>
      </c>
      <c r="N541" s="594">
        <f>'Allegato 1.1 (CE) new'!O530</f>
        <v>0</v>
      </c>
      <c r="O541" s="578">
        <f t="shared" si="199"/>
        <v>0</v>
      </c>
      <c r="P541" s="578">
        <f t="shared" si="199"/>
        <v>0</v>
      </c>
      <c r="Q541" s="578"/>
      <c r="R541" s="453">
        <f t="shared" si="192"/>
        <v>0</v>
      </c>
      <c r="S541" s="361"/>
    </row>
    <row r="542" spans="1:19" ht="15">
      <c r="A542" s="398"/>
      <c r="B542" s="398" t="s">
        <v>2117</v>
      </c>
      <c r="C542" s="398" t="s">
        <v>965</v>
      </c>
      <c r="D542" s="399" t="s">
        <v>966</v>
      </c>
      <c r="E542" s="398">
        <v>5</v>
      </c>
      <c r="F542" s="400">
        <v>5</v>
      </c>
      <c r="G542" s="400">
        <v>1</v>
      </c>
      <c r="H542" s="400">
        <v>2</v>
      </c>
      <c r="I542" s="400">
        <v>6</v>
      </c>
      <c r="J542" s="406" t="s">
        <v>2097</v>
      </c>
      <c r="K542" s="594">
        <f>'Allegato 1.1 (CE) new'!L531</f>
        <v>0</v>
      </c>
      <c r="L542" s="594">
        <v>0</v>
      </c>
      <c r="M542" s="594">
        <f>'Allegato 1.1 (CE) new'!N531</f>
        <v>0</v>
      </c>
      <c r="N542" s="594">
        <f>'Allegato 1.1 (CE) new'!O531</f>
        <v>0</v>
      </c>
      <c r="O542" s="578">
        <f t="shared" si="199"/>
        <v>0</v>
      </c>
      <c r="P542" s="578">
        <f t="shared" si="199"/>
        <v>0</v>
      </c>
      <c r="Q542" s="578"/>
      <c r="R542" s="453">
        <f t="shared" si="192"/>
        <v>0</v>
      </c>
      <c r="S542" s="361"/>
    </row>
    <row r="543" spans="1:19" ht="15">
      <c r="A543" s="398"/>
      <c r="B543" s="398" t="s">
        <v>2115</v>
      </c>
      <c r="C543" s="398" t="s">
        <v>961</v>
      </c>
      <c r="D543" s="399" t="s">
        <v>962</v>
      </c>
      <c r="E543" s="398">
        <v>5</v>
      </c>
      <c r="F543" s="400">
        <v>5</v>
      </c>
      <c r="G543" s="400">
        <v>1</v>
      </c>
      <c r="H543" s="400">
        <v>2</v>
      </c>
      <c r="I543" s="400">
        <v>7</v>
      </c>
      <c r="J543" s="406" t="s">
        <v>2098</v>
      </c>
      <c r="K543" s="565">
        <f>'Allegato 1.1 (CE) new'!L532</f>
        <v>67474.850000000006</v>
      </c>
      <c r="L543" s="594">
        <v>0</v>
      </c>
      <c r="M543" s="594">
        <f>'Allegato 1.1 (CE) new'!N532</f>
        <v>0</v>
      </c>
      <c r="N543" s="594">
        <f>'Allegato 1.1 (CE) new'!O532</f>
        <v>0</v>
      </c>
      <c r="O543" s="578">
        <f t="shared" si="199"/>
        <v>0</v>
      </c>
      <c r="P543" s="578">
        <f t="shared" si="199"/>
        <v>0</v>
      </c>
      <c r="Q543" s="578"/>
      <c r="R543" s="453">
        <f t="shared" si="192"/>
        <v>0</v>
      </c>
      <c r="S543" s="361"/>
    </row>
    <row r="544" spans="1:19" ht="15">
      <c r="A544" s="398"/>
      <c r="B544" s="398" t="s">
        <v>2116</v>
      </c>
      <c r="C544" s="398" t="s">
        <v>963</v>
      </c>
      <c r="D544" s="399" t="s">
        <v>964</v>
      </c>
      <c r="E544" s="398">
        <v>5</v>
      </c>
      <c r="F544" s="400">
        <v>5</v>
      </c>
      <c r="G544" s="400">
        <v>1</v>
      </c>
      <c r="H544" s="400">
        <v>2</v>
      </c>
      <c r="I544" s="400">
        <v>8</v>
      </c>
      <c r="J544" s="406" t="s">
        <v>2099</v>
      </c>
      <c r="K544" s="594">
        <f>'Allegato 1.1 (CE) new'!L533</f>
        <v>0</v>
      </c>
      <c r="L544" s="594">
        <v>0</v>
      </c>
      <c r="M544" s="594">
        <f>'Allegato 1.1 (CE) new'!N533</f>
        <v>0</v>
      </c>
      <c r="N544" s="594">
        <f>'Allegato 1.1 (CE) new'!O533</f>
        <v>0</v>
      </c>
      <c r="O544" s="578">
        <f t="shared" si="199"/>
        <v>0</v>
      </c>
      <c r="P544" s="578">
        <f t="shared" si="199"/>
        <v>0</v>
      </c>
      <c r="Q544" s="578"/>
      <c r="R544" s="453">
        <f t="shared" si="192"/>
        <v>0</v>
      </c>
      <c r="S544" s="361"/>
    </row>
    <row r="545" spans="1:19" ht="15">
      <c r="A545" s="398"/>
      <c r="B545" s="398" t="s">
        <v>2117</v>
      </c>
      <c r="C545" s="398" t="s">
        <v>965</v>
      </c>
      <c r="D545" s="399" t="s">
        <v>966</v>
      </c>
      <c r="E545" s="398">
        <v>5</v>
      </c>
      <c r="F545" s="400">
        <v>5</v>
      </c>
      <c r="G545" s="400">
        <v>1</v>
      </c>
      <c r="H545" s="400">
        <v>2</v>
      </c>
      <c r="I545" s="400">
        <v>9</v>
      </c>
      <c r="J545" s="406" t="s">
        <v>2100</v>
      </c>
      <c r="K545" s="594">
        <f>'Allegato 1.1 (CE) new'!L534</f>
        <v>0</v>
      </c>
      <c r="L545" s="594">
        <v>0</v>
      </c>
      <c r="M545" s="594">
        <f>'Allegato 1.1 (CE) new'!N534</f>
        <v>0</v>
      </c>
      <c r="N545" s="594">
        <f>'Allegato 1.1 (CE) new'!O534</f>
        <v>0</v>
      </c>
      <c r="O545" s="578">
        <f t="shared" si="199"/>
        <v>0</v>
      </c>
      <c r="P545" s="578">
        <f t="shared" si="199"/>
        <v>0</v>
      </c>
      <c r="Q545" s="578"/>
      <c r="R545" s="453">
        <f t="shared" si="192"/>
        <v>0</v>
      </c>
      <c r="S545" s="361"/>
    </row>
    <row r="546" spans="1:19" ht="15">
      <c r="A546" s="398"/>
      <c r="B546" s="398" t="s">
        <v>2115</v>
      </c>
      <c r="C546" s="398" t="s">
        <v>961</v>
      </c>
      <c r="D546" s="399" t="s">
        <v>962</v>
      </c>
      <c r="E546" s="398">
        <v>5</v>
      </c>
      <c r="F546" s="400">
        <v>5</v>
      </c>
      <c r="G546" s="400">
        <v>1</v>
      </c>
      <c r="H546" s="400">
        <v>2</v>
      </c>
      <c r="I546" s="400">
        <v>10</v>
      </c>
      <c r="J546" s="406" t="s">
        <v>2101</v>
      </c>
      <c r="K546" s="565">
        <f>'Allegato 1.1 (CE) new'!L535</f>
        <v>29562.880000000001</v>
      </c>
      <c r="L546" s="594">
        <v>0</v>
      </c>
      <c r="M546" s="594">
        <f>'Allegato 1.1 (CE) new'!N535</f>
        <v>0</v>
      </c>
      <c r="N546" s="594">
        <f>'Allegato 1.1 (CE) new'!O535</f>
        <v>0</v>
      </c>
      <c r="O546" s="578">
        <f t="shared" si="199"/>
        <v>0</v>
      </c>
      <c r="P546" s="578">
        <f t="shared" si="199"/>
        <v>0</v>
      </c>
      <c r="Q546" s="578"/>
      <c r="R546" s="453">
        <f t="shared" si="192"/>
        <v>0</v>
      </c>
      <c r="S546" s="361"/>
    </row>
    <row r="547" spans="1:19" ht="15">
      <c r="A547" s="398"/>
      <c r="B547" s="398" t="s">
        <v>2116</v>
      </c>
      <c r="C547" s="398" t="s">
        <v>963</v>
      </c>
      <c r="D547" s="399" t="s">
        <v>964</v>
      </c>
      <c r="E547" s="398">
        <v>5</v>
      </c>
      <c r="F547" s="400">
        <v>5</v>
      </c>
      <c r="G547" s="400">
        <v>1</v>
      </c>
      <c r="H547" s="400">
        <v>2</v>
      </c>
      <c r="I547" s="400">
        <v>11</v>
      </c>
      <c r="J547" s="406" t="s">
        <v>2102</v>
      </c>
      <c r="K547" s="594">
        <f>'Allegato 1.1 (CE) new'!L536</f>
        <v>0</v>
      </c>
      <c r="L547" s="594">
        <v>0</v>
      </c>
      <c r="M547" s="594">
        <f>'Allegato 1.1 (CE) new'!N536</f>
        <v>0</v>
      </c>
      <c r="N547" s="594">
        <f>'Allegato 1.1 (CE) new'!O536</f>
        <v>0</v>
      </c>
      <c r="O547" s="578">
        <f t="shared" si="199"/>
        <v>0</v>
      </c>
      <c r="P547" s="578">
        <f t="shared" si="199"/>
        <v>0</v>
      </c>
      <c r="Q547" s="578"/>
      <c r="R547" s="453">
        <f t="shared" si="192"/>
        <v>0</v>
      </c>
      <c r="S547" s="361"/>
    </row>
    <row r="548" spans="1:19" ht="15">
      <c r="A548" s="398"/>
      <c r="B548" s="398" t="s">
        <v>2117</v>
      </c>
      <c r="C548" s="398" t="s">
        <v>965</v>
      </c>
      <c r="D548" s="399" t="s">
        <v>966</v>
      </c>
      <c r="E548" s="398">
        <v>5</v>
      </c>
      <c r="F548" s="400">
        <v>5</v>
      </c>
      <c r="G548" s="400">
        <v>1</v>
      </c>
      <c r="H548" s="400">
        <v>2</v>
      </c>
      <c r="I548" s="400">
        <v>12</v>
      </c>
      <c r="J548" s="406" t="s">
        <v>2103</v>
      </c>
      <c r="K548" s="594">
        <f>'Allegato 1.1 (CE) new'!L537</f>
        <v>0</v>
      </c>
      <c r="L548" s="594">
        <v>0</v>
      </c>
      <c r="M548" s="594">
        <f>'Allegato 1.1 (CE) new'!N537</f>
        <v>0</v>
      </c>
      <c r="N548" s="594">
        <f>'Allegato 1.1 (CE) new'!O537</f>
        <v>0</v>
      </c>
      <c r="O548" s="578">
        <f t="shared" si="199"/>
        <v>0</v>
      </c>
      <c r="P548" s="578">
        <f t="shared" si="199"/>
        <v>0</v>
      </c>
      <c r="Q548" s="578"/>
      <c r="R548" s="453">
        <f t="shared" si="192"/>
        <v>0</v>
      </c>
      <c r="S548" s="361"/>
    </row>
    <row r="549" spans="1:19" ht="15">
      <c r="A549" s="398"/>
      <c r="B549" s="398" t="s">
        <v>2115</v>
      </c>
      <c r="C549" s="398" t="s">
        <v>961</v>
      </c>
      <c r="D549" s="399" t="s">
        <v>962</v>
      </c>
      <c r="E549" s="398">
        <v>5</v>
      </c>
      <c r="F549" s="400">
        <v>5</v>
      </c>
      <c r="G549" s="400">
        <v>1</v>
      </c>
      <c r="H549" s="400">
        <v>2</v>
      </c>
      <c r="I549" s="400">
        <v>13</v>
      </c>
      <c r="J549" s="406" t="s">
        <v>2104</v>
      </c>
      <c r="K549" s="565">
        <f>'Allegato 1.1 (CE) new'!L538</f>
        <v>640343.86</v>
      </c>
      <c r="L549" s="594">
        <v>0</v>
      </c>
      <c r="M549" s="594">
        <f>'Allegato 1.1 (CE) new'!N538</f>
        <v>0</v>
      </c>
      <c r="N549" s="594">
        <f>'Allegato 1.1 (CE) new'!O538</f>
        <v>0</v>
      </c>
      <c r="O549" s="578">
        <f t="shared" si="199"/>
        <v>0</v>
      </c>
      <c r="P549" s="578">
        <f t="shared" si="199"/>
        <v>0</v>
      </c>
      <c r="Q549" s="578"/>
      <c r="R549" s="453">
        <f t="shared" si="192"/>
        <v>0</v>
      </c>
      <c r="S549" s="361"/>
    </row>
    <row r="550" spans="1:19" ht="15">
      <c r="A550" s="398"/>
      <c r="B550" s="398" t="s">
        <v>2116</v>
      </c>
      <c r="C550" s="398" t="s">
        <v>963</v>
      </c>
      <c r="D550" s="399" t="s">
        <v>964</v>
      </c>
      <c r="E550" s="398">
        <v>5</v>
      </c>
      <c r="F550" s="400">
        <v>5</v>
      </c>
      <c r="G550" s="400">
        <v>1</v>
      </c>
      <c r="H550" s="400">
        <v>2</v>
      </c>
      <c r="I550" s="400">
        <v>14</v>
      </c>
      <c r="J550" s="406" t="s">
        <v>2105</v>
      </c>
      <c r="K550" s="594">
        <f>'Allegato 1.1 (CE) new'!L539</f>
        <v>377.98</v>
      </c>
      <c r="L550" s="594">
        <v>0</v>
      </c>
      <c r="M550" s="594">
        <f>'Allegato 1.1 (CE) new'!N539</f>
        <v>0</v>
      </c>
      <c r="N550" s="594">
        <f>'Allegato 1.1 (CE) new'!O539</f>
        <v>0</v>
      </c>
      <c r="O550" s="578">
        <f t="shared" si="199"/>
        <v>0</v>
      </c>
      <c r="P550" s="578">
        <f t="shared" si="199"/>
        <v>0</v>
      </c>
      <c r="Q550" s="578"/>
      <c r="R550" s="453">
        <f t="shared" si="192"/>
        <v>0</v>
      </c>
      <c r="S550" s="361"/>
    </row>
    <row r="551" spans="1:19" ht="15">
      <c r="A551" s="398"/>
      <c r="B551" s="398" t="s">
        <v>2117</v>
      </c>
      <c r="C551" s="398" t="s">
        <v>965</v>
      </c>
      <c r="D551" s="399" t="s">
        <v>966</v>
      </c>
      <c r="E551" s="398">
        <v>5</v>
      </c>
      <c r="F551" s="400">
        <v>5</v>
      </c>
      <c r="G551" s="400">
        <v>1</v>
      </c>
      <c r="H551" s="400">
        <v>2</v>
      </c>
      <c r="I551" s="400">
        <v>15</v>
      </c>
      <c r="J551" s="406" t="s">
        <v>2106</v>
      </c>
      <c r="K551" s="594">
        <f>'Allegato 1.1 (CE) new'!L540</f>
        <v>0</v>
      </c>
      <c r="L551" s="594">
        <v>0</v>
      </c>
      <c r="M551" s="594">
        <f>'Allegato 1.1 (CE) new'!N540</f>
        <v>0</v>
      </c>
      <c r="N551" s="594">
        <f>'Allegato 1.1 (CE) new'!O540</f>
        <v>0</v>
      </c>
      <c r="O551" s="578">
        <f t="shared" si="199"/>
        <v>0</v>
      </c>
      <c r="P551" s="578">
        <f t="shared" si="199"/>
        <v>0</v>
      </c>
      <c r="Q551" s="578"/>
      <c r="R551" s="453">
        <f t="shared" si="192"/>
        <v>0</v>
      </c>
      <c r="S551" s="361"/>
    </row>
    <row r="552" spans="1:19" ht="15">
      <c r="A552" s="398"/>
      <c r="B552" s="398" t="s">
        <v>2115</v>
      </c>
      <c r="C552" s="398" t="s">
        <v>961</v>
      </c>
      <c r="D552" s="399" t="s">
        <v>962</v>
      </c>
      <c r="E552" s="398">
        <v>5</v>
      </c>
      <c r="F552" s="400">
        <v>5</v>
      </c>
      <c r="G552" s="400">
        <v>1</v>
      </c>
      <c r="H552" s="400">
        <v>2</v>
      </c>
      <c r="I552" s="400">
        <v>16</v>
      </c>
      <c r="J552" s="406" t="s">
        <v>2107</v>
      </c>
      <c r="K552" s="594">
        <f>'Allegato 1.1 (CE) new'!L541</f>
        <v>0</v>
      </c>
      <c r="L552" s="594">
        <v>0</v>
      </c>
      <c r="M552" s="594">
        <f>'Allegato 1.1 (CE) new'!N541</f>
        <v>0</v>
      </c>
      <c r="N552" s="594">
        <f>'Allegato 1.1 (CE) new'!O541</f>
        <v>0</v>
      </c>
      <c r="O552" s="578">
        <f t="shared" si="199"/>
        <v>0</v>
      </c>
      <c r="P552" s="578">
        <f t="shared" si="199"/>
        <v>0</v>
      </c>
      <c r="Q552" s="578"/>
      <c r="R552" s="453">
        <f t="shared" si="192"/>
        <v>0</v>
      </c>
      <c r="S552" s="361"/>
    </row>
    <row r="553" spans="1:19" ht="15">
      <c r="A553" s="398"/>
      <c r="B553" s="398" t="s">
        <v>2116</v>
      </c>
      <c r="C553" s="398" t="s">
        <v>963</v>
      </c>
      <c r="D553" s="399" t="s">
        <v>964</v>
      </c>
      <c r="E553" s="398">
        <v>5</v>
      </c>
      <c r="F553" s="400">
        <v>5</v>
      </c>
      <c r="G553" s="400">
        <v>1</v>
      </c>
      <c r="H553" s="400">
        <v>2</v>
      </c>
      <c r="I553" s="400">
        <v>17</v>
      </c>
      <c r="J553" s="406" t="s">
        <v>2108</v>
      </c>
      <c r="K553" s="594">
        <f>'Allegato 1.1 (CE) new'!L542</f>
        <v>0</v>
      </c>
      <c r="L553" s="594">
        <v>0</v>
      </c>
      <c r="M553" s="594">
        <f>'Allegato 1.1 (CE) new'!N542</f>
        <v>0</v>
      </c>
      <c r="N553" s="594">
        <f>'Allegato 1.1 (CE) new'!O542</f>
        <v>0</v>
      </c>
      <c r="O553" s="578">
        <f t="shared" ref="O553:P557" si="200">N553*0.02+N553</f>
        <v>0</v>
      </c>
      <c r="P553" s="578">
        <f t="shared" si="200"/>
        <v>0</v>
      </c>
      <c r="Q553" s="578"/>
      <c r="R553" s="453">
        <f t="shared" si="192"/>
        <v>0</v>
      </c>
      <c r="S553" s="361"/>
    </row>
    <row r="554" spans="1:19" ht="15">
      <c r="A554" s="398"/>
      <c r="B554" s="398" t="s">
        <v>2117</v>
      </c>
      <c r="C554" s="398" t="s">
        <v>965</v>
      </c>
      <c r="D554" s="399" t="s">
        <v>966</v>
      </c>
      <c r="E554" s="398">
        <v>5</v>
      </c>
      <c r="F554" s="400">
        <v>5</v>
      </c>
      <c r="G554" s="400">
        <v>1</v>
      </c>
      <c r="H554" s="400">
        <v>2</v>
      </c>
      <c r="I554" s="400">
        <v>18</v>
      </c>
      <c r="J554" s="406" t="s">
        <v>2109</v>
      </c>
      <c r="K554" s="594">
        <f>'Allegato 1.1 (CE) new'!L543</f>
        <v>0</v>
      </c>
      <c r="L554" s="594">
        <v>0</v>
      </c>
      <c r="M554" s="594">
        <f>'Allegato 1.1 (CE) new'!N543</f>
        <v>0</v>
      </c>
      <c r="N554" s="594">
        <f>'Allegato 1.1 (CE) new'!O543</f>
        <v>0</v>
      </c>
      <c r="O554" s="578">
        <f t="shared" si="200"/>
        <v>0</v>
      </c>
      <c r="P554" s="578">
        <f t="shared" si="200"/>
        <v>0</v>
      </c>
      <c r="Q554" s="578"/>
      <c r="R554" s="453">
        <f t="shared" si="192"/>
        <v>0</v>
      </c>
      <c r="S554" s="361"/>
    </row>
    <row r="555" spans="1:19" ht="15">
      <c r="A555" s="398"/>
      <c r="B555" s="398" t="s">
        <v>2115</v>
      </c>
      <c r="C555" s="398" t="s">
        <v>961</v>
      </c>
      <c r="D555" s="399" t="s">
        <v>962</v>
      </c>
      <c r="E555" s="398">
        <v>5</v>
      </c>
      <c r="F555" s="400">
        <v>5</v>
      </c>
      <c r="G555" s="400">
        <v>1</v>
      </c>
      <c r="H555" s="400">
        <v>2</v>
      </c>
      <c r="I555" s="400">
        <v>19</v>
      </c>
      <c r="J555" s="406" t="s">
        <v>2110</v>
      </c>
      <c r="K555" s="523">
        <f>'Allegato 1.1 (CE) new'!L544</f>
        <v>59059.88</v>
      </c>
      <c r="L555" s="594">
        <v>0</v>
      </c>
      <c r="M555" s="594">
        <f>'Allegato 1.1 (CE) new'!N544</f>
        <v>0</v>
      </c>
      <c r="N555" s="594">
        <f>'Allegato 1.1 (CE) new'!O544</f>
        <v>0</v>
      </c>
      <c r="O555" s="578">
        <f t="shared" si="200"/>
        <v>0</v>
      </c>
      <c r="P555" s="578">
        <f t="shared" si="200"/>
        <v>0</v>
      </c>
      <c r="Q555" s="578"/>
      <c r="R555" s="453">
        <f t="shared" si="192"/>
        <v>0</v>
      </c>
      <c r="S555" s="361"/>
    </row>
    <row r="556" spans="1:19" ht="15">
      <c r="A556" s="398"/>
      <c r="B556" s="398" t="s">
        <v>2116</v>
      </c>
      <c r="C556" s="398" t="s">
        <v>963</v>
      </c>
      <c r="D556" s="399" t="s">
        <v>964</v>
      </c>
      <c r="E556" s="398">
        <v>5</v>
      </c>
      <c r="F556" s="400">
        <v>5</v>
      </c>
      <c r="G556" s="400">
        <v>1</v>
      </c>
      <c r="H556" s="400">
        <v>2</v>
      </c>
      <c r="I556" s="400">
        <v>20</v>
      </c>
      <c r="J556" s="406" t="s">
        <v>2111</v>
      </c>
      <c r="K556" s="594">
        <f>'Allegato 1.1 (CE) new'!L545</f>
        <v>0</v>
      </c>
      <c r="L556" s="594">
        <v>0</v>
      </c>
      <c r="M556" s="594">
        <f>'Allegato 1.1 (CE) new'!N545</f>
        <v>0</v>
      </c>
      <c r="N556" s="594">
        <f>'Allegato 1.1 (CE) new'!O545</f>
        <v>0</v>
      </c>
      <c r="O556" s="578">
        <f t="shared" si="200"/>
        <v>0</v>
      </c>
      <c r="P556" s="578">
        <f t="shared" si="200"/>
        <v>0</v>
      </c>
      <c r="Q556" s="578"/>
      <c r="R556" s="453">
        <f t="shared" si="192"/>
        <v>0</v>
      </c>
      <c r="S556" s="361"/>
    </row>
    <row r="557" spans="1:19" ht="15">
      <c r="A557" s="398"/>
      <c r="B557" s="398" t="s">
        <v>2117</v>
      </c>
      <c r="C557" s="398" t="s">
        <v>965</v>
      </c>
      <c r="D557" s="399" t="s">
        <v>966</v>
      </c>
      <c r="E557" s="398">
        <v>5</v>
      </c>
      <c r="F557" s="400">
        <v>5</v>
      </c>
      <c r="G557" s="400">
        <v>1</v>
      </c>
      <c r="H557" s="400">
        <v>2</v>
      </c>
      <c r="I557" s="400">
        <v>21</v>
      </c>
      <c r="J557" s="406" t="s">
        <v>2112</v>
      </c>
      <c r="K557" s="565">
        <f>'Allegato 1.1 (CE) new'!L546</f>
        <v>0</v>
      </c>
      <c r="L557" s="594">
        <v>0</v>
      </c>
      <c r="M557" s="594">
        <f>'Allegato 1.1 (CE) new'!N546</f>
        <v>0</v>
      </c>
      <c r="N557" s="594">
        <f>'Allegato 1.1 (CE) new'!O546</f>
        <v>0</v>
      </c>
      <c r="O557" s="578">
        <f t="shared" si="200"/>
        <v>0</v>
      </c>
      <c r="P557" s="578">
        <f t="shared" si="200"/>
        <v>0</v>
      </c>
      <c r="Q557" s="578"/>
      <c r="R557" s="453">
        <f t="shared" si="192"/>
        <v>0</v>
      </c>
      <c r="S557" s="361"/>
    </row>
    <row r="558" spans="1:19" ht="15">
      <c r="A558" s="389"/>
      <c r="B558" s="389" t="s">
        <v>2118</v>
      </c>
      <c r="C558" s="389" t="s">
        <v>967</v>
      </c>
      <c r="D558" s="388" t="s">
        <v>2119</v>
      </c>
      <c r="E558" s="389">
        <v>5</v>
      </c>
      <c r="F558" s="390">
        <v>5</v>
      </c>
      <c r="G558" s="390">
        <v>2</v>
      </c>
      <c r="H558" s="390">
        <v>0</v>
      </c>
      <c r="I558" s="390">
        <v>0</v>
      </c>
      <c r="J558" s="391" t="s">
        <v>2120</v>
      </c>
      <c r="K558" s="592">
        <f>'Allegato 1.1 (CE) new'!L547</f>
        <v>24914321.850000001</v>
      </c>
      <c r="L558" s="592">
        <v>25659514</v>
      </c>
      <c r="M558" s="592">
        <f>'Allegato 1.1 (CE) new'!N547</f>
        <v>25390476</v>
      </c>
      <c r="N558" s="592">
        <f>'Allegato 1.1 (CE) new'!O547</f>
        <v>25699284</v>
      </c>
      <c r="O558" s="592">
        <f t="shared" ref="O558:Q558" si="201">O559</f>
        <v>26213269.68</v>
      </c>
      <c r="P558" s="592">
        <f t="shared" si="201"/>
        <v>26737535.073599998</v>
      </c>
      <c r="Q558" s="592">
        <f t="shared" si="201"/>
        <v>0</v>
      </c>
      <c r="R558" s="453">
        <f t="shared" si="192"/>
        <v>0</v>
      </c>
      <c r="S558" s="361"/>
    </row>
    <row r="559" spans="1:19" ht="15">
      <c r="A559" s="393"/>
      <c r="B559" s="393" t="s">
        <v>2118</v>
      </c>
      <c r="C559" s="393" t="s">
        <v>967</v>
      </c>
      <c r="D559" s="394" t="s">
        <v>2121</v>
      </c>
      <c r="E559" s="393">
        <v>5</v>
      </c>
      <c r="F559" s="395">
        <v>5</v>
      </c>
      <c r="G559" s="395">
        <v>2</v>
      </c>
      <c r="H559" s="395">
        <v>1</v>
      </c>
      <c r="I559" s="395">
        <v>0</v>
      </c>
      <c r="J559" s="396" t="s">
        <v>2122</v>
      </c>
      <c r="K559" s="593">
        <f>'Allegato 1.1 (CE) new'!L548</f>
        <v>24914321.850000001</v>
      </c>
      <c r="L559" s="593">
        <v>25659514</v>
      </c>
      <c r="M559" s="593">
        <f>'Allegato 1.1 (CE) new'!N548</f>
        <v>25390476</v>
      </c>
      <c r="N559" s="593">
        <f>'Allegato 1.1 (CE) new'!O548</f>
        <v>25699284</v>
      </c>
      <c r="O559" s="593">
        <f t="shared" ref="O559:Q559" si="202">SUBTOTAL(9,O560:O580)</f>
        <v>26213269.68</v>
      </c>
      <c r="P559" s="593">
        <f t="shared" si="202"/>
        <v>26737535.073599998</v>
      </c>
      <c r="Q559" s="593">
        <f t="shared" si="202"/>
        <v>0</v>
      </c>
      <c r="R559" s="453">
        <f t="shared" si="192"/>
        <v>0</v>
      </c>
      <c r="S559" s="361"/>
    </row>
    <row r="560" spans="1:19" ht="15">
      <c r="A560" s="398"/>
      <c r="B560" s="398" t="s">
        <v>2123</v>
      </c>
      <c r="C560" s="398" t="s">
        <v>969</v>
      </c>
      <c r="D560" s="399" t="s">
        <v>970</v>
      </c>
      <c r="E560" s="398">
        <v>5</v>
      </c>
      <c r="F560" s="400">
        <v>5</v>
      </c>
      <c r="G560" s="400">
        <v>2</v>
      </c>
      <c r="H560" s="400">
        <v>1</v>
      </c>
      <c r="I560" s="400">
        <v>1</v>
      </c>
      <c r="J560" s="406" t="s">
        <v>2124</v>
      </c>
      <c r="K560" s="565">
        <f>'Allegato 1.1 (CE) new'!L549</f>
        <v>13947581.890000001</v>
      </c>
      <c r="L560" s="594">
        <v>25431625</v>
      </c>
      <c r="M560" s="594">
        <f>'Allegato 1.1 (CE) new'!N549</f>
        <v>24908752</v>
      </c>
      <c r="N560" s="578">
        <f>'Allegato 1.1 (CE) new'!O549</f>
        <v>25185420</v>
      </c>
      <c r="O560" s="578">
        <f t="shared" ref="O560:P575" si="203">N560*0.02+N560</f>
        <v>25689128.399999999</v>
      </c>
      <c r="P560" s="578">
        <f t="shared" si="203"/>
        <v>26202910.967999998</v>
      </c>
      <c r="Q560" s="578"/>
      <c r="R560" s="453">
        <f t="shared" si="192"/>
        <v>0</v>
      </c>
      <c r="S560" s="361">
        <v>306672.07673107355</v>
      </c>
    </row>
    <row r="561" spans="1:19" ht="15">
      <c r="A561" s="398"/>
      <c r="B561" s="398" t="s">
        <v>2125</v>
      </c>
      <c r="C561" s="398" t="s">
        <v>971</v>
      </c>
      <c r="D561" s="399" t="s">
        <v>972</v>
      </c>
      <c r="E561" s="398">
        <v>5</v>
      </c>
      <c r="F561" s="400">
        <v>5</v>
      </c>
      <c r="G561" s="400">
        <v>2</v>
      </c>
      <c r="H561" s="400">
        <v>1</v>
      </c>
      <c r="I561" s="400">
        <v>2</v>
      </c>
      <c r="J561" s="406" t="s">
        <v>2126</v>
      </c>
      <c r="K561" s="594">
        <f>'Allegato 1.1 (CE) new'!L550</f>
        <v>266570.40000000002</v>
      </c>
      <c r="L561" s="594">
        <v>227889</v>
      </c>
      <c r="M561" s="594">
        <f>'Allegato 1.1 (CE) new'!N550</f>
        <v>481724</v>
      </c>
      <c r="N561" s="578">
        <f>'Allegato 1.1 (CE) new'!O550</f>
        <v>513864</v>
      </c>
      <c r="O561" s="578">
        <f t="shared" si="203"/>
        <v>524141.28</v>
      </c>
      <c r="P561" s="578">
        <f t="shared" si="203"/>
        <v>534624.10560000001</v>
      </c>
      <c r="Q561" s="578"/>
      <c r="R561" s="453">
        <f t="shared" si="192"/>
        <v>0</v>
      </c>
      <c r="S561" s="361">
        <v>128561.14714464016</v>
      </c>
    </row>
    <row r="562" spans="1:19" ht="15">
      <c r="A562" s="398"/>
      <c r="B562" s="398" t="s">
        <v>2127</v>
      </c>
      <c r="C562" s="398" t="s">
        <v>973</v>
      </c>
      <c r="D562" s="399" t="s">
        <v>974</v>
      </c>
      <c r="E562" s="398">
        <v>5</v>
      </c>
      <c r="F562" s="400">
        <v>5</v>
      </c>
      <c r="G562" s="400">
        <v>2</v>
      </c>
      <c r="H562" s="400">
        <v>1</v>
      </c>
      <c r="I562" s="400">
        <v>3</v>
      </c>
      <c r="J562" s="406" t="s">
        <v>2128</v>
      </c>
      <c r="K562" s="594">
        <f>'Allegato 1.1 (CE) new'!L551</f>
        <v>0</v>
      </c>
      <c r="L562" s="594">
        <v>0</v>
      </c>
      <c r="M562" s="594">
        <f>'Allegato 1.1 (CE) new'!N551</f>
        <v>0</v>
      </c>
      <c r="N562" s="594">
        <f>'Allegato 1.1 (CE) new'!O551</f>
        <v>0</v>
      </c>
      <c r="O562" s="578">
        <f t="shared" si="203"/>
        <v>0</v>
      </c>
      <c r="P562" s="578">
        <f t="shared" si="203"/>
        <v>0</v>
      </c>
      <c r="Q562" s="578"/>
      <c r="R562" s="453">
        <f t="shared" si="192"/>
        <v>0</v>
      </c>
      <c r="S562" s="361"/>
    </row>
    <row r="563" spans="1:19" ht="38.25">
      <c r="A563" s="398"/>
      <c r="B563" s="398" t="s">
        <v>2123</v>
      </c>
      <c r="C563" s="398" t="s">
        <v>969</v>
      </c>
      <c r="D563" s="399" t="s">
        <v>970</v>
      </c>
      <c r="E563" s="398">
        <v>5</v>
      </c>
      <c r="F563" s="400">
        <v>5</v>
      </c>
      <c r="G563" s="400">
        <v>2</v>
      </c>
      <c r="H563" s="400">
        <v>1</v>
      </c>
      <c r="I563" s="400">
        <v>4</v>
      </c>
      <c r="J563" s="406" t="s">
        <v>2129</v>
      </c>
      <c r="K563" s="565">
        <f>'Allegato 1.1 (CE) new'!L552</f>
        <v>2494959.9700000002</v>
      </c>
      <c r="L563" s="594">
        <v>0</v>
      </c>
      <c r="M563" s="594">
        <f>'Allegato 1.1 (CE) new'!N552</f>
        <v>0</v>
      </c>
      <c r="N563" s="594">
        <f>'Allegato 1.1 (CE) new'!O552</f>
        <v>0</v>
      </c>
      <c r="O563" s="578">
        <f t="shared" si="203"/>
        <v>0</v>
      </c>
      <c r="P563" s="578">
        <f t="shared" si="203"/>
        <v>0</v>
      </c>
      <c r="Q563" s="578"/>
      <c r="R563" s="453">
        <f t="shared" si="192"/>
        <v>0</v>
      </c>
      <c r="S563" s="361"/>
    </row>
    <row r="564" spans="1:19" ht="38.25">
      <c r="A564" s="398"/>
      <c r="B564" s="398" t="s">
        <v>2125</v>
      </c>
      <c r="C564" s="398" t="s">
        <v>971</v>
      </c>
      <c r="D564" s="399" t="s">
        <v>972</v>
      </c>
      <c r="E564" s="398">
        <v>5</v>
      </c>
      <c r="F564" s="400">
        <v>5</v>
      </c>
      <c r="G564" s="400">
        <v>2</v>
      </c>
      <c r="H564" s="400">
        <v>1</v>
      </c>
      <c r="I564" s="400">
        <v>5</v>
      </c>
      <c r="J564" s="406" t="s">
        <v>2130</v>
      </c>
      <c r="K564" s="594">
        <f>'Allegato 1.1 (CE) new'!L553</f>
        <v>22500</v>
      </c>
      <c r="L564" s="594">
        <v>0</v>
      </c>
      <c r="M564" s="594">
        <f>'Allegato 1.1 (CE) new'!N553</f>
        <v>0</v>
      </c>
      <c r="N564" s="594">
        <f>'Allegato 1.1 (CE) new'!O553</f>
        <v>0</v>
      </c>
      <c r="O564" s="578">
        <f t="shared" si="203"/>
        <v>0</v>
      </c>
      <c r="P564" s="578">
        <f t="shared" si="203"/>
        <v>0</v>
      </c>
      <c r="Q564" s="578"/>
      <c r="R564" s="453">
        <f t="shared" si="192"/>
        <v>0</v>
      </c>
      <c r="S564" s="361"/>
    </row>
    <row r="565" spans="1:19" ht="38.25">
      <c r="A565" s="398"/>
      <c r="B565" s="398" t="s">
        <v>2127</v>
      </c>
      <c r="C565" s="398" t="s">
        <v>973</v>
      </c>
      <c r="D565" s="399" t="s">
        <v>974</v>
      </c>
      <c r="E565" s="398">
        <v>5</v>
      </c>
      <c r="F565" s="400">
        <v>5</v>
      </c>
      <c r="G565" s="400">
        <v>2</v>
      </c>
      <c r="H565" s="400">
        <v>1</v>
      </c>
      <c r="I565" s="400">
        <v>6</v>
      </c>
      <c r="J565" s="406" t="s">
        <v>2131</v>
      </c>
      <c r="K565" s="594">
        <f>'Allegato 1.1 (CE) new'!L554</f>
        <v>0</v>
      </c>
      <c r="L565" s="594">
        <v>0</v>
      </c>
      <c r="M565" s="594">
        <f>'Allegato 1.1 (CE) new'!N554</f>
        <v>0</v>
      </c>
      <c r="N565" s="594">
        <f>'Allegato 1.1 (CE) new'!O554</f>
        <v>0</v>
      </c>
      <c r="O565" s="578">
        <f t="shared" si="203"/>
        <v>0</v>
      </c>
      <c r="P565" s="578">
        <f t="shared" si="203"/>
        <v>0</v>
      </c>
      <c r="Q565" s="578"/>
      <c r="R565" s="453">
        <f t="shared" si="192"/>
        <v>0</v>
      </c>
      <c r="S565" s="361"/>
    </row>
    <row r="566" spans="1:19" ht="25.5">
      <c r="A566" s="398"/>
      <c r="B566" s="398" t="s">
        <v>2123</v>
      </c>
      <c r="C566" s="398" t="s">
        <v>969</v>
      </c>
      <c r="D566" s="399" t="s">
        <v>970</v>
      </c>
      <c r="E566" s="398">
        <v>5</v>
      </c>
      <c r="F566" s="400">
        <v>5</v>
      </c>
      <c r="G566" s="400">
        <v>2</v>
      </c>
      <c r="H566" s="400">
        <v>1</v>
      </c>
      <c r="I566" s="400">
        <v>7</v>
      </c>
      <c r="J566" s="406" t="s">
        <v>2132</v>
      </c>
      <c r="K566" s="565">
        <f>'Allegato 1.1 (CE) new'!L555</f>
        <v>1600000</v>
      </c>
      <c r="L566" s="594">
        <v>0</v>
      </c>
      <c r="M566" s="594">
        <f>'Allegato 1.1 (CE) new'!N555</f>
        <v>0</v>
      </c>
      <c r="N566" s="594">
        <f>'Allegato 1.1 (CE) new'!O555</f>
        <v>0</v>
      </c>
      <c r="O566" s="578">
        <f t="shared" si="203"/>
        <v>0</v>
      </c>
      <c r="P566" s="578">
        <f t="shared" si="203"/>
        <v>0</v>
      </c>
      <c r="Q566" s="578"/>
      <c r="R566" s="453">
        <f t="shared" si="192"/>
        <v>0</v>
      </c>
      <c r="S566" s="361"/>
    </row>
    <row r="567" spans="1:19" ht="25.5">
      <c r="A567" s="398"/>
      <c r="B567" s="398" t="s">
        <v>2125</v>
      </c>
      <c r="C567" s="398" t="s">
        <v>971</v>
      </c>
      <c r="D567" s="399" t="s">
        <v>972</v>
      </c>
      <c r="E567" s="398">
        <v>5</v>
      </c>
      <c r="F567" s="400">
        <v>5</v>
      </c>
      <c r="G567" s="400">
        <v>2</v>
      </c>
      <c r="H567" s="400">
        <v>1</v>
      </c>
      <c r="I567" s="400">
        <v>8</v>
      </c>
      <c r="J567" s="406" t="s">
        <v>2133</v>
      </c>
      <c r="K567" s="594">
        <f>'Allegato 1.1 (CE) new'!L556</f>
        <v>30000</v>
      </c>
      <c r="L567" s="594">
        <v>0</v>
      </c>
      <c r="M567" s="594">
        <f>'Allegato 1.1 (CE) new'!N556</f>
        <v>0</v>
      </c>
      <c r="N567" s="594">
        <f>'Allegato 1.1 (CE) new'!O556</f>
        <v>0</v>
      </c>
      <c r="O567" s="578">
        <f t="shared" si="203"/>
        <v>0</v>
      </c>
      <c r="P567" s="578">
        <f t="shared" si="203"/>
        <v>0</v>
      </c>
      <c r="Q567" s="578"/>
      <c r="R567" s="453">
        <f t="shared" si="192"/>
        <v>0</v>
      </c>
      <c r="S567" s="361"/>
    </row>
    <row r="568" spans="1:19" ht="25.5">
      <c r="A568" s="398"/>
      <c r="B568" s="398" t="s">
        <v>2127</v>
      </c>
      <c r="C568" s="398" t="s">
        <v>973</v>
      </c>
      <c r="D568" s="399" t="s">
        <v>974</v>
      </c>
      <c r="E568" s="398">
        <v>5</v>
      </c>
      <c r="F568" s="400">
        <v>5</v>
      </c>
      <c r="G568" s="400">
        <v>2</v>
      </c>
      <c r="H568" s="400">
        <v>1</v>
      </c>
      <c r="I568" s="400">
        <v>9</v>
      </c>
      <c r="J568" s="406" t="s">
        <v>2134</v>
      </c>
      <c r="K568" s="594">
        <f>'Allegato 1.1 (CE) new'!L557</f>
        <v>0</v>
      </c>
      <c r="L568" s="594">
        <v>0</v>
      </c>
      <c r="M568" s="594">
        <f>'Allegato 1.1 (CE) new'!N557</f>
        <v>0</v>
      </c>
      <c r="N568" s="594">
        <f>'Allegato 1.1 (CE) new'!O557</f>
        <v>0</v>
      </c>
      <c r="O568" s="578">
        <f t="shared" si="203"/>
        <v>0</v>
      </c>
      <c r="P568" s="578">
        <f t="shared" si="203"/>
        <v>0</v>
      </c>
      <c r="Q568" s="578"/>
      <c r="R568" s="453">
        <f t="shared" si="192"/>
        <v>0</v>
      </c>
      <c r="S568" s="361"/>
    </row>
    <row r="569" spans="1:19" ht="25.5">
      <c r="A569" s="398"/>
      <c r="B569" s="398" t="s">
        <v>2123</v>
      </c>
      <c r="C569" s="398" t="s">
        <v>969</v>
      </c>
      <c r="D569" s="399" t="s">
        <v>970</v>
      </c>
      <c r="E569" s="398">
        <v>5</v>
      </c>
      <c r="F569" s="400">
        <v>5</v>
      </c>
      <c r="G569" s="400">
        <v>2</v>
      </c>
      <c r="H569" s="400">
        <v>1</v>
      </c>
      <c r="I569" s="400">
        <v>10</v>
      </c>
      <c r="J569" s="406" t="s">
        <v>2135</v>
      </c>
      <c r="K569" s="565">
        <f>'Allegato 1.1 (CE) new'!L558</f>
        <v>444155.77</v>
      </c>
      <c r="L569" s="594">
        <v>0</v>
      </c>
      <c r="M569" s="594">
        <f>'Allegato 1.1 (CE) new'!N558</f>
        <v>0</v>
      </c>
      <c r="N569" s="594">
        <f>'Allegato 1.1 (CE) new'!O558</f>
        <v>0</v>
      </c>
      <c r="O569" s="578">
        <f t="shared" si="203"/>
        <v>0</v>
      </c>
      <c r="P569" s="578">
        <f t="shared" si="203"/>
        <v>0</v>
      </c>
      <c r="Q569" s="578"/>
      <c r="R569" s="453">
        <f t="shared" si="192"/>
        <v>0</v>
      </c>
      <c r="S569" s="361"/>
    </row>
    <row r="570" spans="1:19" ht="25.5">
      <c r="A570" s="398"/>
      <c r="B570" s="398" t="s">
        <v>2125</v>
      </c>
      <c r="C570" s="398" t="s">
        <v>971</v>
      </c>
      <c r="D570" s="399" t="s">
        <v>972</v>
      </c>
      <c r="E570" s="398">
        <v>5</v>
      </c>
      <c r="F570" s="400">
        <v>5</v>
      </c>
      <c r="G570" s="400">
        <v>2</v>
      </c>
      <c r="H570" s="400">
        <v>1</v>
      </c>
      <c r="I570" s="400">
        <v>11</v>
      </c>
      <c r="J570" s="406" t="s">
        <v>2136</v>
      </c>
      <c r="K570" s="594">
        <f>'Allegato 1.1 (CE) new'!L559</f>
        <v>15000</v>
      </c>
      <c r="L570" s="594">
        <v>0</v>
      </c>
      <c r="M570" s="594">
        <f>'Allegato 1.1 (CE) new'!N559</f>
        <v>0</v>
      </c>
      <c r="N570" s="594">
        <f>'Allegato 1.1 (CE) new'!O559</f>
        <v>0</v>
      </c>
      <c r="O570" s="578">
        <f t="shared" si="203"/>
        <v>0</v>
      </c>
      <c r="P570" s="578">
        <f t="shared" si="203"/>
        <v>0</v>
      </c>
      <c r="Q570" s="578"/>
      <c r="R570" s="453">
        <f t="shared" si="192"/>
        <v>0</v>
      </c>
      <c r="S570" s="361"/>
    </row>
    <row r="571" spans="1:19" ht="25.5">
      <c r="A571" s="398"/>
      <c r="B571" s="398" t="s">
        <v>2127</v>
      </c>
      <c r="C571" s="398" t="s">
        <v>973</v>
      </c>
      <c r="D571" s="399" t="s">
        <v>974</v>
      </c>
      <c r="E571" s="398">
        <v>5</v>
      </c>
      <c r="F571" s="400">
        <v>5</v>
      </c>
      <c r="G571" s="400">
        <v>2</v>
      </c>
      <c r="H571" s="400">
        <v>1</v>
      </c>
      <c r="I571" s="400">
        <v>12</v>
      </c>
      <c r="J571" s="406" t="s">
        <v>2137</v>
      </c>
      <c r="K571" s="594">
        <f>'Allegato 1.1 (CE) new'!L560</f>
        <v>0</v>
      </c>
      <c r="L571" s="594">
        <v>0</v>
      </c>
      <c r="M571" s="594">
        <f>'Allegato 1.1 (CE) new'!N560</f>
        <v>0</v>
      </c>
      <c r="N571" s="594">
        <f>'Allegato 1.1 (CE) new'!O560</f>
        <v>0</v>
      </c>
      <c r="O571" s="578">
        <f t="shared" si="203"/>
        <v>0</v>
      </c>
      <c r="P571" s="578">
        <f t="shared" si="203"/>
        <v>0</v>
      </c>
      <c r="Q571" s="578"/>
      <c r="R571" s="453">
        <f t="shared" si="192"/>
        <v>0</v>
      </c>
      <c r="S571" s="361"/>
    </row>
    <row r="572" spans="1:19" ht="15">
      <c r="A572" s="398"/>
      <c r="B572" s="398" t="s">
        <v>2123</v>
      </c>
      <c r="C572" s="398" t="s">
        <v>969</v>
      </c>
      <c r="D572" s="399" t="s">
        <v>970</v>
      </c>
      <c r="E572" s="398">
        <v>5</v>
      </c>
      <c r="F572" s="400">
        <v>5</v>
      </c>
      <c r="G572" s="400">
        <v>2</v>
      </c>
      <c r="H572" s="400">
        <v>1</v>
      </c>
      <c r="I572" s="400">
        <v>13</v>
      </c>
      <c r="J572" s="406" t="s">
        <v>2104</v>
      </c>
      <c r="K572" s="594">
        <f>'Allegato 1.1 (CE) new'!L561</f>
        <v>5075251.29</v>
      </c>
      <c r="L572" s="594">
        <v>0</v>
      </c>
      <c r="M572" s="594">
        <f>'Allegato 1.1 (CE) new'!N561</f>
        <v>0</v>
      </c>
      <c r="N572" s="594">
        <f>'Allegato 1.1 (CE) new'!O561</f>
        <v>0</v>
      </c>
      <c r="O572" s="578">
        <f t="shared" si="203"/>
        <v>0</v>
      </c>
      <c r="P572" s="578">
        <f t="shared" si="203"/>
        <v>0</v>
      </c>
      <c r="Q572" s="578"/>
      <c r="R572" s="453">
        <f t="shared" si="192"/>
        <v>0</v>
      </c>
      <c r="S572" s="361"/>
    </row>
    <row r="573" spans="1:19" ht="15">
      <c r="A573" s="398"/>
      <c r="B573" s="398" t="s">
        <v>2125</v>
      </c>
      <c r="C573" s="398" t="s">
        <v>971</v>
      </c>
      <c r="D573" s="399" t="s">
        <v>972</v>
      </c>
      <c r="E573" s="398">
        <v>5</v>
      </c>
      <c r="F573" s="400">
        <v>5</v>
      </c>
      <c r="G573" s="400">
        <v>2</v>
      </c>
      <c r="H573" s="400">
        <v>1</v>
      </c>
      <c r="I573" s="400">
        <v>14</v>
      </c>
      <c r="J573" s="406" t="s">
        <v>2105</v>
      </c>
      <c r="K573" s="565">
        <f>'Allegato 1.1 (CE) new'!L562</f>
        <v>93705.94</v>
      </c>
      <c r="L573" s="594">
        <v>0</v>
      </c>
      <c r="M573" s="594">
        <f>'Allegato 1.1 (CE) new'!N562</f>
        <v>0</v>
      </c>
      <c r="N573" s="594">
        <f>'Allegato 1.1 (CE) new'!O562</f>
        <v>0</v>
      </c>
      <c r="O573" s="578">
        <f t="shared" si="203"/>
        <v>0</v>
      </c>
      <c r="P573" s="578">
        <f t="shared" si="203"/>
        <v>0</v>
      </c>
      <c r="Q573" s="578"/>
      <c r="R573" s="453">
        <f t="shared" si="192"/>
        <v>0</v>
      </c>
      <c r="S573" s="361"/>
    </row>
    <row r="574" spans="1:19" ht="15">
      <c r="A574" s="398"/>
      <c r="B574" s="398" t="s">
        <v>2127</v>
      </c>
      <c r="C574" s="398" t="s">
        <v>973</v>
      </c>
      <c r="D574" s="399" t="s">
        <v>974</v>
      </c>
      <c r="E574" s="398">
        <v>5</v>
      </c>
      <c r="F574" s="400">
        <v>5</v>
      </c>
      <c r="G574" s="400">
        <v>2</v>
      </c>
      <c r="H574" s="400">
        <v>1</v>
      </c>
      <c r="I574" s="400">
        <v>15</v>
      </c>
      <c r="J574" s="406" t="s">
        <v>2106</v>
      </c>
      <c r="K574" s="594">
        <f>'Allegato 1.1 (CE) new'!L563</f>
        <v>0</v>
      </c>
      <c r="L574" s="594">
        <v>0</v>
      </c>
      <c r="M574" s="594">
        <f>'Allegato 1.1 (CE) new'!N563</f>
        <v>0</v>
      </c>
      <c r="N574" s="594">
        <f>'Allegato 1.1 (CE) new'!O563</f>
        <v>0</v>
      </c>
      <c r="O574" s="578">
        <f t="shared" si="203"/>
        <v>0</v>
      </c>
      <c r="P574" s="578">
        <f t="shared" si="203"/>
        <v>0</v>
      </c>
      <c r="Q574" s="578"/>
      <c r="R574" s="453">
        <f t="shared" si="192"/>
        <v>0</v>
      </c>
      <c r="S574" s="361"/>
    </row>
    <row r="575" spans="1:19" ht="15">
      <c r="A575" s="398"/>
      <c r="B575" s="398" t="s">
        <v>2123</v>
      </c>
      <c r="C575" s="398" t="s">
        <v>969</v>
      </c>
      <c r="D575" s="399" t="s">
        <v>970</v>
      </c>
      <c r="E575" s="398">
        <v>5</v>
      </c>
      <c r="F575" s="400">
        <v>5</v>
      </c>
      <c r="G575" s="400">
        <v>2</v>
      </c>
      <c r="H575" s="400">
        <v>1</v>
      </c>
      <c r="I575" s="400">
        <v>16</v>
      </c>
      <c r="J575" s="406" t="s">
        <v>2107</v>
      </c>
      <c r="K575" s="594">
        <f>'Allegato 1.1 (CE) new'!L564</f>
        <v>0</v>
      </c>
      <c r="L575" s="594">
        <v>0</v>
      </c>
      <c r="M575" s="594">
        <f>'Allegato 1.1 (CE) new'!N564</f>
        <v>0</v>
      </c>
      <c r="N575" s="594">
        <f>'Allegato 1.1 (CE) new'!O564</f>
        <v>0</v>
      </c>
      <c r="O575" s="578">
        <f t="shared" si="203"/>
        <v>0</v>
      </c>
      <c r="P575" s="578">
        <f t="shared" si="203"/>
        <v>0</v>
      </c>
      <c r="Q575" s="578"/>
      <c r="R575" s="453">
        <f t="shared" ref="R575:R638" si="204">N575+N575*0.02-O575</f>
        <v>0</v>
      </c>
      <c r="S575" s="361"/>
    </row>
    <row r="576" spans="1:19" ht="15">
      <c r="A576" s="398"/>
      <c r="B576" s="398" t="s">
        <v>2125</v>
      </c>
      <c r="C576" s="398" t="s">
        <v>971</v>
      </c>
      <c r="D576" s="399" t="s">
        <v>972</v>
      </c>
      <c r="E576" s="398">
        <v>5</v>
      </c>
      <c r="F576" s="400">
        <v>5</v>
      </c>
      <c r="G576" s="400">
        <v>2</v>
      </c>
      <c r="H576" s="400">
        <v>1</v>
      </c>
      <c r="I576" s="400">
        <v>17</v>
      </c>
      <c r="J576" s="406" t="s">
        <v>2108</v>
      </c>
      <c r="K576" s="594">
        <f>'Allegato 1.1 (CE) new'!L565</f>
        <v>0</v>
      </c>
      <c r="L576" s="594">
        <v>0</v>
      </c>
      <c r="M576" s="594">
        <f>'Allegato 1.1 (CE) new'!N565</f>
        <v>0</v>
      </c>
      <c r="N576" s="594">
        <f>'Allegato 1.1 (CE) new'!O565</f>
        <v>0</v>
      </c>
      <c r="O576" s="578">
        <f t="shared" ref="O576:P580" si="205">N576*0.02+N576</f>
        <v>0</v>
      </c>
      <c r="P576" s="578">
        <f t="shared" si="205"/>
        <v>0</v>
      </c>
      <c r="Q576" s="578"/>
      <c r="R576" s="453">
        <f t="shared" si="204"/>
        <v>0</v>
      </c>
      <c r="S576" s="361"/>
    </row>
    <row r="577" spans="1:19" ht="15">
      <c r="A577" s="398"/>
      <c r="B577" s="398" t="s">
        <v>2127</v>
      </c>
      <c r="C577" s="398" t="s">
        <v>973</v>
      </c>
      <c r="D577" s="399" t="s">
        <v>974</v>
      </c>
      <c r="E577" s="398">
        <v>5</v>
      </c>
      <c r="F577" s="400">
        <v>5</v>
      </c>
      <c r="G577" s="400">
        <v>2</v>
      </c>
      <c r="H577" s="400">
        <v>1</v>
      </c>
      <c r="I577" s="400">
        <v>18</v>
      </c>
      <c r="J577" s="406" t="s">
        <v>2109</v>
      </c>
      <c r="K577" s="594">
        <f>'Allegato 1.1 (CE) new'!L566</f>
        <v>0</v>
      </c>
      <c r="L577" s="594">
        <v>0</v>
      </c>
      <c r="M577" s="594">
        <f>'Allegato 1.1 (CE) new'!N566</f>
        <v>0</v>
      </c>
      <c r="N577" s="594">
        <f>'Allegato 1.1 (CE) new'!O566</f>
        <v>0</v>
      </c>
      <c r="O577" s="578">
        <f t="shared" si="205"/>
        <v>0</v>
      </c>
      <c r="P577" s="578">
        <f t="shared" si="205"/>
        <v>0</v>
      </c>
      <c r="Q577" s="578"/>
      <c r="R577" s="453">
        <f t="shared" si="204"/>
        <v>0</v>
      </c>
      <c r="S577" s="361"/>
    </row>
    <row r="578" spans="1:19" ht="15">
      <c r="A578" s="398"/>
      <c r="B578" s="398" t="s">
        <v>2123</v>
      </c>
      <c r="C578" s="398" t="s">
        <v>969</v>
      </c>
      <c r="D578" s="399" t="s">
        <v>970</v>
      </c>
      <c r="E578" s="398">
        <v>5</v>
      </c>
      <c r="F578" s="400">
        <v>5</v>
      </c>
      <c r="G578" s="400">
        <v>2</v>
      </c>
      <c r="H578" s="400">
        <v>1</v>
      </c>
      <c r="I578" s="400">
        <v>19</v>
      </c>
      <c r="J578" s="406" t="s">
        <v>2110</v>
      </c>
      <c r="K578" s="594">
        <f>'Allegato 1.1 (CE) new'!L567</f>
        <v>917184.1399999999</v>
      </c>
      <c r="L578" s="594">
        <v>0</v>
      </c>
      <c r="M578" s="594">
        <f>'Allegato 1.1 (CE) new'!N567</f>
        <v>0</v>
      </c>
      <c r="N578" s="594">
        <f>'Allegato 1.1 (CE) new'!O567</f>
        <v>0</v>
      </c>
      <c r="O578" s="578">
        <f t="shared" si="205"/>
        <v>0</v>
      </c>
      <c r="P578" s="578">
        <f t="shared" si="205"/>
        <v>0</v>
      </c>
      <c r="Q578" s="578"/>
      <c r="R578" s="453">
        <f t="shared" si="204"/>
        <v>0</v>
      </c>
      <c r="S578" s="361"/>
    </row>
    <row r="579" spans="1:19" ht="15">
      <c r="A579" s="398"/>
      <c r="B579" s="398" t="s">
        <v>2125</v>
      </c>
      <c r="C579" s="398" t="s">
        <v>971</v>
      </c>
      <c r="D579" s="399" t="s">
        <v>972</v>
      </c>
      <c r="E579" s="398">
        <v>5</v>
      </c>
      <c r="F579" s="400">
        <v>5</v>
      </c>
      <c r="G579" s="400">
        <v>2</v>
      </c>
      <c r="H579" s="400">
        <v>1</v>
      </c>
      <c r="I579" s="400">
        <v>20</v>
      </c>
      <c r="J579" s="406" t="s">
        <v>2111</v>
      </c>
      <c r="K579" s="594">
        <f>'Allegato 1.1 (CE) new'!L568</f>
        <v>7412.45</v>
      </c>
      <c r="L579" s="594">
        <v>0</v>
      </c>
      <c r="M579" s="594">
        <f>'Allegato 1.1 (CE) new'!N568</f>
        <v>0</v>
      </c>
      <c r="N579" s="594">
        <f>'Allegato 1.1 (CE) new'!O568</f>
        <v>0</v>
      </c>
      <c r="O579" s="578">
        <f t="shared" si="205"/>
        <v>0</v>
      </c>
      <c r="P579" s="578">
        <f t="shared" si="205"/>
        <v>0</v>
      </c>
      <c r="Q579" s="578"/>
      <c r="R579" s="453">
        <f t="shared" si="204"/>
        <v>0</v>
      </c>
      <c r="S579" s="361"/>
    </row>
    <row r="580" spans="1:19" ht="15">
      <c r="A580" s="398"/>
      <c r="B580" s="398" t="s">
        <v>2127</v>
      </c>
      <c r="C580" s="398" t="s">
        <v>973</v>
      </c>
      <c r="D580" s="399" t="s">
        <v>974</v>
      </c>
      <c r="E580" s="398">
        <v>5</v>
      </c>
      <c r="F580" s="400">
        <v>5</v>
      </c>
      <c r="G580" s="400">
        <v>2</v>
      </c>
      <c r="H580" s="400">
        <v>1</v>
      </c>
      <c r="I580" s="400">
        <v>21</v>
      </c>
      <c r="J580" s="406" t="s">
        <v>2112</v>
      </c>
      <c r="K580" s="565">
        <f>'Allegato 1.1 (CE) new'!L569</f>
        <v>0</v>
      </c>
      <c r="L580" s="594">
        <v>0</v>
      </c>
      <c r="M580" s="594">
        <f>'Allegato 1.1 (CE) new'!N569</f>
        <v>0</v>
      </c>
      <c r="N580" s="594">
        <f>'Allegato 1.1 (CE) new'!O569</f>
        <v>0</v>
      </c>
      <c r="O580" s="578">
        <f t="shared" si="205"/>
        <v>0</v>
      </c>
      <c r="P580" s="578">
        <f t="shared" si="205"/>
        <v>0</v>
      </c>
      <c r="Q580" s="578"/>
      <c r="R580" s="453">
        <f t="shared" si="204"/>
        <v>0</v>
      </c>
      <c r="S580" s="361"/>
    </row>
    <row r="581" spans="1:19" ht="15">
      <c r="A581" s="383"/>
      <c r="B581" s="383" t="s">
        <v>2138</v>
      </c>
      <c r="C581" s="383" t="s">
        <v>975</v>
      </c>
      <c r="D581" s="382" t="s">
        <v>2139</v>
      </c>
      <c r="E581" s="383">
        <v>5</v>
      </c>
      <c r="F581" s="384">
        <v>6</v>
      </c>
      <c r="G581" s="384">
        <v>0</v>
      </c>
      <c r="H581" s="384">
        <v>0</v>
      </c>
      <c r="I581" s="384">
        <v>0</v>
      </c>
      <c r="J581" s="385" t="s">
        <v>2140</v>
      </c>
      <c r="K581" s="591">
        <f>'Allegato 1.1 (CE) new'!L570</f>
        <v>283163.91000000003</v>
      </c>
      <c r="L581" s="591">
        <v>279988</v>
      </c>
      <c r="M581" s="591">
        <f>'Allegato 1.1 (CE) new'!N570</f>
        <v>268164</v>
      </c>
      <c r="N581" s="591">
        <f>'Allegato 1.1 (CE) new'!O570</f>
        <v>278564</v>
      </c>
      <c r="O581" s="591">
        <f t="shared" ref="O581:Q581" si="206">O582+O605</f>
        <v>284135.28000000003</v>
      </c>
      <c r="P581" s="591">
        <f t="shared" si="206"/>
        <v>289817.98560000001</v>
      </c>
      <c r="Q581" s="591">
        <f t="shared" si="206"/>
        <v>0</v>
      </c>
      <c r="R581" s="453">
        <f t="shared" si="204"/>
        <v>0</v>
      </c>
      <c r="S581" s="361"/>
    </row>
    <row r="582" spans="1:19" ht="15">
      <c r="A582" s="389"/>
      <c r="B582" s="389" t="s">
        <v>2141</v>
      </c>
      <c r="C582" s="389" t="s">
        <v>977</v>
      </c>
      <c r="D582" s="388" t="s">
        <v>2142</v>
      </c>
      <c r="E582" s="389">
        <v>5</v>
      </c>
      <c r="F582" s="390">
        <v>6</v>
      </c>
      <c r="G582" s="390">
        <v>1</v>
      </c>
      <c r="H582" s="390">
        <v>0</v>
      </c>
      <c r="I582" s="390">
        <v>0</v>
      </c>
      <c r="J582" s="391" t="s">
        <v>2143</v>
      </c>
      <c r="K582" s="592">
        <f>'Allegato 1.1 (CE) new'!L571</f>
        <v>250025.78</v>
      </c>
      <c r="L582" s="592">
        <v>239953</v>
      </c>
      <c r="M582" s="592">
        <f>'Allegato 1.1 (CE) new'!N571</f>
        <v>234489</v>
      </c>
      <c r="N582" s="592">
        <f>'Allegato 1.1 (CE) new'!O571</f>
        <v>244889</v>
      </c>
      <c r="O582" s="592">
        <f t="shared" ref="O582:Q582" si="207">O583</f>
        <v>249786.78</v>
      </c>
      <c r="P582" s="592">
        <f t="shared" si="207"/>
        <v>254782.51559999998</v>
      </c>
      <c r="Q582" s="592">
        <f t="shared" si="207"/>
        <v>0</v>
      </c>
      <c r="R582" s="453">
        <f t="shared" si="204"/>
        <v>0</v>
      </c>
      <c r="S582" s="361"/>
    </row>
    <row r="583" spans="1:19" ht="15">
      <c r="A583" s="393"/>
      <c r="B583" s="393" t="s">
        <v>2141</v>
      </c>
      <c r="C583" s="393" t="s">
        <v>977</v>
      </c>
      <c r="D583" s="394" t="s">
        <v>2144</v>
      </c>
      <c r="E583" s="393">
        <v>5</v>
      </c>
      <c r="F583" s="395">
        <v>6</v>
      </c>
      <c r="G583" s="395">
        <v>1</v>
      </c>
      <c r="H583" s="395">
        <v>1</v>
      </c>
      <c r="I583" s="395">
        <v>0</v>
      </c>
      <c r="J583" s="396" t="s">
        <v>2145</v>
      </c>
      <c r="K583" s="593">
        <f>'Allegato 1.1 (CE) new'!L572</f>
        <v>250025.78</v>
      </c>
      <c r="L583" s="593">
        <v>239953</v>
      </c>
      <c r="M583" s="593">
        <f>'Allegato 1.1 (CE) new'!N572</f>
        <v>234489</v>
      </c>
      <c r="N583" s="593">
        <f>'Allegato 1.1 (CE) new'!O572</f>
        <v>244889</v>
      </c>
      <c r="O583" s="593">
        <f t="shared" ref="O583:Q583" si="208">SUBTOTAL(9,O584:O604)</f>
        <v>249786.78</v>
      </c>
      <c r="P583" s="593">
        <f t="shared" si="208"/>
        <v>254782.51559999998</v>
      </c>
      <c r="Q583" s="593">
        <f t="shared" si="208"/>
        <v>0</v>
      </c>
      <c r="R583" s="453">
        <f t="shared" si="204"/>
        <v>0</v>
      </c>
      <c r="S583" s="361"/>
    </row>
    <row r="584" spans="1:19" ht="15">
      <c r="A584" s="398"/>
      <c r="B584" s="398" t="s">
        <v>2146</v>
      </c>
      <c r="C584" s="398" t="s">
        <v>979</v>
      </c>
      <c r="D584" s="399" t="s">
        <v>980</v>
      </c>
      <c r="E584" s="398">
        <v>5</v>
      </c>
      <c r="F584" s="400">
        <v>6</v>
      </c>
      <c r="G584" s="400">
        <v>1</v>
      </c>
      <c r="H584" s="400">
        <v>1</v>
      </c>
      <c r="I584" s="400">
        <v>1</v>
      </c>
      <c r="J584" s="406" t="s">
        <v>2090</v>
      </c>
      <c r="K584" s="565">
        <f>'Allegato 1.1 (CE) new'!L573</f>
        <v>111963.31999999999</v>
      </c>
      <c r="L584" s="594">
        <v>239953</v>
      </c>
      <c r="M584" s="594">
        <f>'Allegato 1.1 (CE) new'!N573</f>
        <v>234489</v>
      </c>
      <c r="N584" s="578">
        <f>'Allegato 1.1 (CE) new'!O573</f>
        <v>244889</v>
      </c>
      <c r="O584" s="578">
        <f t="shared" ref="O584:P599" si="209">N584*0.02+N584</f>
        <v>249786.78</v>
      </c>
      <c r="P584" s="578">
        <f t="shared" si="209"/>
        <v>254782.51559999998</v>
      </c>
      <c r="Q584" s="578"/>
      <c r="R584" s="453">
        <f t="shared" si="204"/>
        <v>0</v>
      </c>
      <c r="S584" s="361">
        <v>41601.299999999996</v>
      </c>
    </row>
    <row r="585" spans="1:19" ht="15">
      <c r="A585" s="398"/>
      <c r="B585" s="398" t="s">
        <v>2147</v>
      </c>
      <c r="C585" s="398" t="s">
        <v>981</v>
      </c>
      <c r="D585" s="399" t="s">
        <v>982</v>
      </c>
      <c r="E585" s="398">
        <v>5</v>
      </c>
      <c r="F585" s="400">
        <v>6</v>
      </c>
      <c r="G585" s="400">
        <v>1</v>
      </c>
      <c r="H585" s="400">
        <v>1</v>
      </c>
      <c r="I585" s="400">
        <v>2</v>
      </c>
      <c r="J585" s="406" t="s">
        <v>2092</v>
      </c>
      <c r="K585" s="594">
        <f>'Allegato 1.1 (CE) new'!L574</f>
        <v>0</v>
      </c>
      <c r="L585" s="594">
        <v>0</v>
      </c>
      <c r="M585" s="594">
        <f>'Allegato 1.1 (CE) new'!N574</f>
        <v>0</v>
      </c>
      <c r="N585" s="594">
        <f>'Allegato 1.1 (CE) new'!O574</f>
        <v>0</v>
      </c>
      <c r="O585" s="578">
        <f t="shared" si="209"/>
        <v>0</v>
      </c>
      <c r="P585" s="578">
        <f t="shared" si="209"/>
        <v>0</v>
      </c>
      <c r="Q585" s="578"/>
      <c r="R585" s="453">
        <f t="shared" si="204"/>
        <v>0</v>
      </c>
      <c r="S585" s="361"/>
    </row>
    <row r="586" spans="1:19" ht="15">
      <c r="A586" s="398"/>
      <c r="B586" s="398" t="s">
        <v>2148</v>
      </c>
      <c r="C586" s="398" t="s">
        <v>983</v>
      </c>
      <c r="D586" s="399" t="s">
        <v>984</v>
      </c>
      <c r="E586" s="398">
        <v>5</v>
      </c>
      <c r="F586" s="400">
        <v>6</v>
      </c>
      <c r="G586" s="400">
        <v>1</v>
      </c>
      <c r="H586" s="400">
        <v>1</v>
      </c>
      <c r="I586" s="400">
        <v>3</v>
      </c>
      <c r="J586" s="406" t="s">
        <v>2094</v>
      </c>
      <c r="K586" s="594">
        <f>'Allegato 1.1 (CE) new'!L575</f>
        <v>0</v>
      </c>
      <c r="L586" s="594">
        <v>0</v>
      </c>
      <c r="M586" s="594">
        <f>'Allegato 1.1 (CE) new'!N575</f>
        <v>0</v>
      </c>
      <c r="N586" s="594">
        <f>'Allegato 1.1 (CE) new'!O575</f>
        <v>0</v>
      </c>
      <c r="O586" s="578">
        <f t="shared" si="209"/>
        <v>0</v>
      </c>
      <c r="P586" s="578">
        <f t="shared" si="209"/>
        <v>0</v>
      </c>
      <c r="Q586" s="578"/>
      <c r="R586" s="453">
        <f t="shared" si="204"/>
        <v>0</v>
      </c>
      <c r="S586" s="361"/>
    </row>
    <row r="587" spans="1:19" ht="15">
      <c r="A587" s="398"/>
      <c r="B587" s="398" t="s">
        <v>2146</v>
      </c>
      <c r="C587" s="398" t="s">
        <v>979</v>
      </c>
      <c r="D587" s="399" t="s">
        <v>980</v>
      </c>
      <c r="E587" s="398">
        <v>5</v>
      </c>
      <c r="F587" s="400">
        <v>6</v>
      </c>
      <c r="G587" s="400">
        <v>1</v>
      </c>
      <c r="H587" s="400">
        <v>1</v>
      </c>
      <c r="I587" s="400">
        <v>4</v>
      </c>
      <c r="J587" s="406" t="s">
        <v>2095</v>
      </c>
      <c r="K587" s="565">
        <f>'Allegato 1.1 (CE) new'!L576</f>
        <v>70000</v>
      </c>
      <c r="L587" s="594">
        <v>0</v>
      </c>
      <c r="M587" s="594">
        <f>'Allegato 1.1 (CE) new'!N576</f>
        <v>0</v>
      </c>
      <c r="N587" s="594">
        <f>'Allegato 1.1 (CE) new'!O576</f>
        <v>0</v>
      </c>
      <c r="O587" s="578">
        <f t="shared" si="209"/>
        <v>0</v>
      </c>
      <c r="P587" s="578">
        <f t="shared" si="209"/>
        <v>0</v>
      </c>
      <c r="Q587" s="578"/>
      <c r="R587" s="453">
        <f t="shared" si="204"/>
        <v>0</v>
      </c>
      <c r="S587" s="361"/>
    </row>
    <row r="588" spans="1:19" ht="15">
      <c r="A588" s="398"/>
      <c r="B588" s="398" t="s">
        <v>2147</v>
      </c>
      <c r="C588" s="398" t="s">
        <v>981</v>
      </c>
      <c r="D588" s="399" t="s">
        <v>982</v>
      </c>
      <c r="E588" s="398">
        <v>5</v>
      </c>
      <c r="F588" s="400">
        <v>6</v>
      </c>
      <c r="G588" s="400">
        <v>1</v>
      </c>
      <c r="H588" s="400">
        <v>1</v>
      </c>
      <c r="I588" s="400">
        <v>5</v>
      </c>
      <c r="J588" s="406" t="s">
        <v>2096</v>
      </c>
      <c r="K588" s="594">
        <f>'Allegato 1.1 (CE) new'!L577</f>
        <v>0</v>
      </c>
      <c r="L588" s="594">
        <v>0</v>
      </c>
      <c r="M588" s="594">
        <f>'Allegato 1.1 (CE) new'!N577</f>
        <v>0</v>
      </c>
      <c r="N588" s="594">
        <f>'Allegato 1.1 (CE) new'!O577</f>
        <v>0</v>
      </c>
      <c r="O588" s="578">
        <f t="shared" si="209"/>
        <v>0</v>
      </c>
      <c r="P588" s="578">
        <f t="shared" si="209"/>
        <v>0</v>
      </c>
      <c r="Q588" s="578"/>
      <c r="R588" s="453">
        <f t="shared" si="204"/>
        <v>0</v>
      </c>
      <c r="S588" s="361"/>
    </row>
    <row r="589" spans="1:19" ht="15">
      <c r="A589" s="398"/>
      <c r="B589" s="398" t="s">
        <v>2148</v>
      </c>
      <c r="C589" s="398" t="s">
        <v>983</v>
      </c>
      <c r="D589" s="399" t="s">
        <v>984</v>
      </c>
      <c r="E589" s="398">
        <v>5</v>
      </c>
      <c r="F589" s="400">
        <v>6</v>
      </c>
      <c r="G589" s="400">
        <v>1</v>
      </c>
      <c r="H589" s="400">
        <v>1</v>
      </c>
      <c r="I589" s="400">
        <v>6</v>
      </c>
      <c r="J589" s="406" t="s">
        <v>2097</v>
      </c>
      <c r="K589" s="594">
        <f>'Allegato 1.1 (CE) new'!L578</f>
        <v>0</v>
      </c>
      <c r="L589" s="594">
        <v>0</v>
      </c>
      <c r="M589" s="594">
        <f>'Allegato 1.1 (CE) new'!N578</f>
        <v>0</v>
      </c>
      <c r="N589" s="594">
        <f>'Allegato 1.1 (CE) new'!O578</f>
        <v>0</v>
      </c>
      <c r="O589" s="578">
        <f t="shared" si="209"/>
        <v>0</v>
      </c>
      <c r="P589" s="578">
        <f t="shared" si="209"/>
        <v>0</v>
      </c>
      <c r="Q589" s="578"/>
      <c r="R589" s="453">
        <f t="shared" si="204"/>
        <v>0</v>
      </c>
      <c r="S589" s="361"/>
    </row>
    <row r="590" spans="1:19" ht="15">
      <c r="A590" s="398"/>
      <c r="B590" s="398" t="s">
        <v>2146</v>
      </c>
      <c r="C590" s="398" t="s">
        <v>979</v>
      </c>
      <c r="D590" s="399" t="s">
        <v>980</v>
      </c>
      <c r="E590" s="398">
        <v>5</v>
      </c>
      <c r="F590" s="400">
        <v>6</v>
      </c>
      <c r="G590" s="400">
        <v>1</v>
      </c>
      <c r="H590" s="400">
        <v>1</v>
      </c>
      <c r="I590" s="400">
        <v>7</v>
      </c>
      <c r="J590" s="406" t="s">
        <v>2098</v>
      </c>
      <c r="K590" s="594">
        <f>'Allegato 1.1 (CE) new'!L579</f>
        <v>0</v>
      </c>
      <c r="L590" s="594">
        <v>0</v>
      </c>
      <c r="M590" s="594">
        <f>'Allegato 1.1 (CE) new'!N579</f>
        <v>0</v>
      </c>
      <c r="N590" s="594">
        <f>'Allegato 1.1 (CE) new'!O579</f>
        <v>0</v>
      </c>
      <c r="O590" s="578">
        <f t="shared" si="209"/>
        <v>0</v>
      </c>
      <c r="P590" s="578">
        <f t="shared" si="209"/>
        <v>0</v>
      </c>
      <c r="Q590" s="578"/>
      <c r="R590" s="453">
        <f t="shared" si="204"/>
        <v>0</v>
      </c>
      <c r="S590" s="361"/>
    </row>
    <row r="591" spans="1:19" ht="15">
      <c r="A591" s="398"/>
      <c r="B591" s="398" t="s">
        <v>2147</v>
      </c>
      <c r="C591" s="398" t="s">
        <v>981</v>
      </c>
      <c r="D591" s="399" t="s">
        <v>982</v>
      </c>
      <c r="E591" s="398">
        <v>5</v>
      </c>
      <c r="F591" s="400">
        <v>6</v>
      </c>
      <c r="G591" s="400">
        <v>1</v>
      </c>
      <c r="H591" s="400">
        <v>1</v>
      </c>
      <c r="I591" s="400">
        <v>8</v>
      </c>
      <c r="J591" s="406" t="s">
        <v>2099</v>
      </c>
      <c r="K591" s="594">
        <f>'Allegato 1.1 (CE) new'!L580</f>
        <v>0</v>
      </c>
      <c r="L591" s="594">
        <v>0</v>
      </c>
      <c r="M591" s="594">
        <f>'Allegato 1.1 (CE) new'!N580</f>
        <v>0</v>
      </c>
      <c r="N591" s="594">
        <f>'Allegato 1.1 (CE) new'!O580</f>
        <v>0</v>
      </c>
      <c r="O591" s="578">
        <f t="shared" si="209"/>
        <v>0</v>
      </c>
      <c r="P591" s="578">
        <f t="shared" si="209"/>
        <v>0</v>
      </c>
      <c r="Q591" s="578"/>
      <c r="R591" s="453">
        <f t="shared" si="204"/>
        <v>0</v>
      </c>
      <c r="S591" s="361"/>
    </row>
    <row r="592" spans="1:19" ht="15">
      <c r="A592" s="398"/>
      <c r="B592" s="398" t="s">
        <v>2148</v>
      </c>
      <c r="C592" s="398" t="s">
        <v>983</v>
      </c>
      <c r="D592" s="399" t="s">
        <v>984</v>
      </c>
      <c r="E592" s="398">
        <v>5</v>
      </c>
      <c r="F592" s="400">
        <v>6</v>
      </c>
      <c r="G592" s="400">
        <v>1</v>
      </c>
      <c r="H592" s="400">
        <v>1</v>
      </c>
      <c r="I592" s="400">
        <v>9</v>
      </c>
      <c r="J592" s="406" t="s">
        <v>2100</v>
      </c>
      <c r="K592" s="594">
        <f>'Allegato 1.1 (CE) new'!L581</f>
        <v>0</v>
      </c>
      <c r="L592" s="594">
        <v>0</v>
      </c>
      <c r="M592" s="594">
        <f>'Allegato 1.1 (CE) new'!N581</f>
        <v>0</v>
      </c>
      <c r="N592" s="594">
        <f>'Allegato 1.1 (CE) new'!O581</f>
        <v>0</v>
      </c>
      <c r="O592" s="578">
        <f t="shared" si="209"/>
        <v>0</v>
      </c>
      <c r="P592" s="578">
        <f t="shared" si="209"/>
        <v>0</v>
      </c>
      <c r="Q592" s="578"/>
      <c r="R592" s="453">
        <f t="shared" si="204"/>
        <v>0</v>
      </c>
      <c r="S592" s="361"/>
    </row>
    <row r="593" spans="1:19" ht="15">
      <c r="A593" s="398"/>
      <c r="B593" s="398" t="s">
        <v>2146</v>
      </c>
      <c r="C593" s="398" t="s">
        <v>979</v>
      </c>
      <c r="D593" s="399" t="s">
        <v>980</v>
      </c>
      <c r="E593" s="398">
        <v>5</v>
      </c>
      <c r="F593" s="400">
        <v>6</v>
      </c>
      <c r="G593" s="400">
        <v>1</v>
      </c>
      <c r="H593" s="400">
        <v>1</v>
      </c>
      <c r="I593" s="400">
        <v>10</v>
      </c>
      <c r="J593" s="406" t="s">
        <v>2101</v>
      </c>
      <c r="K593" s="565">
        <f>'Allegato 1.1 (CE) new'!L582</f>
        <v>7829.5899999999992</v>
      </c>
      <c r="L593" s="594">
        <v>0</v>
      </c>
      <c r="M593" s="594">
        <f>'Allegato 1.1 (CE) new'!N582</f>
        <v>0</v>
      </c>
      <c r="N593" s="594">
        <f>'Allegato 1.1 (CE) new'!O582</f>
        <v>0</v>
      </c>
      <c r="O593" s="578">
        <f t="shared" si="209"/>
        <v>0</v>
      </c>
      <c r="P593" s="578">
        <f t="shared" si="209"/>
        <v>0</v>
      </c>
      <c r="Q593" s="578"/>
      <c r="R593" s="453">
        <f t="shared" si="204"/>
        <v>0</v>
      </c>
      <c r="S593" s="361"/>
    </row>
    <row r="594" spans="1:19" ht="15">
      <c r="A594" s="398"/>
      <c r="B594" s="398" t="s">
        <v>2147</v>
      </c>
      <c r="C594" s="398" t="s">
        <v>981</v>
      </c>
      <c r="D594" s="399" t="s">
        <v>982</v>
      </c>
      <c r="E594" s="398">
        <v>5</v>
      </c>
      <c r="F594" s="400">
        <v>6</v>
      </c>
      <c r="G594" s="400">
        <v>1</v>
      </c>
      <c r="H594" s="400">
        <v>1</v>
      </c>
      <c r="I594" s="400">
        <v>11</v>
      </c>
      <c r="J594" s="406" t="s">
        <v>2102</v>
      </c>
      <c r="K594" s="594">
        <f>'Allegato 1.1 (CE) new'!L583</f>
        <v>0</v>
      </c>
      <c r="L594" s="594">
        <v>0</v>
      </c>
      <c r="M594" s="594">
        <f>'Allegato 1.1 (CE) new'!N583</f>
        <v>0</v>
      </c>
      <c r="N594" s="594">
        <f>'Allegato 1.1 (CE) new'!O583</f>
        <v>0</v>
      </c>
      <c r="O594" s="578">
        <f t="shared" si="209"/>
        <v>0</v>
      </c>
      <c r="P594" s="578">
        <f t="shared" si="209"/>
        <v>0</v>
      </c>
      <c r="Q594" s="578"/>
      <c r="R594" s="453">
        <f t="shared" si="204"/>
        <v>0</v>
      </c>
      <c r="S594" s="361"/>
    </row>
    <row r="595" spans="1:19" ht="15">
      <c r="A595" s="398"/>
      <c r="B595" s="398" t="s">
        <v>2148</v>
      </c>
      <c r="C595" s="398" t="s">
        <v>983</v>
      </c>
      <c r="D595" s="399" t="s">
        <v>984</v>
      </c>
      <c r="E595" s="398">
        <v>5</v>
      </c>
      <c r="F595" s="400">
        <v>6</v>
      </c>
      <c r="G595" s="400">
        <v>1</v>
      </c>
      <c r="H595" s="400">
        <v>1</v>
      </c>
      <c r="I595" s="400">
        <v>12</v>
      </c>
      <c r="J595" s="406" t="s">
        <v>2103</v>
      </c>
      <c r="K595" s="594">
        <f>'Allegato 1.1 (CE) new'!L584</f>
        <v>0</v>
      </c>
      <c r="L595" s="594">
        <v>0</v>
      </c>
      <c r="M595" s="594">
        <f>'Allegato 1.1 (CE) new'!N584</f>
        <v>0</v>
      </c>
      <c r="N595" s="594">
        <f>'Allegato 1.1 (CE) new'!O584</f>
        <v>0</v>
      </c>
      <c r="O595" s="578">
        <f t="shared" si="209"/>
        <v>0</v>
      </c>
      <c r="P595" s="578">
        <f t="shared" si="209"/>
        <v>0</v>
      </c>
      <c r="Q595" s="578"/>
      <c r="R595" s="453">
        <f t="shared" si="204"/>
        <v>0</v>
      </c>
      <c r="S595" s="361"/>
    </row>
    <row r="596" spans="1:19" ht="15">
      <c r="A596" s="398"/>
      <c r="B596" s="398" t="s">
        <v>2146</v>
      </c>
      <c r="C596" s="398" t="s">
        <v>979</v>
      </c>
      <c r="D596" s="399" t="s">
        <v>980</v>
      </c>
      <c r="E596" s="398">
        <v>5</v>
      </c>
      <c r="F596" s="400">
        <v>6</v>
      </c>
      <c r="G596" s="400">
        <v>1</v>
      </c>
      <c r="H596" s="400">
        <v>1</v>
      </c>
      <c r="I596" s="400">
        <v>13</v>
      </c>
      <c r="J596" s="406" t="s">
        <v>2104</v>
      </c>
      <c r="K596" s="565">
        <f>'Allegato 1.1 (CE) new'!L585</f>
        <v>52848.31</v>
      </c>
      <c r="L596" s="594">
        <v>0</v>
      </c>
      <c r="M596" s="594">
        <f>'Allegato 1.1 (CE) new'!N585</f>
        <v>0</v>
      </c>
      <c r="N596" s="594">
        <f>'Allegato 1.1 (CE) new'!O585</f>
        <v>0</v>
      </c>
      <c r="O596" s="578">
        <f t="shared" si="209"/>
        <v>0</v>
      </c>
      <c r="P596" s="578">
        <f t="shared" si="209"/>
        <v>0</v>
      </c>
      <c r="Q596" s="578"/>
      <c r="R596" s="453">
        <f t="shared" si="204"/>
        <v>0</v>
      </c>
      <c r="S596" s="361"/>
    </row>
    <row r="597" spans="1:19" ht="15">
      <c r="A597" s="398"/>
      <c r="B597" s="398" t="s">
        <v>2147</v>
      </c>
      <c r="C597" s="398" t="s">
        <v>981</v>
      </c>
      <c r="D597" s="399" t="s">
        <v>982</v>
      </c>
      <c r="E597" s="398">
        <v>5</v>
      </c>
      <c r="F597" s="400">
        <v>6</v>
      </c>
      <c r="G597" s="400">
        <v>1</v>
      </c>
      <c r="H597" s="400">
        <v>1</v>
      </c>
      <c r="I597" s="400">
        <v>14</v>
      </c>
      <c r="J597" s="406" t="s">
        <v>2105</v>
      </c>
      <c r="K597" s="594">
        <f>'Allegato 1.1 (CE) new'!L586</f>
        <v>0</v>
      </c>
      <c r="L597" s="594">
        <v>0</v>
      </c>
      <c r="M597" s="594">
        <f>'Allegato 1.1 (CE) new'!N586</f>
        <v>0</v>
      </c>
      <c r="N597" s="594">
        <f>'Allegato 1.1 (CE) new'!O586</f>
        <v>0</v>
      </c>
      <c r="O597" s="578">
        <f t="shared" si="209"/>
        <v>0</v>
      </c>
      <c r="P597" s="578">
        <f t="shared" si="209"/>
        <v>0</v>
      </c>
      <c r="Q597" s="578"/>
      <c r="R597" s="453">
        <f t="shared" si="204"/>
        <v>0</v>
      </c>
      <c r="S597" s="361"/>
    </row>
    <row r="598" spans="1:19" ht="15">
      <c r="A598" s="398"/>
      <c r="B598" s="398" t="s">
        <v>2148</v>
      </c>
      <c r="C598" s="398" t="s">
        <v>983</v>
      </c>
      <c r="D598" s="399" t="s">
        <v>984</v>
      </c>
      <c r="E598" s="398">
        <v>5</v>
      </c>
      <c r="F598" s="400">
        <v>6</v>
      </c>
      <c r="G598" s="400">
        <v>1</v>
      </c>
      <c r="H598" s="400">
        <v>1</v>
      </c>
      <c r="I598" s="400">
        <v>15</v>
      </c>
      <c r="J598" s="406" t="s">
        <v>2106</v>
      </c>
      <c r="K598" s="594">
        <f>'Allegato 1.1 (CE) new'!L587</f>
        <v>0</v>
      </c>
      <c r="L598" s="594">
        <v>0</v>
      </c>
      <c r="M598" s="594">
        <f>'Allegato 1.1 (CE) new'!N587</f>
        <v>0</v>
      </c>
      <c r="N598" s="594">
        <f>'Allegato 1.1 (CE) new'!O587</f>
        <v>0</v>
      </c>
      <c r="O598" s="578">
        <f t="shared" si="209"/>
        <v>0</v>
      </c>
      <c r="P598" s="578">
        <f t="shared" si="209"/>
        <v>0</v>
      </c>
      <c r="Q598" s="578"/>
      <c r="R598" s="453">
        <f t="shared" si="204"/>
        <v>0</v>
      </c>
      <c r="S598" s="361"/>
    </row>
    <row r="599" spans="1:19" ht="15">
      <c r="A599" s="398"/>
      <c r="B599" s="398" t="s">
        <v>2146</v>
      </c>
      <c r="C599" s="398" t="s">
        <v>979</v>
      </c>
      <c r="D599" s="399" t="s">
        <v>980</v>
      </c>
      <c r="E599" s="398">
        <v>5</v>
      </c>
      <c r="F599" s="400">
        <v>6</v>
      </c>
      <c r="G599" s="400">
        <v>1</v>
      </c>
      <c r="H599" s="400">
        <v>1</v>
      </c>
      <c r="I599" s="400">
        <v>16</v>
      </c>
      <c r="J599" s="406" t="s">
        <v>2107</v>
      </c>
      <c r="K599" s="594">
        <f>'Allegato 1.1 (CE) new'!L588</f>
        <v>0</v>
      </c>
      <c r="L599" s="594">
        <v>0</v>
      </c>
      <c r="M599" s="594">
        <f>'Allegato 1.1 (CE) new'!N588</f>
        <v>0</v>
      </c>
      <c r="N599" s="594">
        <f>'Allegato 1.1 (CE) new'!O588</f>
        <v>0</v>
      </c>
      <c r="O599" s="578">
        <f t="shared" si="209"/>
        <v>0</v>
      </c>
      <c r="P599" s="578">
        <f t="shared" si="209"/>
        <v>0</v>
      </c>
      <c r="Q599" s="578"/>
      <c r="R599" s="453">
        <f t="shared" si="204"/>
        <v>0</v>
      </c>
      <c r="S599" s="361"/>
    </row>
    <row r="600" spans="1:19" ht="15">
      <c r="A600" s="398"/>
      <c r="B600" s="398" t="s">
        <v>2147</v>
      </c>
      <c r="C600" s="398" t="s">
        <v>981</v>
      </c>
      <c r="D600" s="399" t="s">
        <v>982</v>
      </c>
      <c r="E600" s="398">
        <v>5</v>
      </c>
      <c r="F600" s="400">
        <v>6</v>
      </c>
      <c r="G600" s="400">
        <v>1</v>
      </c>
      <c r="H600" s="400">
        <v>1</v>
      </c>
      <c r="I600" s="400">
        <v>17</v>
      </c>
      <c r="J600" s="406" t="s">
        <v>2108</v>
      </c>
      <c r="K600" s="594">
        <f>'Allegato 1.1 (CE) new'!L589</f>
        <v>0</v>
      </c>
      <c r="L600" s="594">
        <v>0</v>
      </c>
      <c r="M600" s="594">
        <f>'Allegato 1.1 (CE) new'!N589</f>
        <v>0</v>
      </c>
      <c r="N600" s="594">
        <f>'Allegato 1.1 (CE) new'!O589</f>
        <v>0</v>
      </c>
      <c r="O600" s="578">
        <f t="shared" ref="O600:P604" si="210">N600*0.02+N600</f>
        <v>0</v>
      </c>
      <c r="P600" s="578">
        <f t="shared" si="210"/>
        <v>0</v>
      </c>
      <c r="Q600" s="578"/>
      <c r="R600" s="453">
        <f t="shared" si="204"/>
        <v>0</v>
      </c>
      <c r="S600" s="361"/>
    </row>
    <row r="601" spans="1:19" ht="15">
      <c r="A601" s="398"/>
      <c r="B601" s="398" t="s">
        <v>2148</v>
      </c>
      <c r="C601" s="398" t="s">
        <v>983</v>
      </c>
      <c r="D601" s="399" t="s">
        <v>984</v>
      </c>
      <c r="E601" s="398">
        <v>5</v>
      </c>
      <c r="F601" s="400">
        <v>6</v>
      </c>
      <c r="G601" s="400">
        <v>1</v>
      </c>
      <c r="H601" s="400">
        <v>1</v>
      </c>
      <c r="I601" s="400">
        <v>18</v>
      </c>
      <c r="J601" s="406" t="s">
        <v>2109</v>
      </c>
      <c r="K601" s="594">
        <f>'Allegato 1.1 (CE) new'!L590</f>
        <v>0</v>
      </c>
      <c r="L601" s="594">
        <v>0</v>
      </c>
      <c r="M601" s="594">
        <f>'Allegato 1.1 (CE) new'!N590</f>
        <v>0</v>
      </c>
      <c r="N601" s="594">
        <f>'Allegato 1.1 (CE) new'!O590</f>
        <v>0</v>
      </c>
      <c r="O601" s="578">
        <f t="shared" si="210"/>
        <v>0</v>
      </c>
      <c r="P601" s="578">
        <f t="shared" si="210"/>
        <v>0</v>
      </c>
      <c r="Q601" s="578"/>
      <c r="R601" s="453">
        <f t="shared" si="204"/>
        <v>0</v>
      </c>
      <c r="S601" s="361"/>
    </row>
    <row r="602" spans="1:19" ht="15">
      <c r="A602" s="398"/>
      <c r="B602" s="398" t="s">
        <v>2146</v>
      </c>
      <c r="C602" s="398" t="s">
        <v>979</v>
      </c>
      <c r="D602" s="399" t="s">
        <v>980</v>
      </c>
      <c r="E602" s="398">
        <v>5</v>
      </c>
      <c r="F602" s="400">
        <v>6</v>
      </c>
      <c r="G602" s="400">
        <v>1</v>
      </c>
      <c r="H602" s="400">
        <v>1</v>
      </c>
      <c r="I602" s="400">
        <v>19</v>
      </c>
      <c r="J602" s="406" t="s">
        <v>2110</v>
      </c>
      <c r="K602" s="594">
        <f>'Allegato 1.1 (CE) new'!L591</f>
        <v>7384.56</v>
      </c>
      <c r="L602" s="594">
        <v>0</v>
      </c>
      <c r="M602" s="594">
        <f>'Allegato 1.1 (CE) new'!N591</f>
        <v>0</v>
      </c>
      <c r="N602" s="594">
        <f>'Allegato 1.1 (CE) new'!O591</f>
        <v>0</v>
      </c>
      <c r="O602" s="578">
        <f t="shared" si="210"/>
        <v>0</v>
      </c>
      <c r="P602" s="578">
        <f t="shared" si="210"/>
        <v>0</v>
      </c>
      <c r="Q602" s="578"/>
      <c r="R602" s="453">
        <f t="shared" si="204"/>
        <v>0</v>
      </c>
      <c r="S602" s="361"/>
    </row>
    <row r="603" spans="1:19" ht="15">
      <c r="A603" s="398"/>
      <c r="B603" s="398" t="s">
        <v>2147</v>
      </c>
      <c r="C603" s="398" t="s">
        <v>981</v>
      </c>
      <c r="D603" s="399" t="s">
        <v>982</v>
      </c>
      <c r="E603" s="398">
        <v>5</v>
      </c>
      <c r="F603" s="400">
        <v>6</v>
      </c>
      <c r="G603" s="400">
        <v>1</v>
      </c>
      <c r="H603" s="400">
        <v>1</v>
      </c>
      <c r="I603" s="400">
        <v>20</v>
      </c>
      <c r="J603" s="406" t="s">
        <v>2111</v>
      </c>
      <c r="K603" s="594">
        <f>'Allegato 1.1 (CE) new'!L592</f>
        <v>0</v>
      </c>
      <c r="L603" s="594">
        <v>0</v>
      </c>
      <c r="M603" s="594">
        <f>'Allegato 1.1 (CE) new'!N592</f>
        <v>0</v>
      </c>
      <c r="N603" s="594">
        <f>'Allegato 1.1 (CE) new'!O592</f>
        <v>0</v>
      </c>
      <c r="O603" s="578">
        <f t="shared" si="210"/>
        <v>0</v>
      </c>
      <c r="P603" s="578">
        <f t="shared" si="210"/>
        <v>0</v>
      </c>
      <c r="Q603" s="578"/>
      <c r="R603" s="453">
        <f t="shared" si="204"/>
        <v>0</v>
      </c>
      <c r="S603" s="361"/>
    </row>
    <row r="604" spans="1:19" ht="15">
      <c r="A604" s="398"/>
      <c r="B604" s="398" t="s">
        <v>2148</v>
      </c>
      <c r="C604" s="398" t="s">
        <v>983</v>
      </c>
      <c r="D604" s="399" t="s">
        <v>984</v>
      </c>
      <c r="E604" s="398">
        <v>5</v>
      </c>
      <c r="F604" s="400">
        <v>6</v>
      </c>
      <c r="G604" s="400">
        <v>1</v>
      </c>
      <c r="H604" s="400">
        <v>1</v>
      </c>
      <c r="I604" s="400">
        <v>21</v>
      </c>
      <c r="J604" s="406" t="s">
        <v>2112</v>
      </c>
      <c r="K604" s="594">
        <f>'Allegato 1.1 (CE) new'!L593</f>
        <v>0</v>
      </c>
      <c r="L604" s="594">
        <v>0</v>
      </c>
      <c r="M604" s="594">
        <f>'Allegato 1.1 (CE) new'!N593</f>
        <v>0</v>
      </c>
      <c r="N604" s="594">
        <f>'Allegato 1.1 (CE) new'!O593</f>
        <v>0</v>
      </c>
      <c r="O604" s="578">
        <f t="shared" si="210"/>
        <v>0</v>
      </c>
      <c r="P604" s="578">
        <f t="shared" si="210"/>
        <v>0</v>
      </c>
      <c r="Q604" s="578"/>
      <c r="R604" s="453">
        <f t="shared" si="204"/>
        <v>0</v>
      </c>
      <c r="S604" s="361"/>
    </row>
    <row r="605" spans="1:19" ht="15">
      <c r="A605" s="389"/>
      <c r="B605" s="389" t="s">
        <v>2149</v>
      </c>
      <c r="C605" s="389" t="s">
        <v>985</v>
      </c>
      <c r="D605" s="388" t="s">
        <v>2150</v>
      </c>
      <c r="E605" s="389">
        <v>5</v>
      </c>
      <c r="F605" s="390">
        <v>6</v>
      </c>
      <c r="G605" s="390">
        <v>2</v>
      </c>
      <c r="H605" s="390">
        <v>0</v>
      </c>
      <c r="I605" s="390">
        <v>0</v>
      </c>
      <c r="J605" s="391" t="s">
        <v>2151</v>
      </c>
      <c r="K605" s="592">
        <f>'Allegato 1.1 (CE) new'!L594</f>
        <v>33138.130000000005</v>
      </c>
      <c r="L605" s="592">
        <v>40035</v>
      </c>
      <c r="M605" s="592">
        <f>'Allegato 1.1 (CE) new'!N594</f>
        <v>33675</v>
      </c>
      <c r="N605" s="592">
        <f>'Allegato 1.1 (CE) new'!O594</f>
        <v>33675</v>
      </c>
      <c r="O605" s="592">
        <f t="shared" ref="O605:Q605" si="211">O606</f>
        <v>34348.5</v>
      </c>
      <c r="P605" s="592">
        <f t="shared" si="211"/>
        <v>35035.47</v>
      </c>
      <c r="Q605" s="592">
        <f t="shared" si="211"/>
        <v>0</v>
      </c>
      <c r="R605" s="453">
        <f t="shared" si="204"/>
        <v>0</v>
      </c>
      <c r="S605" s="361"/>
    </row>
    <row r="606" spans="1:19" ht="15">
      <c r="A606" s="393"/>
      <c r="B606" s="393" t="s">
        <v>2149</v>
      </c>
      <c r="C606" s="393" t="s">
        <v>985</v>
      </c>
      <c r="D606" s="394" t="s">
        <v>2152</v>
      </c>
      <c r="E606" s="393">
        <v>5</v>
      </c>
      <c r="F606" s="395">
        <v>6</v>
      </c>
      <c r="G606" s="395">
        <v>2</v>
      </c>
      <c r="H606" s="395">
        <v>1</v>
      </c>
      <c r="I606" s="395">
        <v>0</v>
      </c>
      <c r="J606" s="396" t="s">
        <v>2153</v>
      </c>
      <c r="K606" s="593">
        <f>'Allegato 1.1 (CE) new'!L595</f>
        <v>33138.130000000005</v>
      </c>
      <c r="L606" s="593">
        <v>40035</v>
      </c>
      <c r="M606" s="593">
        <f>'Allegato 1.1 (CE) new'!N595</f>
        <v>33675</v>
      </c>
      <c r="N606" s="593">
        <f>'Allegato 1.1 (CE) new'!O595</f>
        <v>33675</v>
      </c>
      <c r="O606" s="593">
        <f t="shared" ref="O606:Q606" si="212">SUBTOTAL(9,O607:O627)</f>
        <v>34348.5</v>
      </c>
      <c r="P606" s="593">
        <f t="shared" si="212"/>
        <v>35035.47</v>
      </c>
      <c r="Q606" s="593">
        <f t="shared" si="212"/>
        <v>0</v>
      </c>
      <c r="R606" s="453">
        <f t="shared" si="204"/>
        <v>0</v>
      </c>
      <c r="S606" s="361"/>
    </row>
    <row r="607" spans="1:19" ht="15">
      <c r="A607" s="398"/>
      <c r="B607" s="398" t="s">
        <v>2154</v>
      </c>
      <c r="C607" s="398" t="s">
        <v>987</v>
      </c>
      <c r="D607" s="399" t="s">
        <v>988</v>
      </c>
      <c r="E607" s="398">
        <v>5</v>
      </c>
      <c r="F607" s="400">
        <v>6</v>
      </c>
      <c r="G607" s="400">
        <v>2</v>
      </c>
      <c r="H607" s="400">
        <v>1</v>
      </c>
      <c r="I607" s="400">
        <v>1</v>
      </c>
      <c r="J607" s="406" t="s">
        <v>2124</v>
      </c>
      <c r="K607" s="565">
        <f>'Allegato 1.1 (CE) new'!L596</f>
        <v>23185.24</v>
      </c>
      <c r="L607" s="594">
        <v>40035</v>
      </c>
      <c r="M607" s="594">
        <f>'Allegato 1.1 (CE) new'!N596</f>
        <v>33675</v>
      </c>
      <c r="N607" s="578">
        <f>'Allegato 1.1 (CE) new'!O596</f>
        <v>33675</v>
      </c>
      <c r="O607" s="578">
        <f t="shared" ref="O607:P622" si="213">N607*0.02+N607</f>
        <v>34348.5</v>
      </c>
      <c r="P607" s="578">
        <f t="shared" si="213"/>
        <v>35035.47</v>
      </c>
      <c r="Q607" s="578"/>
      <c r="R607" s="453">
        <f t="shared" si="204"/>
        <v>0</v>
      </c>
      <c r="S607" s="361"/>
    </row>
    <row r="608" spans="1:19" ht="15">
      <c r="A608" s="398"/>
      <c r="B608" s="398" t="s">
        <v>2155</v>
      </c>
      <c r="C608" s="398" t="s">
        <v>989</v>
      </c>
      <c r="D608" s="399" t="s">
        <v>990</v>
      </c>
      <c r="E608" s="398">
        <v>5</v>
      </c>
      <c r="F608" s="400">
        <v>6</v>
      </c>
      <c r="G608" s="400">
        <v>2</v>
      </c>
      <c r="H608" s="400">
        <v>1</v>
      </c>
      <c r="I608" s="400">
        <v>2</v>
      </c>
      <c r="J608" s="406" t="s">
        <v>2126</v>
      </c>
      <c r="K608" s="594">
        <f>'Allegato 1.1 (CE) new'!L597</f>
        <v>0</v>
      </c>
      <c r="L608" s="594">
        <v>0</v>
      </c>
      <c r="M608" s="594">
        <f>'Allegato 1.1 (CE) new'!N597</f>
        <v>0</v>
      </c>
      <c r="N608" s="594">
        <f>'Allegato 1.1 (CE) new'!O597</f>
        <v>0</v>
      </c>
      <c r="O608" s="578">
        <f t="shared" si="213"/>
        <v>0</v>
      </c>
      <c r="P608" s="578">
        <f t="shared" si="213"/>
        <v>0</v>
      </c>
      <c r="Q608" s="578"/>
      <c r="R608" s="453">
        <f t="shared" si="204"/>
        <v>0</v>
      </c>
      <c r="S608" s="361"/>
    </row>
    <row r="609" spans="1:19" ht="15">
      <c r="A609" s="398"/>
      <c r="B609" s="398" t="s">
        <v>2156</v>
      </c>
      <c r="C609" s="398" t="s">
        <v>991</v>
      </c>
      <c r="D609" s="399" t="s">
        <v>992</v>
      </c>
      <c r="E609" s="398">
        <v>5</v>
      </c>
      <c r="F609" s="400">
        <v>6</v>
      </c>
      <c r="G609" s="400">
        <v>2</v>
      </c>
      <c r="H609" s="400">
        <v>1</v>
      </c>
      <c r="I609" s="400">
        <v>3</v>
      </c>
      <c r="J609" s="406" t="s">
        <v>2128</v>
      </c>
      <c r="K609" s="594">
        <f>'Allegato 1.1 (CE) new'!L598</f>
        <v>0</v>
      </c>
      <c r="L609" s="594">
        <v>0</v>
      </c>
      <c r="M609" s="594">
        <f>'Allegato 1.1 (CE) new'!N598</f>
        <v>0</v>
      </c>
      <c r="N609" s="594">
        <f>'Allegato 1.1 (CE) new'!O598</f>
        <v>0</v>
      </c>
      <c r="O609" s="578">
        <f t="shared" si="213"/>
        <v>0</v>
      </c>
      <c r="P609" s="578">
        <f t="shared" si="213"/>
        <v>0</v>
      </c>
      <c r="Q609" s="578"/>
      <c r="R609" s="453">
        <f t="shared" si="204"/>
        <v>0</v>
      </c>
      <c r="S609" s="361"/>
    </row>
    <row r="610" spans="1:19" ht="38.25">
      <c r="A610" s="398"/>
      <c r="B610" s="398" t="s">
        <v>2154</v>
      </c>
      <c r="C610" s="398" t="s">
        <v>987</v>
      </c>
      <c r="D610" s="399" t="s">
        <v>988</v>
      </c>
      <c r="E610" s="398">
        <v>5</v>
      </c>
      <c r="F610" s="400">
        <v>6</v>
      </c>
      <c r="G610" s="400">
        <v>2</v>
      </c>
      <c r="H610" s="400">
        <v>1</v>
      </c>
      <c r="I610" s="400">
        <v>4</v>
      </c>
      <c r="J610" s="406" t="s">
        <v>2129</v>
      </c>
      <c r="K610" s="565">
        <f>'Allegato 1.1 (CE) new'!L599</f>
        <v>1000</v>
      </c>
      <c r="L610" s="594">
        <v>0</v>
      </c>
      <c r="M610" s="594">
        <f>'Allegato 1.1 (CE) new'!N599</f>
        <v>0</v>
      </c>
      <c r="N610" s="594">
        <f>'Allegato 1.1 (CE) new'!O599</f>
        <v>0</v>
      </c>
      <c r="O610" s="578">
        <f t="shared" si="213"/>
        <v>0</v>
      </c>
      <c r="P610" s="578">
        <f t="shared" si="213"/>
        <v>0</v>
      </c>
      <c r="Q610" s="578"/>
      <c r="R610" s="453">
        <f t="shared" si="204"/>
        <v>0</v>
      </c>
      <c r="S610" s="361"/>
    </row>
    <row r="611" spans="1:19" ht="38.25">
      <c r="A611" s="398"/>
      <c r="B611" s="398" t="s">
        <v>2155</v>
      </c>
      <c r="C611" s="398" t="s">
        <v>989</v>
      </c>
      <c r="D611" s="399" t="s">
        <v>990</v>
      </c>
      <c r="E611" s="398">
        <v>5</v>
      </c>
      <c r="F611" s="400">
        <v>6</v>
      </c>
      <c r="G611" s="400">
        <v>2</v>
      </c>
      <c r="H611" s="400">
        <v>1</v>
      </c>
      <c r="I611" s="400">
        <v>5</v>
      </c>
      <c r="J611" s="406" t="s">
        <v>2130</v>
      </c>
      <c r="K611" s="594">
        <f>'Allegato 1.1 (CE) new'!L600</f>
        <v>0</v>
      </c>
      <c r="L611" s="594">
        <v>0</v>
      </c>
      <c r="M611" s="594">
        <f>'Allegato 1.1 (CE) new'!N600</f>
        <v>0</v>
      </c>
      <c r="N611" s="594">
        <f>'Allegato 1.1 (CE) new'!O600</f>
        <v>0</v>
      </c>
      <c r="O611" s="578">
        <f t="shared" si="213"/>
        <v>0</v>
      </c>
      <c r="P611" s="578">
        <f t="shared" si="213"/>
        <v>0</v>
      </c>
      <c r="Q611" s="578"/>
      <c r="R611" s="453">
        <f t="shared" si="204"/>
        <v>0</v>
      </c>
      <c r="S611" s="361"/>
    </row>
    <row r="612" spans="1:19" ht="38.25">
      <c r="A612" s="398"/>
      <c r="B612" s="398" t="s">
        <v>2156</v>
      </c>
      <c r="C612" s="398" t="s">
        <v>991</v>
      </c>
      <c r="D612" s="399" t="s">
        <v>992</v>
      </c>
      <c r="E612" s="398">
        <v>5</v>
      </c>
      <c r="F612" s="400">
        <v>6</v>
      </c>
      <c r="G612" s="400">
        <v>2</v>
      </c>
      <c r="H612" s="400">
        <v>1</v>
      </c>
      <c r="I612" s="400">
        <v>6</v>
      </c>
      <c r="J612" s="406" t="s">
        <v>2131</v>
      </c>
      <c r="K612" s="594">
        <f>'Allegato 1.1 (CE) new'!L601</f>
        <v>0</v>
      </c>
      <c r="L612" s="594">
        <v>0</v>
      </c>
      <c r="M612" s="594">
        <f>'Allegato 1.1 (CE) new'!N601</f>
        <v>0</v>
      </c>
      <c r="N612" s="594">
        <f>'Allegato 1.1 (CE) new'!O601</f>
        <v>0</v>
      </c>
      <c r="O612" s="578">
        <f t="shared" si="213"/>
        <v>0</v>
      </c>
      <c r="P612" s="578">
        <f t="shared" si="213"/>
        <v>0</v>
      </c>
      <c r="Q612" s="578"/>
      <c r="R612" s="453">
        <f t="shared" si="204"/>
        <v>0</v>
      </c>
      <c r="S612" s="361"/>
    </row>
    <row r="613" spans="1:19" ht="25.5">
      <c r="A613" s="398"/>
      <c r="B613" s="398" t="s">
        <v>2154</v>
      </c>
      <c r="C613" s="398" t="s">
        <v>987</v>
      </c>
      <c r="D613" s="399" t="s">
        <v>988</v>
      </c>
      <c r="E613" s="398">
        <v>5</v>
      </c>
      <c r="F613" s="400">
        <v>6</v>
      </c>
      <c r="G613" s="400">
        <v>2</v>
      </c>
      <c r="H613" s="400">
        <v>1</v>
      </c>
      <c r="I613" s="400">
        <v>7</v>
      </c>
      <c r="J613" s="406" t="s">
        <v>2132</v>
      </c>
      <c r="K613" s="565">
        <f>'Allegato 1.1 (CE) new'!L602</f>
        <v>0</v>
      </c>
      <c r="L613" s="594">
        <v>0</v>
      </c>
      <c r="M613" s="594">
        <f>'Allegato 1.1 (CE) new'!N602</f>
        <v>0</v>
      </c>
      <c r="N613" s="594">
        <f>'Allegato 1.1 (CE) new'!O602</f>
        <v>0</v>
      </c>
      <c r="O613" s="578">
        <f t="shared" si="213"/>
        <v>0</v>
      </c>
      <c r="P613" s="578">
        <f t="shared" si="213"/>
        <v>0</v>
      </c>
      <c r="Q613" s="578"/>
      <c r="R613" s="453">
        <f t="shared" si="204"/>
        <v>0</v>
      </c>
      <c r="S613" s="361"/>
    </row>
    <row r="614" spans="1:19" ht="25.5">
      <c r="A614" s="398"/>
      <c r="B614" s="398" t="s">
        <v>2155</v>
      </c>
      <c r="C614" s="398" t="s">
        <v>989</v>
      </c>
      <c r="D614" s="399" t="s">
        <v>990</v>
      </c>
      <c r="E614" s="398">
        <v>5</v>
      </c>
      <c r="F614" s="400">
        <v>6</v>
      </c>
      <c r="G614" s="400">
        <v>2</v>
      </c>
      <c r="H614" s="400">
        <v>1</v>
      </c>
      <c r="I614" s="400">
        <v>8</v>
      </c>
      <c r="J614" s="406" t="s">
        <v>2133</v>
      </c>
      <c r="K614" s="594">
        <f>'Allegato 1.1 (CE) new'!L603</f>
        <v>0</v>
      </c>
      <c r="L614" s="594">
        <v>0</v>
      </c>
      <c r="M614" s="594">
        <f>'Allegato 1.1 (CE) new'!N603</f>
        <v>0</v>
      </c>
      <c r="N614" s="594">
        <f>'Allegato 1.1 (CE) new'!O603</f>
        <v>0</v>
      </c>
      <c r="O614" s="578">
        <f t="shared" si="213"/>
        <v>0</v>
      </c>
      <c r="P614" s="578">
        <f t="shared" si="213"/>
        <v>0</v>
      </c>
      <c r="Q614" s="578"/>
      <c r="R614" s="453">
        <f t="shared" si="204"/>
        <v>0</v>
      </c>
      <c r="S614" s="361"/>
    </row>
    <row r="615" spans="1:19" ht="25.5">
      <c r="A615" s="398"/>
      <c r="B615" s="398" t="s">
        <v>2156</v>
      </c>
      <c r="C615" s="398" t="s">
        <v>991</v>
      </c>
      <c r="D615" s="399" t="s">
        <v>992</v>
      </c>
      <c r="E615" s="398">
        <v>5</v>
      </c>
      <c r="F615" s="400">
        <v>6</v>
      </c>
      <c r="G615" s="400">
        <v>2</v>
      </c>
      <c r="H615" s="400">
        <v>1</v>
      </c>
      <c r="I615" s="400">
        <v>9</v>
      </c>
      <c r="J615" s="406" t="s">
        <v>2134</v>
      </c>
      <c r="K615" s="594">
        <f>'Allegato 1.1 (CE) new'!L604</f>
        <v>0</v>
      </c>
      <c r="L615" s="594">
        <v>0</v>
      </c>
      <c r="M615" s="594">
        <f>'Allegato 1.1 (CE) new'!N604</f>
        <v>0</v>
      </c>
      <c r="N615" s="594">
        <f>'Allegato 1.1 (CE) new'!O604</f>
        <v>0</v>
      </c>
      <c r="O615" s="578">
        <f t="shared" si="213"/>
        <v>0</v>
      </c>
      <c r="P615" s="578">
        <f t="shared" si="213"/>
        <v>0</v>
      </c>
      <c r="Q615" s="578"/>
      <c r="R615" s="453">
        <f t="shared" si="204"/>
        <v>0</v>
      </c>
      <c r="S615" s="361"/>
    </row>
    <row r="616" spans="1:19" ht="25.5">
      <c r="A616" s="398"/>
      <c r="B616" s="398" t="s">
        <v>2154</v>
      </c>
      <c r="C616" s="398" t="s">
        <v>987</v>
      </c>
      <c r="D616" s="399" t="s">
        <v>988</v>
      </c>
      <c r="E616" s="398">
        <v>5</v>
      </c>
      <c r="F616" s="400">
        <v>6</v>
      </c>
      <c r="G616" s="400">
        <v>2</v>
      </c>
      <c r="H616" s="400">
        <v>1</v>
      </c>
      <c r="I616" s="400">
        <v>10</v>
      </c>
      <c r="J616" s="406" t="s">
        <v>2135</v>
      </c>
      <c r="K616" s="565">
        <f>'Allegato 1.1 (CE) new'!L605</f>
        <v>2000</v>
      </c>
      <c r="L616" s="594">
        <v>0</v>
      </c>
      <c r="M616" s="594">
        <f>'Allegato 1.1 (CE) new'!N605</f>
        <v>0</v>
      </c>
      <c r="N616" s="594">
        <f>'Allegato 1.1 (CE) new'!O605</f>
        <v>0</v>
      </c>
      <c r="O616" s="578">
        <f t="shared" si="213"/>
        <v>0</v>
      </c>
      <c r="P616" s="578">
        <f t="shared" si="213"/>
        <v>0</v>
      </c>
      <c r="Q616" s="578"/>
      <c r="R616" s="453">
        <f t="shared" si="204"/>
        <v>0</v>
      </c>
      <c r="S616" s="361"/>
    </row>
    <row r="617" spans="1:19" ht="25.5">
      <c r="A617" s="398"/>
      <c r="B617" s="398" t="s">
        <v>2155</v>
      </c>
      <c r="C617" s="398" t="s">
        <v>989</v>
      </c>
      <c r="D617" s="399" t="s">
        <v>990</v>
      </c>
      <c r="E617" s="398">
        <v>5</v>
      </c>
      <c r="F617" s="400">
        <v>6</v>
      </c>
      <c r="G617" s="400">
        <v>2</v>
      </c>
      <c r="H617" s="400">
        <v>1</v>
      </c>
      <c r="I617" s="400">
        <v>11</v>
      </c>
      <c r="J617" s="406" t="s">
        <v>2136</v>
      </c>
      <c r="K617" s="594">
        <f>'Allegato 1.1 (CE) new'!L606</f>
        <v>0</v>
      </c>
      <c r="L617" s="594">
        <v>0</v>
      </c>
      <c r="M617" s="594">
        <f>'Allegato 1.1 (CE) new'!N606</f>
        <v>0</v>
      </c>
      <c r="N617" s="594">
        <f>'Allegato 1.1 (CE) new'!O606</f>
        <v>0</v>
      </c>
      <c r="O617" s="578">
        <f t="shared" si="213"/>
        <v>0</v>
      </c>
      <c r="P617" s="578">
        <f t="shared" si="213"/>
        <v>0</v>
      </c>
      <c r="Q617" s="578"/>
      <c r="R617" s="453">
        <f t="shared" si="204"/>
        <v>0</v>
      </c>
      <c r="S617" s="361"/>
    </row>
    <row r="618" spans="1:19" ht="25.5">
      <c r="A618" s="398"/>
      <c r="B618" s="398" t="s">
        <v>2156</v>
      </c>
      <c r="C618" s="398" t="s">
        <v>991</v>
      </c>
      <c r="D618" s="399" t="s">
        <v>992</v>
      </c>
      <c r="E618" s="398">
        <v>5</v>
      </c>
      <c r="F618" s="400">
        <v>6</v>
      </c>
      <c r="G618" s="400">
        <v>2</v>
      </c>
      <c r="H618" s="400">
        <v>1</v>
      </c>
      <c r="I618" s="400">
        <v>12</v>
      </c>
      <c r="J618" s="406" t="s">
        <v>2137</v>
      </c>
      <c r="K618" s="594">
        <f>'Allegato 1.1 (CE) new'!L607</f>
        <v>0</v>
      </c>
      <c r="L618" s="594">
        <v>0</v>
      </c>
      <c r="M618" s="594">
        <f>'Allegato 1.1 (CE) new'!N607</f>
        <v>0</v>
      </c>
      <c r="N618" s="594">
        <f>'Allegato 1.1 (CE) new'!O607</f>
        <v>0</v>
      </c>
      <c r="O618" s="578">
        <f t="shared" si="213"/>
        <v>0</v>
      </c>
      <c r="P618" s="578">
        <f t="shared" si="213"/>
        <v>0</v>
      </c>
      <c r="Q618" s="578"/>
      <c r="R618" s="453">
        <f t="shared" si="204"/>
        <v>0</v>
      </c>
      <c r="S618" s="361"/>
    </row>
    <row r="619" spans="1:19" ht="15">
      <c r="A619" s="398"/>
      <c r="B619" s="398" t="s">
        <v>2154</v>
      </c>
      <c r="C619" s="398" t="s">
        <v>987</v>
      </c>
      <c r="D619" s="399" t="s">
        <v>988</v>
      </c>
      <c r="E619" s="398">
        <v>5</v>
      </c>
      <c r="F619" s="400">
        <v>6</v>
      </c>
      <c r="G619" s="400">
        <v>2</v>
      </c>
      <c r="H619" s="400">
        <v>1</v>
      </c>
      <c r="I619" s="400">
        <v>13</v>
      </c>
      <c r="J619" s="406" t="s">
        <v>2104</v>
      </c>
      <c r="K619" s="565">
        <f>'Allegato 1.1 (CE) new'!L608</f>
        <v>6952.89</v>
      </c>
      <c r="L619" s="594">
        <v>0</v>
      </c>
      <c r="M619" s="594">
        <f>'Allegato 1.1 (CE) new'!N608</f>
        <v>0</v>
      </c>
      <c r="N619" s="594">
        <f>'Allegato 1.1 (CE) new'!O608</f>
        <v>0</v>
      </c>
      <c r="O619" s="578">
        <f t="shared" si="213"/>
        <v>0</v>
      </c>
      <c r="P619" s="578">
        <f t="shared" si="213"/>
        <v>0</v>
      </c>
      <c r="Q619" s="578"/>
      <c r="R619" s="453">
        <f t="shared" si="204"/>
        <v>0</v>
      </c>
      <c r="S619" s="361"/>
    </row>
    <row r="620" spans="1:19" ht="15">
      <c r="A620" s="398"/>
      <c r="B620" s="398" t="s">
        <v>2155</v>
      </c>
      <c r="C620" s="398" t="s">
        <v>989</v>
      </c>
      <c r="D620" s="399" t="s">
        <v>990</v>
      </c>
      <c r="E620" s="398">
        <v>5</v>
      </c>
      <c r="F620" s="400">
        <v>6</v>
      </c>
      <c r="G620" s="400">
        <v>2</v>
      </c>
      <c r="H620" s="400">
        <v>1</v>
      </c>
      <c r="I620" s="400">
        <v>14</v>
      </c>
      <c r="J620" s="406" t="s">
        <v>2105</v>
      </c>
      <c r="K620" s="594">
        <f>'Allegato 1.1 (CE) new'!L609</f>
        <v>0</v>
      </c>
      <c r="L620" s="594">
        <v>0</v>
      </c>
      <c r="M620" s="594">
        <f>'Allegato 1.1 (CE) new'!N609</f>
        <v>0</v>
      </c>
      <c r="N620" s="594">
        <f>'Allegato 1.1 (CE) new'!O609</f>
        <v>0</v>
      </c>
      <c r="O620" s="578">
        <f t="shared" si="213"/>
        <v>0</v>
      </c>
      <c r="P620" s="578">
        <f t="shared" si="213"/>
        <v>0</v>
      </c>
      <c r="Q620" s="578"/>
      <c r="R620" s="453">
        <f t="shared" si="204"/>
        <v>0</v>
      </c>
      <c r="S620" s="361"/>
    </row>
    <row r="621" spans="1:19" ht="15">
      <c r="A621" s="398"/>
      <c r="B621" s="398" t="s">
        <v>2156</v>
      </c>
      <c r="C621" s="398" t="s">
        <v>991</v>
      </c>
      <c r="D621" s="399" t="s">
        <v>992</v>
      </c>
      <c r="E621" s="398">
        <v>5</v>
      </c>
      <c r="F621" s="400">
        <v>6</v>
      </c>
      <c r="G621" s="400">
        <v>2</v>
      </c>
      <c r="H621" s="400">
        <v>1</v>
      </c>
      <c r="I621" s="400">
        <v>15</v>
      </c>
      <c r="J621" s="406" t="s">
        <v>2106</v>
      </c>
      <c r="K621" s="594">
        <f>'Allegato 1.1 (CE) new'!L610</f>
        <v>0</v>
      </c>
      <c r="L621" s="594">
        <v>0</v>
      </c>
      <c r="M621" s="594">
        <f>'Allegato 1.1 (CE) new'!N610</f>
        <v>0</v>
      </c>
      <c r="N621" s="594">
        <f>'Allegato 1.1 (CE) new'!O610</f>
        <v>0</v>
      </c>
      <c r="O621" s="578">
        <f t="shared" si="213"/>
        <v>0</v>
      </c>
      <c r="P621" s="578">
        <f t="shared" si="213"/>
        <v>0</v>
      </c>
      <c r="Q621" s="578"/>
      <c r="R621" s="453">
        <f t="shared" si="204"/>
        <v>0</v>
      </c>
      <c r="S621" s="361"/>
    </row>
    <row r="622" spans="1:19" ht="15">
      <c r="A622" s="398"/>
      <c r="B622" s="398" t="s">
        <v>2154</v>
      </c>
      <c r="C622" s="398" t="s">
        <v>987</v>
      </c>
      <c r="D622" s="399" t="s">
        <v>988</v>
      </c>
      <c r="E622" s="398">
        <v>5</v>
      </c>
      <c r="F622" s="400">
        <v>6</v>
      </c>
      <c r="G622" s="400">
        <v>2</v>
      </c>
      <c r="H622" s="400">
        <v>1</v>
      </c>
      <c r="I622" s="400">
        <v>16</v>
      </c>
      <c r="J622" s="406" t="s">
        <v>2107</v>
      </c>
      <c r="K622" s="594">
        <f>'Allegato 1.1 (CE) new'!L611</f>
        <v>0</v>
      </c>
      <c r="L622" s="594">
        <v>0</v>
      </c>
      <c r="M622" s="594">
        <f>'Allegato 1.1 (CE) new'!N611</f>
        <v>0</v>
      </c>
      <c r="N622" s="594">
        <f>'Allegato 1.1 (CE) new'!O611</f>
        <v>0</v>
      </c>
      <c r="O622" s="578">
        <f t="shared" si="213"/>
        <v>0</v>
      </c>
      <c r="P622" s="578">
        <f t="shared" si="213"/>
        <v>0</v>
      </c>
      <c r="Q622" s="578"/>
      <c r="R622" s="453">
        <f t="shared" si="204"/>
        <v>0</v>
      </c>
      <c r="S622" s="361"/>
    </row>
    <row r="623" spans="1:19" ht="15">
      <c r="A623" s="398"/>
      <c r="B623" s="398" t="s">
        <v>2155</v>
      </c>
      <c r="C623" s="398" t="s">
        <v>989</v>
      </c>
      <c r="D623" s="399" t="s">
        <v>990</v>
      </c>
      <c r="E623" s="398">
        <v>5</v>
      </c>
      <c r="F623" s="400">
        <v>6</v>
      </c>
      <c r="G623" s="400">
        <v>2</v>
      </c>
      <c r="H623" s="400">
        <v>1</v>
      </c>
      <c r="I623" s="400">
        <v>17</v>
      </c>
      <c r="J623" s="406" t="s">
        <v>2108</v>
      </c>
      <c r="K623" s="594">
        <f>'Allegato 1.1 (CE) new'!L612</f>
        <v>0</v>
      </c>
      <c r="L623" s="594">
        <v>0</v>
      </c>
      <c r="M623" s="594">
        <f>'Allegato 1.1 (CE) new'!N612</f>
        <v>0</v>
      </c>
      <c r="N623" s="594">
        <f>'Allegato 1.1 (CE) new'!O612</f>
        <v>0</v>
      </c>
      <c r="O623" s="578">
        <f t="shared" ref="O623:P627" si="214">N623*0.02+N623</f>
        <v>0</v>
      </c>
      <c r="P623" s="578">
        <f t="shared" si="214"/>
        <v>0</v>
      </c>
      <c r="Q623" s="578"/>
      <c r="R623" s="453">
        <f t="shared" si="204"/>
        <v>0</v>
      </c>
      <c r="S623" s="361"/>
    </row>
    <row r="624" spans="1:19" ht="15">
      <c r="A624" s="398"/>
      <c r="B624" s="398" t="s">
        <v>2156</v>
      </c>
      <c r="C624" s="398" t="s">
        <v>991</v>
      </c>
      <c r="D624" s="399" t="s">
        <v>992</v>
      </c>
      <c r="E624" s="398">
        <v>5</v>
      </c>
      <c r="F624" s="400">
        <v>6</v>
      </c>
      <c r="G624" s="400">
        <v>2</v>
      </c>
      <c r="H624" s="400">
        <v>1</v>
      </c>
      <c r="I624" s="400">
        <v>18</v>
      </c>
      <c r="J624" s="406" t="s">
        <v>2109</v>
      </c>
      <c r="K624" s="594">
        <f>'Allegato 1.1 (CE) new'!L613</f>
        <v>0</v>
      </c>
      <c r="L624" s="594">
        <v>0</v>
      </c>
      <c r="M624" s="594">
        <f>'Allegato 1.1 (CE) new'!N613</f>
        <v>0</v>
      </c>
      <c r="N624" s="594">
        <f>'Allegato 1.1 (CE) new'!O613</f>
        <v>0</v>
      </c>
      <c r="O624" s="578">
        <f t="shared" si="214"/>
        <v>0</v>
      </c>
      <c r="P624" s="578">
        <f t="shared" si="214"/>
        <v>0</v>
      </c>
      <c r="Q624" s="578"/>
      <c r="R624" s="453">
        <f t="shared" si="204"/>
        <v>0</v>
      </c>
      <c r="S624" s="361"/>
    </row>
    <row r="625" spans="1:19" ht="15">
      <c r="A625" s="398"/>
      <c r="B625" s="398" t="s">
        <v>2154</v>
      </c>
      <c r="C625" s="398" t="s">
        <v>987</v>
      </c>
      <c r="D625" s="399" t="s">
        <v>988</v>
      </c>
      <c r="E625" s="398">
        <v>5</v>
      </c>
      <c r="F625" s="400">
        <v>6</v>
      </c>
      <c r="G625" s="400">
        <v>2</v>
      </c>
      <c r="H625" s="400">
        <v>1</v>
      </c>
      <c r="I625" s="400">
        <v>19</v>
      </c>
      <c r="J625" s="406" t="s">
        <v>2110</v>
      </c>
      <c r="K625" s="594">
        <f>'Allegato 1.1 (CE) new'!L614</f>
        <v>0</v>
      </c>
      <c r="L625" s="594">
        <v>0</v>
      </c>
      <c r="M625" s="594">
        <f>'Allegato 1.1 (CE) new'!N614</f>
        <v>0</v>
      </c>
      <c r="N625" s="594">
        <f>'Allegato 1.1 (CE) new'!O614</f>
        <v>0</v>
      </c>
      <c r="O625" s="578">
        <f t="shared" si="214"/>
        <v>0</v>
      </c>
      <c r="P625" s="578">
        <f t="shared" si="214"/>
        <v>0</v>
      </c>
      <c r="Q625" s="578"/>
      <c r="R625" s="453">
        <f t="shared" si="204"/>
        <v>0</v>
      </c>
      <c r="S625" s="361"/>
    </row>
    <row r="626" spans="1:19" ht="15">
      <c r="A626" s="398"/>
      <c r="B626" s="398" t="s">
        <v>2155</v>
      </c>
      <c r="C626" s="398" t="s">
        <v>989</v>
      </c>
      <c r="D626" s="399" t="s">
        <v>990</v>
      </c>
      <c r="E626" s="398">
        <v>5</v>
      </c>
      <c r="F626" s="400">
        <v>6</v>
      </c>
      <c r="G626" s="400">
        <v>2</v>
      </c>
      <c r="H626" s="400">
        <v>1</v>
      </c>
      <c r="I626" s="400">
        <v>20</v>
      </c>
      <c r="J626" s="406" t="s">
        <v>2111</v>
      </c>
      <c r="K626" s="594">
        <f>'Allegato 1.1 (CE) new'!L615</f>
        <v>0</v>
      </c>
      <c r="L626" s="594">
        <v>0</v>
      </c>
      <c r="M626" s="594">
        <f>'Allegato 1.1 (CE) new'!N615</f>
        <v>0</v>
      </c>
      <c r="N626" s="594">
        <f>'Allegato 1.1 (CE) new'!O615</f>
        <v>0</v>
      </c>
      <c r="O626" s="578">
        <f t="shared" si="214"/>
        <v>0</v>
      </c>
      <c r="P626" s="578">
        <f t="shared" si="214"/>
        <v>0</v>
      </c>
      <c r="Q626" s="578"/>
      <c r="R626" s="453">
        <f t="shared" si="204"/>
        <v>0</v>
      </c>
      <c r="S626" s="361"/>
    </row>
    <row r="627" spans="1:19" ht="15">
      <c r="A627" s="398"/>
      <c r="B627" s="398" t="s">
        <v>2156</v>
      </c>
      <c r="C627" s="398" t="s">
        <v>991</v>
      </c>
      <c r="D627" s="399" t="s">
        <v>992</v>
      </c>
      <c r="E627" s="398">
        <v>5</v>
      </c>
      <c r="F627" s="400">
        <v>6</v>
      </c>
      <c r="G627" s="400">
        <v>2</v>
      </c>
      <c r="H627" s="400">
        <v>1</v>
      </c>
      <c r="I627" s="400">
        <v>21</v>
      </c>
      <c r="J627" s="406" t="s">
        <v>2112</v>
      </c>
      <c r="K627" s="594">
        <f>'Allegato 1.1 (CE) new'!L616</f>
        <v>0</v>
      </c>
      <c r="L627" s="594">
        <v>0</v>
      </c>
      <c r="M627" s="594">
        <f>'Allegato 1.1 (CE) new'!N616</f>
        <v>0</v>
      </c>
      <c r="N627" s="594">
        <f>'Allegato 1.1 (CE) new'!O616</f>
        <v>0</v>
      </c>
      <c r="O627" s="578">
        <f t="shared" si="214"/>
        <v>0</v>
      </c>
      <c r="P627" s="578">
        <f t="shared" si="214"/>
        <v>0</v>
      </c>
      <c r="Q627" s="578"/>
      <c r="R627" s="453">
        <f t="shared" si="204"/>
        <v>0</v>
      </c>
      <c r="S627" s="361"/>
    </row>
    <row r="628" spans="1:19" ht="15">
      <c r="A628" s="383"/>
      <c r="B628" s="383" t="s">
        <v>2157</v>
      </c>
      <c r="C628" s="383" t="s">
        <v>993</v>
      </c>
      <c r="D628" s="382" t="s">
        <v>2158</v>
      </c>
      <c r="E628" s="383">
        <v>5</v>
      </c>
      <c r="F628" s="384">
        <v>7</v>
      </c>
      <c r="G628" s="384">
        <v>0</v>
      </c>
      <c r="H628" s="384">
        <v>0</v>
      </c>
      <c r="I628" s="384">
        <v>0</v>
      </c>
      <c r="J628" s="385" t="s">
        <v>2159</v>
      </c>
      <c r="K628" s="591">
        <f>'Allegato 1.1 (CE) new'!L617</f>
        <v>9029226.7400000021</v>
      </c>
      <c r="L628" s="591">
        <v>9429759</v>
      </c>
      <c r="M628" s="591">
        <f>'Allegato 1.1 (CE) new'!N617</f>
        <v>8932396</v>
      </c>
      <c r="N628" s="591">
        <f>'Allegato 1.1 (CE) new'!O617</f>
        <v>9084116</v>
      </c>
      <c r="O628" s="591">
        <f t="shared" ref="O628:Q628" si="215">O629+O652</f>
        <v>9265798.3200000003</v>
      </c>
      <c r="P628" s="591">
        <f t="shared" si="215"/>
        <v>9451114.2864000015</v>
      </c>
      <c r="Q628" s="591">
        <f t="shared" si="215"/>
        <v>0</v>
      </c>
      <c r="R628" s="453">
        <f t="shared" si="204"/>
        <v>0</v>
      </c>
      <c r="S628" s="361"/>
    </row>
    <row r="629" spans="1:19" ht="15">
      <c r="A629" s="389"/>
      <c r="B629" s="389" t="s">
        <v>2160</v>
      </c>
      <c r="C629" s="389" t="s">
        <v>995</v>
      </c>
      <c r="D629" s="388" t="s">
        <v>2161</v>
      </c>
      <c r="E629" s="389">
        <v>5</v>
      </c>
      <c r="F629" s="390">
        <v>7</v>
      </c>
      <c r="G629" s="390">
        <v>1</v>
      </c>
      <c r="H629" s="390">
        <v>0</v>
      </c>
      <c r="I629" s="390">
        <v>0</v>
      </c>
      <c r="J629" s="391" t="s">
        <v>2162</v>
      </c>
      <c r="K629" s="592">
        <f>'Allegato 1.1 (CE) new'!L618</f>
        <v>275295.96000000002</v>
      </c>
      <c r="L629" s="592">
        <v>405106</v>
      </c>
      <c r="M629" s="592">
        <f>'Allegato 1.1 (CE) new'!N618</f>
        <v>199538</v>
      </c>
      <c r="N629" s="592">
        <f>'Allegato 1.1 (CE) new'!O618</f>
        <v>199538</v>
      </c>
      <c r="O629" s="592">
        <f t="shared" ref="O629:Q629" si="216">O630</f>
        <v>203528.76</v>
      </c>
      <c r="P629" s="592">
        <f t="shared" si="216"/>
        <v>207599.3352</v>
      </c>
      <c r="Q629" s="592">
        <f t="shared" si="216"/>
        <v>0</v>
      </c>
      <c r="R629" s="453">
        <f t="shared" si="204"/>
        <v>0</v>
      </c>
      <c r="S629" s="361"/>
    </row>
    <row r="630" spans="1:19" ht="15">
      <c r="A630" s="393"/>
      <c r="B630" s="393" t="s">
        <v>2160</v>
      </c>
      <c r="C630" s="393" t="s">
        <v>995</v>
      </c>
      <c r="D630" s="394" t="s">
        <v>2163</v>
      </c>
      <c r="E630" s="393">
        <v>5</v>
      </c>
      <c r="F630" s="395">
        <v>7</v>
      </c>
      <c r="G630" s="395">
        <v>1</v>
      </c>
      <c r="H630" s="395">
        <v>1</v>
      </c>
      <c r="I630" s="395">
        <v>0</v>
      </c>
      <c r="J630" s="396" t="s">
        <v>2164</v>
      </c>
      <c r="K630" s="593">
        <f>'Allegato 1.1 (CE) new'!L619</f>
        <v>275295.96000000002</v>
      </c>
      <c r="L630" s="593">
        <v>405106</v>
      </c>
      <c r="M630" s="593">
        <f>'Allegato 1.1 (CE) new'!N619</f>
        <v>199538</v>
      </c>
      <c r="N630" s="593">
        <f>'Allegato 1.1 (CE) new'!O619</f>
        <v>199538</v>
      </c>
      <c r="O630" s="593">
        <f t="shared" ref="O630:Q630" si="217">SUBTOTAL(9,O631:O651)</f>
        <v>203528.76</v>
      </c>
      <c r="P630" s="593">
        <f t="shared" si="217"/>
        <v>207599.3352</v>
      </c>
      <c r="Q630" s="593">
        <f t="shared" si="217"/>
        <v>0</v>
      </c>
      <c r="R630" s="453">
        <f t="shared" si="204"/>
        <v>0</v>
      </c>
      <c r="S630" s="361"/>
    </row>
    <row r="631" spans="1:19" ht="15">
      <c r="A631" s="398"/>
      <c r="B631" s="398" t="s">
        <v>2165</v>
      </c>
      <c r="C631" s="398" t="s">
        <v>997</v>
      </c>
      <c r="D631" s="399" t="s">
        <v>998</v>
      </c>
      <c r="E631" s="398">
        <v>5</v>
      </c>
      <c r="F631" s="400">
        <v>7</v>
      </c>
      <c r="G631" s="400">
        <v>1</v>
      </c>
      <c r="H631" s="400">
        <v>1</v>
      </c>
      <c r="I631" s="400">
        <v>1</v>
      </c>
      <c r="J631" s="406" t="s">
        <v>2090</v>
      </c>
      <c r="K631" s="594">
        <f>'Allegato 1.1 (CE) new'!L620</f>
        <v>89653.13</v>
      </c>
      <c r="L631" s="594">
        <v>405106</v>
      </c>
      <c r="M631" s="594">
        <f>'Allegato 1.1 (CE) new'!N620</f>
        <v>199538</v>
      </c>
      <c r="N631" s="578">
        <f>'Allegato 1.1 (CE) new'!O620</f>
        <v>199538</v>
      </c>
      <c r="O631" s="578">
        <f t="shared" ref="O631:P646" si="218">N631*0.02+N631</f>
        <v>203528.76</v>
      </c>
      <c r="P631" s="578">
        <f t="shared" si="218"/>
        <v>207599.3352</v>
      </c>
      <c r="Q631" s="578"/>
      <c r="R631" s="453">
        <f t="shared" si="204"/>
        <v>0</v>
      </c>
      <c r="S631" s="361"/>
    </row>
    <row r="632" spans="1:19" ht="15">
      <c r="A632" s="398"/>
      <c r="B632" s="398" t="s">
        <v>2166</v>
      </c>
      <c r="C632" s="398" t="s">
        <v>999</v>
      </c>
      <c r="D632" s="399" t="s">
        <v>1000</v>
      </c>
      <c r="E632" s="398">
        <v>5</v>
      </c>
      <c r="F632" s="400">
        <v>7</v>
      </c>
      <c r="G632" s="400">
        <v>1</v>
      </c>
      <c r="H632" s="400">
        <v>1</v>
      </c>
      <c r="I632" s="400">
        <v>2</v>
      </c>
      <c r="J632" s="406" t="s">
        <v>2092</v>
      </c>
      <c r="K632" s="565">
        <f>'Allegato 1.1 (CE) new'!L621</f>
        <v>0</v>
      </c>
      <c r="L632" s="594">
        <v>0</v>
      </c>
      <c r="M632" s="594">
        <f>'Allegato 1.1 (CE) new'!N621</f>
        <v>0</v>
      </c>
      <c r="N632" s="594">
        <f>'Allegato 1.1 (CE) new'!O621</f>
        <v>0</v>
      </c>
      <c r="O632" s="578">
        <f t="shared" si="218"/>
        <v>0</v>
      </c>
      <c r="P632" s="578">
        <f t="shared" si="218"/>
        <v>0</v>
      </c>
      <c r="Q632" s="578"/>
      <c r="R632" s="453">
        <f t="shared" si="204"/>
        <v>0</v>
      </c>
      <c r="S632" s="361"/>
    </row>
    <row r="633" spans="1:19" ht="15">
      <c r="A633" s="398"/>
      <c r="B633" s="398" t="s">
        <v>2167</v>
      </c>
      <c r="C633" s="398" t="s">
        <v>1001</v>
      </c>
      <c r="D633" s="399" t="s">
        <v>1002</v>
      </c>
      <c r="E633" s="398">
        <v>5</v>
      </c>
      <c r="F633" s="400">
        <v>7</v>
      </c>
      <c r="G633" s="400">
        <v>1</v>
      </c>
      <c r="H633" s="400">
        <v>1</v>
      </c>
      <c r="I633" s="400">
        <v>3</v>
      </c>
      <c r="J633" s="406" t="s">
        <v>2094</v>
      </c>
      <c r="K633" s="594">
        <f>'Allegato 1.1 (CE) new'!L622</f>
        <v>0</v>
      </c>
      <c r="L633" s="594">
        <v>0</v>
      </c>
      <c r="M633" s="594">
        <f>'Allegato 1.1 (CE) new'!N622</f>
        <v>0</v>
      </c>
      <c r="N633" s="594">
        <f>'Allegato 1.1 (CE) new'!O622</f>
        <v>0</v>
      </c>
      <c r="O633" s="578">
        <f t="shared" si="218"/>
        <v>0</v>
      </c>
      <c r="P633" s="578">
        <f t="shared" si="218"/>
        <v>0</v>
      </c>
      <c r="Q633" s="578"/>
      <c r="R633" s="453">
        <f t="shared" si="204"/>
        <v>0</v>
      </c>
      <c r="S633" s="361"/>
    </row>
    <row r="634" spans="1:19" ht="15">
      <c r="A634" s="398"/>
      <c r="B634" s="398" t="s">
        <v>2165</v>
      </c>
      <c r="C634" s="398" t="s">
        <v>997</v>
      </c>
      <c r="D634" s="399" t="s">
        <v>998</v>
      </c>
      <c r="E634" s="398">
        <v>5</v>
      </c>
      <c r="F634" s="400">
        <v>7</v>
      </c>
      <c r="G634" s="400">
        <v>1</v>
      </c>
      <c r="H634" s="400">
        <v>1</v>
      </c>
      <c r="I634" s="400">
        <v>4</v>
      </c>
      <c r="J634" s="406" t="s">
        <v>2095</v>
      </c>
      <c r="K634" s="565">
        <f>'Allegato 1.1 (CE) new'!L623</f>
        <v>62797.56</v>
      </c>
      <c r="L634" s="594">
        <v>0</v>
      </c>
      <c r="M634" s="594">
        <f>'Allegato 1.1 (CE) new'!N623</f>
        <v>0</v>
      </c>
      <c r="N634" s="594">
        <f>'Allegato 1.1 (CE) new'!O623</f>
        <v>0</v>
      </c>
      <c r="O634" s="578">
        <f t="shared" si="218"/>
        <v>0</v>
      </c>
      <c r="P634" s="578">
        <f t="shared" si="218"/>
        <v>0</v>
      </c>
      <c r="Q634" s="578"/>
      <c r="R634" s="453">
        <f t="shared" si="204"/>
        <v>0</v>
      </c>
      <c r="S634" s="361"/>
    </row>
    <row r="635" spans="1:19" ht="15">
      <c r="A635" s="398"/>
      <c r="B635" s="398" t="s">
        <v>2166</v>
      </c>
      <c r="C635" s="398" t="s">
        <v>999</v>
      </c>
      <c r="D635" s="399" t="s">
        <v>1000</v>
      </c>
      <c r="E635" s="398">
        <v>5</v>
      </c>
      <c r="F635" s="400">
        <v>7</v>
      </c>
      <c r="G635" s="400">
        <v>1</v>
      </c>
      <c r="H635" s="400">
        <v>1</v>
      </c>
      <c r="I635" s="400">
        <v>5</v>
      </c>
      <c r="J635" s="406" t="s">
        <v>2096</v>
      </c>
      <c r="K635" s="594">
        <f>'Allegato 1.1 (CE) new'!L624</f>
        <v>0</v>
      </c>
      <c r="L635" s="594">
        <v>0</v>
      </c>
      <c r="M635" s="594">
        <f>'Allegato 1.1 (CE) new'!N624</f>
        <v>0</v>
      </c>
      <c r="N635" s="594">
        <f>'Allegato 1.1 (CE) new'!O624</f>
        <v>0</v>
      </c>
      <c r="O635" s="578">
        <f t="shared" si="218"/>
        <v>0</v>
      </c>
      <c r="P635" s="578">
        <f t="shared" si="218"/>
        <v>0</v>
      </c>
      <c r="Q635" s="578"/>
      <c r="R635" s="453">
        <f t="shared" si="204"/>
        <v>0</v>
      </c>
      <c r="S635" s="361"/>
    </row>
    <row r="636" spans="1:19" ht="15">
      <c r="A636" s="398"/>
      <c r="B636" s="398" t="s">
        <v>2167</v>
      </c>
      <c r="C636" s="398" t="s">
        <v>1001</v>
      </c>
      <c r="D636" s="399" t="s">
        <v>1002</v>
      </c>
      <c r="E636" s="398">
        <v>5</v>
      </c>
      <c r="F636" s="400">
        <v>7</v>
      </c>
      <c r="G636" s="400">
        <v>1</v>
      </c>
      <c r="H636" s="400">
        <v>1</v>
      </c>
      <c r="I636" s="400">
        <v>6</v>
      </c>
      <c r="J636" s="406" t="s">
        <v>2097</v>
      </c>
      <c r="K636" s="594">
        <f>'Allegato 1.1 (CE) new'!L625</f>
        <v>0</v>
      </c>
      <c r="L636" s="594">
        <v>0</v>
      </c>
      <c r="M636" s="594">
        <f>'Allegato 1.1 (CE) new'!N625</f>
        <v>0</v>
      </c>
      <c r="N636" s="594">
        <f>'Allegato 1.1 (CE) new'!O625</f>
        <v>0</v>
      </c>
      <c r="O636" s="578">
        <f t="shared" si="218"/>
        <v>0</v>
      </c>
      <c r="P636" s="578">
        <f t="shared" si="218"/>
        <v>0</v>
      </c>
      <c r="Q636" s="578"/>
      <c r="R636" s="453">
        <f t="shared" si="204"/>
        <v>0</v>
      </c>
      <c r="S636" s="361"/>
    </row>
    <row r="637" spans="1:19" ht="15">
      <c r="A637" s="398"/>
      <c r="B637" s="398" t="s">
        <v>2165</v>
      </c>
      <c r="C637" s="398" t="s">
        <v>997</v>
      </c>
      <c r="D637" s="399" t="s">
        <v>998</v>
      </c>
      <c r="E637" s="398">
        <v>5</v>
      </c>
      <c r="F637" s="400">
        <v>7</v>
      </c>
      <c r="G637" s="400">
        <v>1</v>
      </c>
      <c r="H637" s="400">
        <v>1</v>
      </c>
      <c r="I637" s="400">
        <v>7</v>
      </c>
      <c r="J637" s="406" t="s">
        <v>2098</v>
      </c>
      <c r="K637" s="594">
        <f>'Allegato 1.1 (CE) new'!L626</f>
        <v>0</v>
      </c>
      <c r="L637" s="594">
        <v>0</v>
      </c>
      <c r="M637" s="594">
        <f>'Allegato 1.1 (CE) new'!N626</f>
        <v>0</v>
      </c>
      <c r="N637" s="594">
        <f>'Allegato 1.1 (CE) new'!O626</f>
        <v>0</v>
      </c>
      <c r="O637" s="578">
        <f t="shared" si="218"/>
        <v>0</v>
      </c>
      <c r="P637" s="578">
        <f t="shared" si="218"/>
        <v>0</v>
      </c>
      <c r="Q637" s="578"/>
      <c r="R637" s="453">
        <f t="shared" si="204"/>
        <v>0</v>
      </c>
      <c r="S637" s="361"/>
    </row>
    <row r="638" spans="1:19" ht="15">
      <c r="A638" s="398"/>
      <c r="B638" s="398" t="s">
        <v>2166</v>
      </c>
      <c r="C638" s="398" t="s">
        <v>999</v>
      </c>
      <c r="D638" s="399" t="s">
        <v>1000</v>
      </c>
      <c r="E638" s="398">
        <v>5</v>
      </c>
      <c r="F638" s="400">
        <v>7</v>
      </c>
      <c r="G638" s="400">
        <v>1</v>
      </c>
      <c r="H638" s="400">
        <v>1</v>
      </c>
      <c r="I638" s="400">
        <v>8</v>
      </c>
      <c r="J638" s="406" t="s">
        <v>2099</v>
      </c>
      <c r="K638" s="594">
        <f>'Allegato 1.1 (CE) new'!L627</f>
        <v>0</v>
      </c>
      <c r="L638" s="594">
        <v>0</v>
      </c>
      <c r="M638" s="594">
        <f>'Allegato 1.1 (CE) new'!N627</f>
        <v>0</v>
      </c>
      <c r="N638" s="594">
        <f>'Allegato 1.1 (CE) new'!O627</f>
        <v>0</v>
      </c>
      <c r="O638" s="578">
        <f t="shared" si="218"/>
        <v>0</v>
      </c>
      <c r="P638" s="578">
        <f t="shared" si="218"/>
        <v>0</v>
      </c>
      <c r="Q638" s="578"/>
      <c r="R638" s="453">
        <f t="shared" si="204"/>
        <v>0</v>
      </c>
      <c r="S638" s="361"/>
    </row>
    <row r="639" spans="1:19" ht="15">
      <c r="A639" s="398"/>
      <c r="B639" s="398" t="s">
        <v>2167</v>
      </c>
      <c r="C639" s="398" t="s">
        <v>1001</v>
      </c>
      <c r="D639" s="399" t="s">
        <v>1002</v>
      </c>
      <c r="E639" s="398">
        <v>5</v>
      </c>
      <c r="F639" s="400">
        <v>7</v>
      </c>
      <c r="G639" s="400">
        <v>1</v>
      </c>
      <c r="H639" s="400">
        <v>1</v>
      </c>
      <c r="I639" s="400">
        <v>9</v>
      </c>
      <c r="J639" s="406" t="s">
        <v>2100</v>
      </c>
      <c r="K639" s="594">
        <f>'Allegato 1.1 (CE) new'!L628</f>
        <v>0</v>
      </c>
      <c r="L639" s="594">
        <v>0</v>
      </c>
      <c r="M639" s="594">
        <f>'Allegato 1.1 (CE) new'!N628</f>
        <v>0</v>
      </c>
      <c r="N639" s="594">
        <f>'Allegato 1.1 (CE) new'!O628</f>
        <v>0</v>
      </c>
      <c r="O639" s="578">
        <f t="shared" si="218"/>
        <v>0</v>
      </c>
      <c r="P639" s="578">
        <f t="shared" si="218"/>
        <v>0</v>
      </c>
      <c r="Q639" s="578"/>
      <c r="R639" s="453">
        <f t="shared" ref="R639:R702" si="219">N639+N639*0.02-O639</f>
        <v>0</v>
      </c>
      <c r="S639" s="361"/>
    </row>
    <row r="640" spans="1:19" ht="15">
      <c r="A640" s="398"/>
      <c r="B640" s="398" t="s">
        <v>2165</v>
      </c>
      <c r="C640" s="398" t="s">
        <v>997</v>
      </c>
      <c r="D640" s="399" t="s">
        <v>998</v>
      </c>
      <c r="E640" s="398">
        <v>5</v>
      </c>
      <c r="F640" s="400">
        <v>7</v>
      </c>
      <c r="G640" s="400">
        <v>1</v>
      </c>
      <c r="H640" s="400">
        <v>1</v>
      </c>
      <c r="I640" s="400">
        <v>10</v>
      </c>
      <c r="J640" s="406" t="s">
        <v>2101</v>
      </c>
      <c r="K640" s="565">
        <f>'Allegato 1.1 (CE) new'!L629</f>
        <v>3000</v>
      </c>
      <c r="L640" s="594">
        <v>0</v>
      </c>
      <c r="M640" s="594">
        <f>'Allegato 1.1 (CE) new'!N629</f>
        <v>0</v>
      </c>
      <c r="N640" s="594">
        <f>'Allegato 1.1 (CE) new'!O629</f>
        <v>0</v>
      </c>
      <c r="O640" s="578">
        <f t="shared" si="218"/>
        <v>0</v>
      </c>
      <c r="P640" s="578">
        <f t="shared" si="218"/>
        <v>0</v>
      </c>
      <c r="Q640" s="578"/>
      <c r="R640" s="453">
        <f t="shared" si="219"/>
        <v>0</v>
      </c>
      <c r="S640" s="361"/>
    </row>
    <row r="641" spans="1:19" ht="15">
      <c r="A641" s="398"/>
      <c r="B641" s="398" t="s">
        <v>2166</v>
      </c>
      <c r="C641" s="398" t="s">
        <v>999</v>
      </c>
      <c r="D641" s="399" t="s">
        <v>1000</v>
      </c>
      <c r="E641" s="398">
        <v>5</v>
      </c>
      <c r="F641" s="400">
        <v>7</v>
      </c>
      <c r="G641" s="400">
        <v>1</v>
      </c>
      <c r="H641" s="400">
        <v>1</v>
      </c>
      <c r="I641" s="400">
        <v>11</v>
      </c>
      <c r="J641" s="406" t="s">
        <v>2102</v>
      </c>
      <c r="K641" s="594">
        <f>'Allegato 1.1 (CE) new'!L630</f>
        <v>0</v>
      </c>
      <c r="L641" s="594">
        <v>0</v>
      </c>
      <c r="M641" s="594">
        <f>'Allegato 1.1 (CE) new'!N630</f>
        <v>0</v>
      </c>
      <c r="N641" s="594">
        <f>'Allegato 1.1 (CE) new'!O630</f>
        <v>0</v>
      </c>
      <c r="O641" s="578">
        <f t="shared" si="218"/>
        <v>0</v>
      </c>
      <c r="P641" s="578">
        <f t="shared" si="218"/>
        <v>0</v>
      </c>
      <c r="Q641" s="578"/>
      <c r="R641" s="453">
        <f t="shared" si="219"/>
        <v>0</v>
      </c>
      <c r="S641" s="361"/>
    </row>
    <row r="642" spans="1:19" ht="15">
      <c r="A642" s="398"/>
      <c r="B642" s="398" t="s">
        <v>2167</v>
      </c>
      <c r="C642" s="398" t="s">
        <v>1001</v>
      </c>
      <c r="D642" s="399" t="s">
        <v>1002</v>
      </c>
      <c r="E642" s="398">
        <v>5</v>
      </c>
      <c r="F642" s="400">
        <v>7</v>
      </c>
      <c r="G642" s="400">
        <v>1</v>
      </c>
      <c r="H642" s="400">
        <v>1</v>
      </c>
      <c r="I642" s="400">
        <v>12</v>
      </c>
      <c r="J642" s="406" t="s">
        <v>2103</v>
      </c>
      <c r="K642" s="594">
        <f>'Allegato 1.1 (CE) new'!L631</f>
        <v>0</v>
      </c>
      <c r="L642" s="594">
        <v>0</v>
      </c>
      <c r="M642" s="594">
        <f>'Allegato 1.1 (CE) new'!N631</f>
        <v>0</v>
      </c>
      <c r="N642" s="594">
        <f>'Allegato 1.1 (CE) new'!O631</f>
        <v>0</v>
      </c>
      <c r="O642" s="578">
        <f t="shared" si="218"/>
        <v>0</v>
      </c>
      <c r="P642" s="578">
        <f t="shared" si="218"/>
        <v>0</v>
      </c>
      <c r="Q642" s="578"/>
      <c r="R642" s="453">
        <f t="shared" si="219"/>
        <v>0</v>
      </c>
      <c r="S642" s="361"/>
    </row>
    <row r="643" spans="1:19" ht="15">
      <c r="A643" s="398"/>
      <c r="B643" s="398" t="s">
        <v>2165</v>
      </c>
      <c r="C643" s="398" t="s">
        <v>997</v>
      </c>
      <c r="D643" s="399" t="s">
        <v>998</v>
      </c>
      <c r="E643" s="398">
        <v>5</v>
      </c>
      <c r="F643" s="400">
        <v>7</v>
      </c>
      <c r="G643" s="400">
        <v>1</v>
      </c>
      <c r="H643" s="400">
        <v>1</v>
      </c>
      <c r="I643" s="400">
        <v>13</v>
      </c>
      <c r="J643" s="406" t="s">
        <v>2104</v>
      </c>
      <c r="K643" s="565">
        <f>'Allegato 1.1 (CE) new'!L632</f>
        <v>119845.27</v>
      </c>
      <c r="L643" s="594">
        <v>0</v>
      </c>
      <c r="M643" s="594">
        <f>'Allegato 1.1 (CE) new'!N632</f>
        <v>0</v>
      </c>
      <c r="N643" s="594">
        <f>'Allegato 1.1 (CE) new'!O632</f>
        <v>0</v>
      </c>
      <c r="O643" s="578">
        <f t="shared" si="218"/>
        <v>0</v>
      </c>
      <c r="P643" s="578">
        <f t="shared" si="218"/>
        <v>0</v>
      </c>
      <c r="Q643" s="578"/>
      <c r="R643" s="453">
        <f t="shared" si="219"/>
        <v>0</v>
      </c>
      <c r="S643" s="361"/>
    </row>
    <row r="644" spans="1:19" ht="15">
      <c r="A644" s="398"/>
      <c r="B644" s="398" t="s">
        <v>2166</v>
      </c>
      <c r="C644" s="398" t="s">
        <v>999</v>
      </c>
      <c r="D644" s="399" t="s">
        <v>1000</v>
      </c>
      <c r="E644" s="398">
        <v>5</v>
      </c>
      <c r="F644" s="400">
        <v>7</v>
      </c>
      <c r="G644" s="400">
        <v>1</v>
      </c>
      <c r="H644" s="400">
        <v>1</v>
      </c>
      <c r="I644" s="400">
        <v>14</v>
      </c>
      <c r="J644" s="406" t="s">
        <v>2105</v>
      </c>
      <c r="K644" s="594">
        <f>'Allegato 1.1 (CE) new'!L633</f>
        <v>0</v>
      </c>
      <c r="L644" s="594">
        <v>0</v>
      </c>
      <c r="M644" s="594">
        <f>'Allegato 1.1 (CE) new'!N633</f>
        <v>0</v>
      </c>
      <c r="N644" s="594">
        <f>'Allegato 1.1 (CE) new'!O633</f>
        <v>0</v>
      </c>
      <c r="O644" s="578">
        <f t="shared" si="218"/>
        <v>0</v>
      </c>
      <c r="P644" s="578">
        <f t="shared" si="218"/>
        <v>0</v>
      </c>
      <c r="Q644" s="578"/>
      <c r="R644" s="453">
        <f t="shared" si="219"/>
        <v>0</v>
      </c>
      <c r="S644" s="361"/>
    </row>
    <row r="645" spans="1:19" ht="15">
      <c r="A645" s="398"/>
      <c r="B645" s="398" t="s">
        <v>2167</v>
      </c>
      <c r="C645" s="398" t="s">
        <v>1001</v>
      </c>
      <c r="D645" s="399" t="s">
        <v>1002</v>
      </c>
      <c r="E645" s="398">
        <v>5</v>
      </c>
      <c r="F645" s="400">
        <v>7</v>
      </c>
      <c r="G645" s="400">
        <v>1</v>
      </c>
      <c r="H645" s="400">
        <v>1</v>
      </c>
      <c r="I645" s="400">
        <v>15</v>
      </c>
      <c r="J645" s="406" t="s">
        <v>2106</v>
      </c>
      <c r="K645" s="594">
        <f>'Allegato 1.1 (CE) new'!L634</f>
        <v>0</v>
      </c>
      <c r="L645" s="594">
        <v>0</v>
      </c>
      <c r="M645" s="594">
        <f>'Allegato 1.1 (CE) new'!N634</f>
        <v>0</v>
      </c>
      <c r="N645" s="594">
        <f>'Allegato 1.1 (CE) new'!O634</f>
        <v>0</v>
      </c>
      <c r="O645" s="578">
        <f t="shared" si="218"/>
        <v>0</v>
      </c>
      <c r="P645" s="578">
        <f t="shared" si="218"/>
        <v>0</v>
      </c>
      <c r="Q645" s="578"/>
      <c r="R645" s="453">
        <f t="shared" si="219"/>
        <v>0</v>
      </c>
      <c r="S645" s="361"/>
    </row>
    <row r="646" spans="1:19" ht="15">
      <c r="A646" s="398"/>
      <c r="B646" s="398" t="s">
        <v>2165</v>
      </c>
      <c r="C646" s="398" t="s">
        <v>997</v>
      </c>
      <c r="D646" s="399" t="s">
        <v>998</v>
      </c>
      <c r="E646" s="398">
        <v>5</v>
      </c>
      <c r="F646" s="400">
        <v>7</v>
      </c>
      <c r="G646" s="400">
        <v>1</v>
      </c>
      <c r="H646" s="400">
        <v>1</v>
      </c>
      <c r="I646" s="400">
        <v>16</v>
      </c>
      <c r="J646" s="406" t="s">
        <v>2107</v>
      </c>
      <c r="K646" s="594">
        <f>'Allegato 1.1 (CE) new'!L635</f>
        <v>0</v>
      </c>
      <c r="L646" s="594">
        <v>0</v>
      </c>
      <c r="M646" s="594">
        <f>'Allegato 1.1 (CE) new'!N635</f>
        <v>0</v>
      </c>
      <c r="N646" s="594">
        <f>'Allegato 1.1 (CE) new'!O635</f>
        <v>0</v>
      </c>
      <c r="O646" s="578">
        <f t="shared" si="218"/>
        <v>0</v>
      </c>
      <c r="P646" s="578">
        <f t="shared" si="218"/>
        <v>0</v>
      </c>
      <c r="Q646" s="578"/>
      <c r="R646" s="453">
        <f t="shared" si="219"/>
        <v>0</v>
      </c>
      <c r="S646" s="361"/>
    </row>
    <row r="647" spans="1:19" ht="15">
      <c r="A647" s="398"/>
      <c r="B647" s="398" t="s">
        <v>2166</v>
      </c>
      <c r="C647" s="398" t="s">
        <v>999</v>
      </c>
      <c r="D647" s="399" t="s">
        <v>1000</v>
      </c>
      <c r="E647" s="398">
        <v>5</v>
      </c>
      <c r="F647" s="400">
        <v>7</v>
      </c>
      <c r="G647" s="400">
        <v>1</v>
      </c>
      <c r="H647" s="400">
        <v>1</v>
      </c>
      <c r="I647" s="400">
        <v>17</v>
      </c>
      <c r="J647" s="406" t="s">
        <v>2108</v>
      </c>
      <c r="K647" s="594">
        <f>'Allegato 1.1 (CE) new'!L636</f>
        <v>0</v>
      </c>
      <c r="L647" s="594">
        <v>0</v>
      </c>
      <c r="M647" s="594">
        <f>'Allegato 1.1 (CE) new'!N636</f>
        <v>0</v>
      </c>
      <c r="N647" s="594">
        <f>'Allegato 1.1 (CE) new'!O636</f>
        <v>0</v>
      </c>
      <c r="O647" s="578">
        <f t="shared" ref="O647:P651" si="220">N647*0.02+N647</f>
        <v>0</v>
      </c>
      <c r="P647" s="578">
        <f t="shared" si="220"/>
        <v>0</v>
      </c>
      <c r="Q647" s="578"/>
      <c r="R647" s="453">
        <f t="shared" si="219"/>
        <v>0</v>
      </c>
      <c r="S647" s="361"/>
    </row>
    <row r="648" spans="1:19" ht="15">
      <c r="A648" s="398"/>
      <c r="B648" s="398" t="s">
        <v>2167</v>
      </c>
      <c r="C648" s="398" t="s">
        <v>1001</v>
      </c>
      <c r="D648" s="399" t="s">
        <v>1002</v>
      </c>
      <c r="E648" s="398">
        <v>5</v>
      </c>
      <c r="F648" s="400">
        <v>7</v>
      </c>
      <c r="G648" s="400">
        <v>1</v>
      </c>
      <c r="H648" s="400">
        <v>1</v>
      </c>
      <c r="I648" s="400">
        <v>18</v>
      </c>
      <c r="J648" s="406" t="s">
        <v>2109</v>
      </c>
      <c r="K648" s="594">
        <f>'Allegato 1.1 (CE) new'!L637</f>
        <v>0</v>
      </c>
      <c r="L648" s="594">
        <v>0</v>
      </c>
      <c r="M648" s="594">
        <f>'Allegato 1.1 (CE) new'!N637</f>
        <v>0</v>
      </c>
      <c r="N648" s="594">
        <f>'Allegato 1.1 (CE) new'!O637</f>
        <v>0</v>
      </c>
      <c r="O648" s="578">
        <f t="shared" si="220"/>
        <v>0</v>
      </c>
      <c r="P648" s="578">
        <f t="shared" si="220"/>
        <v>0</v>
      </c>
      <c r="Q648" s="578"/>
      <c r="R648" s="453">
        <f t="shared" si="219"/>
        <v>0</v>
      </c>
      <c r="S648" s="361"/>
    </row>
    <row r="649" spans="1:19" ht="15">
      <c r="A649" s="398"/>
      <c r="B649" s="398" t="s">
        <v>2165</v>
      </c>
      <c r="C649" s="398" t="s">
        <v>997</v>
      </c>
      <c r="D649" s="399" t="s">
        <v>998</v>
      </c>
      <c r="E649" s="398">
        <v>5</v>
      </c>
      <c r="F649" s="400">
        <v>7</v>
      </c>
      <c r="G649" s="400">
        <v>1</v>
      </c>
      <c r="H649" s="400">
        <v>1</v>
      </c>
      <c r="I649" s="400">
        <v>19</v>
      </c>
      <c r="J649" s="406" t="s">
        <v>2110</v>
      </c>
      <c r="K649" s="594">
        <f>'Allegato 1.1 (CE) new'!L638</f>
        <v>0</v>
      </c>
      <c r="L649" s="594">
        <v>0</v>
      </c>
      <c r="M649" s="594">
        <f>'Allegato 1.1 (CE) new'!N638</f>
        <v>0</v>
      </c>
      <c r="N649" s="594">
        <f>'Allegato 1.1 (CE) new'!O638</f>
        <v>0</v>
      </c>
      <c r="O649" s="578">
        <f t="shared" si="220"/>
        <v>0</v>
      </c>
      <c r="P649" s="578">
        <f t="shared" si="220"/>
        <v>0</v>
      </c>
      <c r="Q649" s="578"/>
      <c r="R649" s="453">
        <f t="shared" si="219"/>
        <v>0</v>
      </c>
      <c r="S649" s="361"/>
    </row>
    <row r="650" spans="1:19" ht="15">
      <c r="A650" s="398"/>
      <c r="B650" s="398" t="s">
        <v>2166</v>
      </c>
      <c r="C650" s="398" t="s">
        <v>999</v>
      </c>
      <c r="D650" s="399" t="s">
        <v>1000</v>
      </c>
      <c r="E650" s="398">
        <v>5</v>
      </c>
      <c r="F650" s="400">
        <v>7</v>
      </c>
      <c r="G650" s="400">
        <v>1</v>
      </c>
      <c r="H650" s="400">
        <v>1</v>
      </c>
      <c r="I650" s="400">
        <v>20</v>
      </c>
      <c r="J650" s="406" t="s">
        <v>2111</v>
      </c>
      <c r="K650" s="594">
        <f>'Allegato 1.1 (CE) new'!L639</f>
        <v>0</v>
      </c>
      <c r="L650" s="594">
        <v>0</v>
      </c>
      <c r="M650" s="594">
        <f>'Allegato 1.1 (CE) new'!N639</f>
        <v>0</v>
      </c>
      <c r="N650" s="594">
        <f>'Allegato 1.1 (CE) new'!O639</f>
        <v>0</v>
      </c>
      <c r="O650" s="578">
        <f t="shared" si="220"/>
        <v>0</v>
      </c>
      <c r="P650" s="578">
        <f t="shared" si="220"/>
        <v>0</v>
      </c>
      <c r="Q650" s="578"/>
      <c r="R650" s="453">
        <f t="shared" si="219"/>
        <v>0</v>
      </c>
      <c r="S650" s="361"/>
    </row>
    <row r="651" spans="1:19" ht="15">
      <c r="A651" s="398"/>
      <c r="B651" s="398" t="s">
        <v>2167</v>
      </c>
      <c r="C651" s="398" t="s">
        <v>1001</v>
      </c>
      <c r="D651" s="399" t="s">
        <v>1002</v>
      </c>
      <c r="E651" s="398">
        <v>5</v>
      </c>
      <c r="F651" s="400">
        <v>7</v>
      </c>
      <c r="G651" s="400">
        <v>1</v>
      </c>
      <c r="H651" s="400">
        <v>1</v>
      </c>
      <c r="I651" s="400">
        <v>21</v>
      </c>
      <c r="J651" s="406" t="s">
        <v>2112</v>
      </c>
      <c r="K651" s="594">
        <f>'Allegato 1.1 (CE) new'!L640</f>
        <v>0</v>
      </c>
      <c r="L651" s="594">
        <v>0</v>
      </c>
      <c r="M651" s="594">
        <f>'Allegato 1.1 (CE) new'!N640</f>
        <v>0</v>
      </c>
      <c r="N651" s="594">
        <f>'Allegato 1.1 (CE) new'!O640</f>
        <v>0</v>
      </c>
      <c r="O651" s="578">
        <f t="shared" si="220"/>
        <v>0</v>
      </c>
      <c r="P651" s="578">
        <f t="shared" si="220"/>
        <v>0</v>
      </c>
      <c r="Q651" s="578"/>
      <c r="R651" s="453">
        <f t="shared" si="219"/>
        <v>0</v>
      </c>
      <c r="S651" s="361"/>
    </row>
    <row r="652" spans="1:19" ht="15">
      <c r="A652" s="389"/>
      <c r="B652" s="389" t="s">
        <v>2168</v>
      </c>
      <c r="C652" s="389" t="s">
        <v>1003</v>
      </c>
      <c r="D652" s="388" t="s">
        <v>2169</v>
      </c>
      <c r="E652" s="389">
        <v>5</v>
      </c>
      <c r="F652" s="390">
        <v>7</v>
      </c>
      <c r="G652" s="390">
        <v>2</v>
      </c>
      <c r="H652" s="390">
        <v>0</v>
      </c>
      <c r="I652" s="390">
        <v>0</v>
      </c>
      <c r="J652" s="391" t="s">
        <v>2170</v>
      </c>
      <c r="K652" s="592">
        <f>'Allegato 1.1 (CE) new'!L641</f>
        <v>8753930.7800000012</v>
      </c>
      <c r="L652" s="592">
        <v>9024653</v>
      </c>
      <c r="M652" s="592">
        <f>'Allegato 1.1 (CE) new'!N641</f>
        <v>8732858</v>
      </c>
      <c r="N652" s="592">
        <f>'Allegato 1.1 (CE) new'!O641</f>
        <v>8884578</v>
      </c>
      <c r="O652" s="592">
        <f t="shared" ref="O652:Q652" si="221">O653</f>
        <v>9062269.5600000005</v>
      </c>
      <c r="P652" s="592">
        <f t="shared" si="221"/>
        <v>9243514.9512000009</v>
      </c>
      <c r="Q652" s="592">
        <f t="shared" si="221"/>
        <v>0</v>
      </c>
      <c r="R652" s="453">
        <f t="shared" si="219"/>
        <v>0</v>
      </c>
      <c r="S652" s="361"/>
    </row>
    <row r="653" spans="1:19" ht="15">
      <c r="A653" s="393"/>
      <c r="B653" s="393" t="s">
        <v>2168</v>
      </c>
      <c r="C653" s="393" t="s">
        <v>1003</v>
      </c>
      <c r="D653" s="394" t="s">
        <v>2171</v>
      </c>
      <c r="E653" s="393">
        <v>5</v>
      </c>
      <c r="F653" s="395">
        <v>7</v>
      </c>
      <c r="G653" s="395">
        <v>2</v>
      </c>
      <c r="H653" s="395">
        <v>1</v>
      </c>
      <c r="I653" s="395">
        <v>0</v>
      </c>
      <c r="J653" s="396" t="s">
        <v>2172</v>
      </c>
      <c r="K653" s="593">
        <f>'Allegato 1.1 (CE) new'!L642</f>
        <v>8753930.7800000012</v>
      </c>
      <c r="L653" s="593">
        <v>9024653</v>
      </c>
      <c r="M653" s="593">
        <f>'Allegato 1.1 (CE) new'!N642</f>
        <v>8732858</v>
      </c>
      <c r="N653" s="593">
        <f>'Allegato 1.1 (CE) new'!O642</f>
        <v>8884578</v>
      </c>
      <c r="O653" s="593">
        <f t="shared" ref="O653:Q653" si="222">SUBTOTAL(9,O654:O674)</f>
        <v>9062269.5600000005</v>
      </c>
      <c r="P653" s="593">
        <f t="shared" si="222"/>
        <v>9243514.9512000009</v>
      </c>
      <c r="Q653" s="593">
        <f t="shared" si="222"/>
        <v>0</v>
      </c>
      <c r="R653" s="453">
        <f t="shared" si="219"/>
        <v>0</v>
      </c>
      <c r="S653" s="361"/>
    </row>
    <row r="654" spans="1:19" ht="15">
      <c r="A654" s="398"/>
      <c r="B654" s="398" t="s">
        <v>2173</v>
      </c>
      <c r="C654" s="398" t="s">
        <v>1005</v>
      </c>
      <c r="D654" s="399" t="s">
        <v>1006</v>
      </c>
      <c r="E654" s="398">
        <v>5</v>
      </c>
      <c r="F654" s="400">
        <v>7</v>
      </c>
      <c r="G654" s="400">
        <v>2</v>
      </c>
      <c r="H654" s="400">
        <v>1</v>
      </c>
      <c r="I654" s="400">
        <v>1</v>
      </c>
      <c r="J654" s="406" t="s">
        <v>2124</v>
      </c>
      <c r="K654" s="565">
        <f>'Allegato 1.1 (CE) new'!L643</f>
        <v>5149372.5599999996</v>
      </c>
      <c r="L654" s="594">
        <v>8846462</v>
      </c>
      <c r="M654" s="594">
        <f>'Allegato 1.1 (CE) new'!N643</f>
        <v>8419118</v>
      </c>
      <c r="N654" s="578">
        <f>'Allegato 1.1 (CE) new'!O643</f>
        <v>8509629</v>
      </c>
      <c r="O654" s="578">
        <f t="shared" ref="O654:P669" si="223">N654*0.02+N654</f>
        <v>8679821.5800000001</v>
      </c>
      <c r="P654" s="578">
        <f t="shared" si="223"/>
        <v>8853418.0116000008</v>
      </c>
      <c r="Q654" s="578"/>
      <c r="R654" s="453">
        <f t="shared" si="219"/>
        <v>0</v>
      </c>
      <c r="S654" s="361">
        <v>362045.5817850366</v>
      </c>
    </row>
    <row r="655" spans="1:19" ht="15">
      <c r="A655" s="398"/>
      <c r="B655" s="398" t="s">
        <v>2174</v>
      </c>
      <c r="C655" s="398" t="s">
        <v>1007</v>
      </c>
      <c r="D655" s="399" t="s">
        <v>1008</v>
      </c>
      <c r="E655" s="398">
        <v>5</v>
      </c>
      <c r="F655" s="400">
        <v>7</v>
      </c>
      <c r="G655" s="400">
        <v>2</v>
      </c>
      <c r="H655" s="400">
        <v>1</v>
      </c>
      <c r="I655" s="400">
        <v>2</v>
      </c>
      <c r="J655" s="406" t="s">
        <v>2126</v>
      </c>
      <c r="K655" s="594">
        <f>'Allegato 1.1 (CE) new'!L644</f>
        <v>74746.919999999984</v>
      </c>
      <c r="L655" s="594">
        <v>178191</v>
      </c>
      <c r="M655" s="594">
        <f>'Allegato 1.1 (CE) new'!N644</f>
        <v>313740</v>
      </c>
      <c r="N655" s="578">
        <f>'Allegato 1.1 (CE) new'!O644</f>
        <v>374949</v>
      </c>
      <c r="O655" s="578">
        <f t="shared" si="223"/>
        <v>382447.98</v>
      </c>
      <c r="P655" s="578">
        <f t="shared" si="223"/>
        <v>390096.93959999998</v>
      </c>
      <c r="Q655" s="578"/>
      <c r="R655" s="453">
        <f t="shared" si="219"/>
        <v>0</v>
      </c>
      <c r="S655" s="361">
        <v>244834.22659878002</v>
      </c>
    </row>
    <row r="656" spans="1:19" ht="15">
      <c r="A656" s="398"/>
      <c r="B656" s="398" t="s">
        <v>2175</v>
      </c>
      <c r="C656" s="398" t="s">
        <v>1009</v>
      </c>
      <c r="D656" s="399" t="s">
        <v>1010</v>
      </c>
      <c r="E656" s="398">
        <v>5</v>
      </c>
      <c r="F656" s="400">
        <v>7</v>
      </c>
      <c r="G656" s="400">
        <v>2</v>
      </c>
      <c r="H656" s="400">
        <v>1</v>
      </c>
      <c r="I656" s="400">
        <v>3</v>
      </c>
      <c r="J656" s="406" t="s">
        <v>2128</v>
      </c>
      <c r="K656" s="594">
        <f>'Allegato 1.1 (CE) new'!L645</f>
        <v>0</v>
      </c>
      <c r="L656" s="594">
        <v>0</v>
      </c>
      <c r="M656" s="594">
        <f>'Allegato 1.1 (CE) new'!N645</f>
        <v>0</v>
      </c>
      <c r="N656" s="594">
        <f>'Allegato 1.1 (CE) new'!O645</f>
        <v>0</v>
      </c>
      <c r="O656" s="578">
        <f t="shared" si="223"/>
        <v>0</v>
      </c>
      <c r="P656" s="578">
        <f t="shared" si="223"/>
        <v>0</v>
      </c>
      <c r="Q656" s="578"/>
      <c r="R656" s="453">
        <f t="shared" si="219"/>
        <v>0</v>
      </c>
      <c r="S656" s="361"/>
    </row>
    <row r="657" spans="1:19" ht="38.25">
      <c r="A657" s="398"/>
      <c r="B657" s="398" t="s">
        <v>2173</v>
      </c>
      <c r="C657" s="398" t="s">
        <v>1005</v>
      </c>
      <c r="D657" s="399" t="s">
        <v>1006</v>
      </c>
      <c r="E657" s="398">
        <v>5</v>
      </c>
      <c r="F657" s="400">
        <v>7</v>
      </c>
      <c r="G657" s="400">
        <v>2</v>
      </c>
      <c r="H657" s="400">
        <v>1</v>
      </c>
      <c r="I657" s="400">
        <v>4</v>
      </c>
      <c r="J657" s="406" t="s">
        <v>2129</v>
      </c>
      <c r="K657" s="565">
        <f>'Allegato 1.1 (CE) new'!L646</f>
        <v>665332.32000000007</v>
      </c>
      <c r="L657" s="594">
        <v>0</v>
      </c>
      <c r="M657" s="594">
        <f>'Allegato 1.1 (CE) new'!N646</f>
        <v>0</v>
      </c>
      <c r="N657" s="594">
        <f>'Allegato 1.1 (CE) new'!O646</f>
        <v>0</v>
      </c>
      <c r="O657" s="578">
        <f t="shared" si="223"/>
        <v>0</v>
      </c>
      <c r="P657" s="578">
        <f t="shared" si="223"/>
        <v>0</v>
      </c>
      <c r="Q657" s="578"/>
      <c r="R657" s="453">
        <f t="shared" si="219"/>
        <v>0</v>
      </c>
      <c r="S657" s="361"/>
    </row>
    <row r="658" spans="1:19" ht="38.25">
      <c r="A658" s="398"/>
      <c r="B658" s="398" t="s">
        <v>2174</v>
      </c>
      <c r="C658" s="398" t="s">
        <v>1007</v>
      </c>
      <c r="D658" s="399" t="s">
        <v>1008</v>
      </c>
      <c r="E658" s="398">
        <v>5</v>
      </c>
      <c r="F658" s="400">
        <v>7</v>
      </c>
      <c r="G658" s="400">
        <v>2</v>
      </c>
      <c r="H658" s="400">
        <v>1</v>
      </c>
      <c r="I658" s="400">
        <v>5</v>
      </c>
      <c r="J658" s="406" t="s">
        <v>2130</v>
      </c>
      <c r="K658" s="594">
        <f>'Allegato 1.1 (CE) new'!L647</f>
        <v>10000</v>
      </c>
      <c r="L658" s="594">
        <v>0</v>
      </c>
      <c r="M658" s="594">
        <f>'Allegato 1.1 (CE) new'!N647</f>
        <v>0</v>
      </c>
      <c r="N658" s="594">
        <f>'Allegato 1.1 (CE) new'!O647</f>
        <v>0</v>
      </c>
      <c r="O658" s="578">
        <f t="shared" si="223"/>
        <v>0</v>
      </c>
      <c r="P658" s="578">
        <f t="shared" si="223"/>
        <v>0</v>
      </c>
      <c r="Q658" s="578"/>
      <c r="R658" s="453">
        <f t="shared" si="219"/>
        <v>0</v>
      </c>
      <c r="S658" s="361"/>
    </row>
    <row r="659" spans="1:19" ht="38.25">
      <c r="A659" s="398"/>
      <c r="B659" s="398" t="s">
        <v>2175</v>
      </c>
      <c r="C659" s="398" t="s">
        <v>1009</v>
      </c>
      <c r="D659" s="399" t="s">
        <v>1010</v>
      </c>
      <c r="E659" s="398">
        <v>5</v>
      </c>
      <c r="F659" s="400">
        <v>7</v>
      </c>
      <c r="G659" s="400">
        <v>2</v>
      </c>
      <c r="H659" s="400">
        <v>1</v>
      </c>
      <c r="I659" s="400">
        <v>6</v>
      </c>
      <c r="J659" s="406" t="s">
        <v>2131</v>
      </c>
      <c r="K659" s="594">
        <f>'Allegato 1.1 (CE) new'!L648</f>
        <v>0</v>
      </c>
      <c r="L659" s="594">
        <v>0</v>
      </c>
      <c r="M659" s="594">
        <f>'Allegato 1.1 (CE) new'!N648</f>
        <v>0</v>
      </c>
      <c r="N659" s="594">
        <f>'Allegato 1.1 (CE) new'!O648</f>
        <v>0</v>
      </c>
      <c r="O659" s="578">
        <f t="shared" si="223"/>
        <v>0</v>
      </c>
      <c r="P659" s="578">
        <f t="shared" si="223"/>
        <v>0</v>
      </c>
      <c r="Q659" s="578"/>
      <c r="R659" s="453">
        <f t="shared" si="219"/>
        <v>0</v>
      </c>
      <c r="S659" s="361"/>
    </row>
    <row r="660" spans="1:19" ht="25.5">
      <c r="A660" s="398"/>
      <c r="B660" s="398" t="s">
        <v>2173</v>
      </c>
      <c r="C660" s="398" t="s">
        <v>1005</v>
      </c>
      <c r="D660" s="399" t="s">
        <v>1006</v>
      </c>
      <c r="E660" s="398">
        <v>5</v>
      </c>
      <c r="F660" s="400">
        <v>7</v>
      </c>
      <c r="G660" s="400">
        <v>2</v>
      </c>
      <c r="H660" s="400">
        <v>1</v>
      </c>
      <c r="I660" s="400">
        <v>7</v>
      </c>
      <c r="J660" s="406" t="s">
        <v>2132</v>
      </c>
      <c r="K660" s="565">
        <f>'Allegato 1.1 (CE) new'!L649</f>
        <v>607350.69999999995</v>
      </c>
      <c r="L660" s="594">
        <v>0</v>
      </c>
      <c r="M660" s="594">
        <f>'Allegato 1.1 (CE) new'!N649</f>
        <v>0</v>
      </c>
      <c r="N660" s="594">
        <f>'Allegato 1.1 (CE) new'!O649</f>
        <v>0</v>
      </c>
      <c r="O660" s="578">
        <f t="shared" si="223"/>
        <v>0</v>
      </c>
      <c r="P660" s="578">
        <f t="shared" si="223"/>
        <v>0</v>
      </c>
      <c r="Q660" s="578"/>
      <c r="R660" s="453">
        <f t="shared" si="219"/>
        <v>0</v>
      </c>
      <c r="S660" s="361"/>
    </row>
    <row r="661" spans="1:19" ht="25.5">
      <c r="A661" s="398"/>
      <c r="B661" s="398" t="s">
        <v>2174</v>
      </c>
      <c r="C661" s="398" t="s">
        <v>1007</v>
      </c>
      <c r="D661" s="399" t="s">
        <v>1008</v>
      </c>
      <c r="E661" s="398">
        <v>5</v>
      </c>
      <c r="F661" s="400">
        <v>7</v>
      </c>
      <c r="G661" s="400">
        <v>2</v>
      </c>
      <c r="H661" s="400">
        <v>1</v>
      </c>
      <c r="I661" s="400">
        <v>8</v>
      </c>
      <c r="J661" s="406" t="s">
        <v>2133</v>
      </c>
      <c r="K661" s="594">
        <f>'Allegato 1.1 (CE) new'!L650</f>
        <v>50000</v>
      </c>
      <c r="L661" s="594">
        <v>0</v>
      </c>
      <c r="M661" s="594">
        <f>'Allegato 1.1 (CE) new'!N650</f>
        <v>0</v>
      </c>
      <c r="N661" s="594">
        <f>'Allegato 1.1 (CE) new'!O650</f>
        <v>0</v>
      </c>
      <c r="O661" s="578">
        <f t="shared" si="223"/>
        <v>0</v>
      </c>
      <c r="P661" s="578">
        <f t="shared" si="223"/>
        <v>0</v>
      </c>
      <c r="Q661" s="578"/>
      <c r="R661" s="453">
        <f t="shared" si="219"/>
        <v>0</v>
      </c>
      <c r="S661" s="361"/>
    </row>
    <row r="662" spans="1:19" ht="25.5">
      <c r="A662" s="398"/>
      <c r="B662" s="398" t="s">
        <v>2175</v>
      </c>
      <c r="C662" s="398" t="s">
        <v>1009</v>
      </c>
      <c r="D662" s="399" t="s">
        <v>1010</v>
      </c>
      <c r="E662" s="398">
        <v>5</v>
      </c>
      <c r="F662" s="400">
        <v>7</v>
      </c>
      <c r="G662" s="400">
        <v>2</v>
      </c>
      <c r="H662" s="400">
        <v>1</v>
      </c>
      <c r="I662" s="400">
        <v>9</v>
      </c>
      <c r="J662" s="406" t="s">
        <v>2134</v>
      </c>
      <c r="K662" s="594">
        <f>'Allegato 1.1 (CE) new'!L651</f>
        <v>0</v>
      </c>
      <c r="L662" s="594">
        <v>0</v>
      </c>
      <c r="M662" s="594">
        <f>'Allegato 1.1 (CE) new'!N651</f>
        <v>0</v>
      </c>
      <c r="N662" s="594">
        <f>'Allegato 1.1 (CE) new'!O651</f>
        <v>0</v>
      </c>
      <c r="O662" s="578">
        <f t="shared" si="223"/>
        <v>0</v>
      </c>
      <c r="P662" s="578">
        <f t="shared" si="223"/>
        <v>0</v>
      </c>
      <c r="Q662" s="578"/>
      <c r="R662" s="453">
        <f t="shared" si="219"/>
        <v>0</v>
      </c>
      <c r="S662" s="361"/>
    </row>
    <row r="663" spans="1:19" ht="25.5">
      <c r="A663" s="398"/>
      <c r="B663" s="398" t="s">
        <v>2173</v>
      </c>
      <c r="C663" s="398" t="s">
        <v>1005</v>
      </c>
      <c r="D663" s="399" t="s">
        <v>1006</v>
      </c>
      <c r="E663" s="398">
        <v>5</v>
      </c>
      <c r="F663" s="400">
        <v>7</v>
      </c>
      <c r="G663" s="400">
        <v>2</v>
      </c>
      <c r="H663" s="400">
        <v>1</v>
      </c>
      <c r="I663" s="400">
        <v>10</v>
      </c>
      <c r="J663" s="406" t="s">
        <v>2135</v>
      </c>
      <c r="K663" s="565">
        <f>'Allegato 1.1 (CE) new'!L652</f>
        <v>154639.51999999999</v>
      </c>
      <c r="L663" s="594">
        <v>0</v>
      </c>
      <c r="M663" s="594">
        <f>'Allegato 1.1 (CE) new'!N652</f>
        <v>0</v>
      </c>
      <c r="N663" s="594">
        <f>'Allegato 1.1 (CE) new'!O652</f>
        <v>0</v>
      </c>
      <c r="O663" s="578">
        <f t="shared" si="223"/>
        <v>0</v>
      </c>
      <c r="P663" s="578">
        <f t="shared" si="223"/>
        <v>0</v>
      </c>
      <c r="Q663" s="578"/>
      <c r="R663" s="453">
        <f t="shared" si="219"/>
        <v>0</v>
      </c>
      <c r="S663" s="361"/>
    </row>
    <row r="664" spans="1:19" ht="25.5">
      <c r="A664" s="398"/>
      <c r="B664" s="398" t="s">
        <v>2174</v>
      </c>
      <c r="C664" s="398" t="s">
        <v>1007</v>
      </c>
      <c r="D664" s="399" t="s">
        <v>1008</v>
      </c>
      <c r="E664" s="398">
        <v>5</v>
      </c>
      <c r="F664" s="400">
        <v>7</v>
      </c>
      <c r="G664" s="400">
        <v>2</v>
      </c>
      <c r="H664" s="400">
        <v>1</v>
      </c>
      <c r="I664" s="400">
        <v>11</v>
      </c>
      <c r="J664" s="406" t="s">
        <v>2136</v>
      </c>
      <c r="K664" s="594">
        <f>'Allegato 1.1 (CE) new'!L653</f>
        <v>30000.000000000004</v>
      </c>
      <c r="L664" s="594">
        <v>0</v>
      </c>
      <c r="M664" s="594">
        <f>'Allegato 1.1 (CE) new'!N653</f>
        <v>0</v>
      </c>
      <c r="N664" s="594">
        <f>'Allegato 1.1 (CE) new'!O653</f>
        <v>0</v>
      </c>
      <c r="O664" s="578">
        <f t="shared" si="223"/>
        <v>0</v>
      </c>
      <c r="P664" s="578">
        <f t="shared" si="223"/>
        <v>0</v>
      </c>
      <c r="Q664" s="578"/>
      <c r="R664" s="453">
        <f t="shared" si="219"/>
        <v>0</v>
      </c>
      <c r="S664" s="361"/>
    </row>
    <row r="665" spans="1:19" ht="25.5">
      <c r="A665" s="398"/>
      <c r="B665" s="398" t="s">
        <v>2175</v>
      </c>
      <c r="C665" s="398" t="s">
        <v>1009</v>
      </c>
      <c r="D665" s="399" t="s">
        <v>1010</v>
      </c>
      <c r="E665" s="398">
        <v>5</v>
      </c>
      <c r="F665" s="400">
        <v>7</v>
      </c>
      <c r="G665" s="400">
        <v>2</v>
      </c>
      <c r="H665" s="400">
        <v>1</v>
      </c>
      <c r="I665" s="400">
        <v>12</v>
      </c>
      <c r="J665" s="406" t="s">
        <v>2137</v>
      </c>
      <c r="K665" s="594">
        <f>'Allegato 1.1 (CE) new'!L654</f>
        <v>0</v>
      </c>
      <c r="L665" s="594">
        <v>0</v>
      </c>
      <c r="M665" s="594">
        <f>'Allegato 1.1 (CE) new'!N654</f>
        <v>0</v>
      </c>
      <c r="N665" s="594">
        <f>'Allegato 1.1 (CE) new'!O654</f>
        <v>0</v>
      </c>
      <c r="O665" s="578">
        <f t="shared" si="223"/>
        <v>0</v>
      </c>
      <c r="P665" s="578">
        <f t="shared" si="223"/>
        <v>0</v>
      </c>
      <c r="Q665" s="578"/>
      <c r="R665" s="453">
        <f t="shared" si="219"/>
        <v>0</v>
      </c>
      <c r="S665" s="361"/>
    </row>
    <row r="666" spans="1:19" ht="15">
      <c r="A666" s="398"/>
      <c r="B666" s="398" t="s">
        <v>2173</v>
      </c>
      <c r="C666" s="398" t="s">
        <v>1005</v>
      </c>
      <c r="D666" s="399" t="s">
        <v>1006</v>
      </c>
      <c r="E666" s="398">
        <v>5</v>
      </c>
      <c r="F666" s="400">
        <v>7</v>
      </c>
      <c r="G666" s="400">
        <v>2</v>
      </c>
      <c r="H666" s="400">
        <v>1</v>
      </c>
      <c r="I666" s="400">
        <v>13</v>
      </c>
      <c r="J666" s="406" t="s">
        <v>2104</v>
      </c>
      <c r="K666" s="565">
        <f>'Allegato 1.1 (CE) new'!L655</f>
        <v>1770385.31</v>
      </c>
      <c r="L666" s="594">
        <v>0</v>
      </c>
      <c r="M666" s="594">
        <f>'Allegato 1.1 (CE) new'!N655</f>
        <v>0</v>
      </c>
      <c r="N666" s="594">
        <f>'Allegato 1.1 (CE) new'!O655</f>
        <v>0</v>
      </c>
      <c r="O666" s="578">
        <f t="shared" si="223"/>
        <v>0</v>
      </c>
      <c r="P666" s="578">
        <f t="shared" si="223"/>
        <v>0</v>
      </c>
      <c r="Q666" s="578"/>
      <c r="R666" s="453">
        <f t="shared" si="219"/>
        <v>0</v>
      </c>
      <c r="S666" s="361"/>
    </row>
    <row r="667" spans="1:19" ht="15">
      <c r="A667" s="398"/>
      <c r="B667" s="398" t="s">
        <v>2174</v>
      </c>
      <c r="C667" s="398" t="s">
        <v>1007</v>
      </c>
      <c r="D667" s="399" t="s">
        <v>1008</v>
      </c>
      <c r="E667" s="398">
        <v>5</v>
      </c>
      <c r="F667" s="400">
        <v>7</v>
      </c>
      <c r="G667" s="400">
        <v>2</v>
      </c>
      <c r="H667" s="400">
        <v>1</v>
      </c>
      <c r="I667" s="400">
        <v>14</v>
      </c>
      <c r="J667" s="406" t="s">
        <v>2105</v>
      </c>
      <c r="K667" s="594">
        <f>'Allegato 1.1 (CE) new'!L656</f>
        <v>40455.64</v>
      </c>
      <c r="L667" s="594">
        <v>0</v>
      </c>
      <c r="M667" s="594">
        <f>'Allegato 1.1 (CE) new'!N656</f>
        <v>0</v>
      </c>
      <c r="N667" s="594">
        <f>'Allegato 1.1 (CE) new'!O656</f>
        <v>0</v>
      </c>
      <c r="O667" s="578">
        <f t="shared" si="223"/>
        <v>0</v>
      </c>
      <c r="P667" s="578">
        <f t="shared" si="223"/>
        <v>0</v>
      </c>
      <c r="Q667" s="578"/>
      <c r="R667" s="453">
        <f t="shared" si="219"/>
        <v>0</v>
      </c>
      <c r="S667" s="361"/>
    </row>
    <row r="668" spans="1:19" ht="15">
      <c r="A668" s="398"/>
      <c r="B668" s="398" t="s">
        <v>2175</v>
      </c>
      <c r="C668" s="398" t="s">
        <v>1009</v>
      </c>
      <c r="D668" s="399" t="s">
        <v>1010</v>
      </c>
      <c r="E668" s="398">
        <v>5</v>
      </c>
      <c r="F668" s="400">
        <v>7</v>
      </c>
      <c r="G668" s="400">
        <v>2</v>
      </c>
      <c r="H668" s="400">
        <v>1</v>
      </c>
      <c r="I668" s="400">
        <v>15</v>
      </c>
      <c r="J668" s="406" t="s">
        <v>2106</v>
      </c>
      <c r="K668" s="594">
        <f>'Allegato 1.1 (CE) new'!L657</f>
        <v>0</v>
      </c>
      <c r="L668" s="594">
        <v>0</v>
      </c>
      <c r="M668" s="594">
        <f>'Allegato 1.1 (CE) new'!N657</f>
        <v>0</v>
      </c>
      <c r="N668" s="594">
        <f>'Allegato 1.1 (CE) new'!O657</f>
        <v>0</v>
      </c>
      <c r="O668" s="578">
        <f t="shared" si="223"/>
        <v>0</v>
      </c>
      <c r="P668" s="578">
        <f t="shared" si="223"/>
        <v>0</v>
      </c>
      <c r="Q668" s="578"/>
      <c r="R668" s="453">
        <f t="shared" si="219"/>
        <v>0</v>
      </c>
      <c r="S668" s="361"/>
    </row>
    <row r="669" spans="1:19" ht="15">
      <c r="A669" s="398"/>
      <c r="B669" s="398" t="s">
        <v>2173</v>
      </c>
      <c r="C669" s="398" t="s">
        <v>1005</v>
      </c>
      <c r="D669" s="399" t="s">
        <v>1006</v>
      </c>
      <c r="E669" s="398">
        <v>5</v>
      </c>
      <c r="F669" s="400">
        <v>7</v>
      </c>
      <c r="G669" s="400">
        <v>2</v>
      </c>
      <c r="H669" s="400">
        <v>1</v>
      </c>
      <c r="I669" s="400">
        <v>16</v>
      </c>
      <c r="J669" s="406" t="s">
        <v>2107</v>
      </c>
      <c r="K669" s="594">
        <f>'Allegato 1.1 (CE) new'!L658</f>
        <v>0</v>
      </c>
      <c r="L669" s="594">
        <v>0</v>
      </c>
      <c r="M669" s="594">
        <f>'Allegato 1.1 (CE) new'!N658</f>
        <v>0</v>
      </c>
      <c r="N669" s="594">
        <f>'Allegato 1.1 (CE) new'!O658</f>
        <v>0</v>
      </c>
      <c r="O669" s="578">
        <f t="shared" si="223"/>
        <v>0</v>
      </c>
      <c r="P669" s="578">
        <f t="shared" si="223"/>
        <v>0</v>
      </c>
      <c r="Q669" s="578"/>
      <c r="R669" s="453">
        <f t="shared" si="219"/>
        <v>0</v>
      </c>
      <c r="S669" s="361"/>
    </row>
    <row r="670" spans="1:19" ht="15">
      <c r="A670" s="398"/>
      <c r="B670" s="398" t="s">
        <v>2174</v>
      </c>
      <c r="C670" s="398" t="s">
        <v>1007</v>
      </c>
      <c r="D670" s="399" t="s">
        <v>1008</v>
      </c>
      <c r="E670" s="398">
        <v>5</v>
      </c>
      <c r="F670" s="400">
        <v>7</v>
      </c>
      <c r="G670" s="400">
        <v>2</v>
      </c>
      <c r="H670" s="400">
        <v>1</v>
      </c>
      <c r="I670" s="400">
        <v>17</v>
      </c>
      <c r="J670" s="406" t="s">
        <v>2108</v>
      </c>
      <c r="K670" s="594">
        <f>'Allegato 1.1 (CE) new'!L659</f>
        <v>0</v>
      </c>
      <c r="L670" s="594">
        <v>0</v>
      </c>
      <c r="M670" s="594">
        <f>'Allegato 1.1 (CE) new'!N659</f>
        <v>0</v>
      </c>
      <c r="N670" s="594">
        <f>'Allegato 1.1 (CE) new'!O659</f>
        <v>0</v>
      </c>
      <c r="O670" s="578">
        <f t="shared" ref="O670:P674" si="224">N670*0.02+N670</f>
        <v>0</v>
      </c>
      <c r="P670" s="578">
        <f t="shared" si="224"/>
        <v>0</v>
      </c>
      <c r="Q670" s="578"/>
      <c r="R670" s="453">
        <f t="shared" si="219"/>
        <v>0</v>
      </c>
      <c r="S670" s="361"/>
    </row>
    <row r="671" spans="1:19" ht="15">
      <c r="A671" s="398"/>
      <c r="B671" s="398" t="s">
        <v>2175</v>
      </c>
      <c r="C671" s="398" t="s">
        <v>1009</v>
      </c>
      <c r="D671" s="399" t="s">
        <v>1010</v>
      </c>
      <c r="E671" s="398">
        <v>5</v>
      </c>
      <c r="F671" s="400">
        <v>7</v>
      </c>
      <c r="G671" s="400">
        <v>2</v>
      </c>
      <c r="H671" s="400">
        <v>1</v>
      </c>
      <c r="I671" s="400">
        <v>18</v>
      </c>
      <c r="J671" s="406" t="s">
        <v>2109</v>
      </c>
      <c r="K671" s="594">
        <f>'Allegato 1.1 (CE) new'!L660</f>
        <v>0</v>
      </c>
      <c r="L671" s="594">
        <v>0</v>
      </c>
      <c r="M671" s="594">
        <f>'Allegato 1.1 (CE) new'!N660</f>
        <v>0</v>
      </c>
      <c r="N671" s="594">
        <f>'Allegato 1.1 (CE) new'!O660</f>
        <v>0</v>
      </c>
      <c r="O671" s="578">
        <f t="shared" si="224"/>
        <v>0</v>
      </c>
      <c r="P671" s="578">
        <f t="shared" si="224"/>
        <v>0</v>
      </c>
      <c r="Q671" s="578"/>
      <c r="R671" s="453">
        <f t="shared" si="219"/>
        <v>0</v>
      </c>
      <c r="S671" s="361"/>
    </row>
    <row r="672" spans="1:19" ht="15">
      <c r="A672" s="398"/>
      <c r="B672" s="398" t="s">
        <v>2173</v>
      </c>
      <c r="C672" s="398" t="s">
        <v>1005</v>
      </c>
      <c r="D672" s="399" t="s">
        <v>1006</v>
      </c>
      <c r="E672" s="398">
        <v>5</v>
      </c>
      <c r="F672" s="400">
        <v>7</v>
      </c>
      <c r="G672" s="400">
        <v>2</v>
      </c>
      <c r="H672" s="400">
        <v>1</v>
      </c>
      <c r="I672" s="400">
        <v>19</v>
      </c>
      <c r="J672" s="406" t="s">
        <v>2110</v>
      </c>
      <c r="K672" s="594">
        <f>'Allegato 1.1 (CE) new'!L661</f>
        <v>201647.81</v>
      </c>
      <c r="L672" s="594">
        <v>0</v>
      </c>
      <c r="M672" s="594">
        <f>'Allegato 1.1 (CE) new'!N661</f>
        <v>0</v>
      </c>
      <c r="N672" s="594">
        <f>'Allegato 1.1 (CE) new'!O661</f>
        <v>0</v>
      </c>
      <c r="O672" s="578">
        <f t="shared" si="224"/>
        <v>0</v>
      </c>
      <c r="P672" s="578">
        <f t="shared" si="224"/>
        <v>0</v>
      </c>
      <c r="Q672" s="578"/>
      <c r="R672" s="453">
        <f t="shared" si="219"/>
        <v>0</v>
      </c>
      <c r="S672" s="361"/>
    </row>
    <row r="673" spans="1:19" ht="15">
      <c r="A673" s="398"/>
      <c r="B673" s="398" t="s">
        <v>2174</v>
      </c>
      <c r="C673" s="398" t="s">
        <v>1007</v>
      </c>
      <c r="D673" s="399" t="s">
        <v>1008</v>
      </c>
      <c r="E673" s="398">
        <v>5</v>
      </c>
      <c r="F673" s="400">
        <v>7</v>
      </c>
      <c r="G673" s="400">
        <v>2</v>
      </c>
      <c r="H673" s="400">
        <v>1</v>
      </c>
      <c r="I673" s="400">
        <v>20</v>
      </c>
      <c r="J673" s="406" t="s">
        <v>2111</v>
      </c>
      <c r="K673" s="594">
        <f>'Allegato 1.1 (CE) new'!L662</f>
        <v>0</v>
      </c>
      <c r="L673" s="594">
        <v>0</v>
      </c>
      <c r="M673" s="594">
        <f>'Allegato 1.1 (CE) new'!N662</f>
        <v>0</v>
      </c>
      <c r="N673" s="594">
        <f>'Allegato 1.1 (CE) new'!O662</f>
        <v>0</v>
      </c>
      <c r="O673" s="578">
        <f t="shared" si="224"/>
        <v>0</v>
      </c>
      <c r="P673" s="578">
        <f t="shared" si="224"/>
        <v>0</v>
      </c>
      <c r="Q673" s="578"/>
      <c r="R673" s="453">
        <f t="shared" si="219"/>
        <v>0</v>
      </c>
      <c r="S673" s="361"/>
    </row>
    <row r="674" spans="1:19" ht="15">
      <c r="A674" s="398"/>
      <c r="B674" s="398" t="s">
        <v>2175</v>
      </c>
      <c r="C674" s="398" t="s">
        <v>1009</v>
      </c>
      <c r="D674" s="399" t="s">
        <v>1010</v>
      </c>
      <c r="E674" s="398">
        <v>5</v>
      </c>
      <c r="F674" s="400">
        <v>7</v>
      </c>
      <c r="G674" s="400">
        <v>2</v>
      </c>
      <c r="H674" s="400">
        <v>1</v>
      </c>
      <c r="I674" s="400">
        <v>21</v>
      </c>
      <c r="J674" s="406" t="s">
        <v>2112</v>
      </c>
      <c r="K674" s="565">
        <f>'Allegato 1.1 (CE) new'!L663</f>
        <v>0</v>
      </c>
      <c r="L674" s="594">
        <v>0</v>
      </c>
      <c r="M674" s="594">
        <f>'Allegato 1.1 (CE) new'!N663</f>
        <v>0</v>
      </c>
      <c r="N674" s="594">
        <f>'Allegato 1.1 (CE) new'!O663</f>
        <v>0</v>
      </c>
      <c r="O674" s="578">
        <f t="shared" si="224"/>
        <v>0</v>
      </c>
      <c r="P674" s="578">
        <f t="shared" si="224"/>
        <v>0</v>
      </c>
      <c r="Q674" s="578"/>
      <c r="R674" s="453">
        <f t="shared" si="219"/>
        <v>0</v>
      </c>
      <c r="S674" s="361"/>
    </row>
    <row r="675" spans="1:19" ht="15">
      <c r="A675" s="383"/>
      <c r="B675" s="383" t="s">
        <v>2176</v>
      </c>
      <c r="C675" s="383" t="s">
        <v>1011</v>
      </c>
      <c r="D675" s="382" t="s">
        <v>2177</v>
      </c>
      <c r="E675" s="383">
        <v>5</v>
      </c>
      <c r="F675" s="384">
        <v>8</v>
      </c>
      <c r="G675" s="384">
        <v>0</v>
      </c>
      <c r="H675" s="384">
        <v>0</v>
      </c>
      <c r="I675" s="384">
        <v>0</v>
      </c>
      <c r="J675" s="385" t="s">
        <v>2178</v>
      </c>
      <c r="K675" s="591">
        <f>'Allegato 1.1 (CE) new'!L664</f>
        <v>7211517.5600000005</v>
      </c>
      <c r="L675" s="591">
        <v>8334383</v>
      </c>
      <c r="M675" s="591">
        <f>'Allegato 1.1 (CE) new'!N664</f>
        <v>6942705</v>
      </c>
      <c r="N675" s="591">
        <f>'Allegato 1.1 (CE) new'!O664</f>
        <v>6949696</v>
      </c>
      <c r="O675" s="591">
        <f t="shared" ref="O675:Q675" si="225">O676+O699</f>
        <v>7088689.919999999</v>
      </c>
      <c r="P675" s="591">
        <f t="shared" si="225"/>
        <v>7230463.7183999997</v>
      </c>
      <c r="Q675" s="591">
        <f t="shared" si="225"/>
        <v>0</v>
      </c>
      <c r="R675" s="453">
        <f t="shared" si="219"/>
        <v>0</v>
      </c>
      <c r="S675" s="361"/>
    </row>
    <row r="676" spans="1:19" ht="15">
      <c r="A676" s="389"/>
      <c r="B676" s="389" t="s">
        <v>2179</v>
      </c>
      <c r="C676" s="389" t="s">
        <v>1013</v>
      </c>
      <c r="D676" s="388" t="s">
        <v>2180</v>
      </c>
      <c r="E676" s="389">
        <v>5</v>
      </c>
      <c r="F676" s="390">
        <v>8</v>
      </c>
      <c r="G676" s="390">
        <v>1</v>
      </c>
      <c r="H676" s="390">
        <v>0</v>
      </c>
      <c r="I676" s="390">
        <v>0</v>
      </c>
      <c r="J676" s="391" t="s">
        <v>2181</v>
      </c>
      <c r="K676" s="592">
        <f>'Allegato 1.1 (CE) new'!L665</f>
        <v>421540.36</v>
      </c>
      <c r="L676" s="592">
        <v>504647</v>
      </c>
      <c r="M676" s="592">
        <f>'Allegato 1.1 (CE) new'!N665</f>
        <v>191262</v>
      </c>
      <c r="N676" s="592">
        <f>'Allegato 1.1 (CE) new'!O665</f>
        <v>198253</v>
      </c>
      <c r="O676" s="592">
        <f t="shared" ref="O676:Q676" si="226">O677</f>
        <v>202218.06</v>
      </c>
      <c r="P676" s="592">
        <f t="shared" si="226"/>
        <v>206262.42120000001</v>
      </c>
      <c r="Q676" s="592">
        <f t="shared" si="226"/>
        <v>0</v>
      </c>
      <c r="R676" s="453">
        <f t="shared" si="219"/>
        <v>0</v>
      </c>
      <c r="S676" s="361"/>
    </row>
    <row r="677" spans="1:19" ht="15">
      <c r="A677" s="393"/>
      <c r="B677" s="393" t="s">
        <v>2179</v>
      </c>
      <c r="C677" s="393" t="s">
        <v>1013</v>
      </c>
      <c r="D677" s="394" t="s">
        <v>2182</v>
      </c>
      <c r="E677" s="393">
        <v>5</v>
      </c>
      <c r="F677" s="395">
        <v>8</v>
      </c>
      <c r="G677" s="395">
        <v>1</v>
      </c>
      <c r="H677" s="395">
        <v>1</v>
      </c>
      <c r="I677" s="395">
        <v>0</v>
      </c>
      <c r="J677" s="396" t="s">
        <v>2183</v>
      </c>
      <c r="K677" s="593">
        <f>'Allegato 1.1 (CE) new'!L666</f>
        <v>421540.36</v>
      </c>
      <c r="L677" s="593">
        <v>504647</v>
      </c>
      <c r="M677" s="593">
        <f>'Allegato 1.1 (CE) new'!N666</f>
        <v>191262</v>
      </c>
      <c r="N677" s="593">
        <f>'Allegato 1.1 (CE) new'!O666</f>
        <v>198253</v>
      </c>
      <c r="O677" s="593">
        <f t="shared" ref="O677:Q677" si="227">SUBTOTAL(9,O678:O698)</f>
        <v>202218.06</v>
      </c>
      <c r="P677" s="593">
        <f t="shared" si="227"/>
        <v>206262.42120000001</v>
      </c>
      <c r="Q677" s="593">
        <f t="shared" si="227"/>
        <v>0</v>
      </c>
      <c r="R677" s="453">
        <f t="shared" si="219"/>
        <v>0</v>
      </c>
      <c r="S677" s="361"/>
    </row>
    <row r="678" spans="1:19" ht="15">
      <c r="A678" s="398"/>
      <c r="B678" s="398" t="s">
        <v>2184</v>
      </c>
      <c r="C678" s="398" t="s">
        <v>1015</v>
      </c>
      <c r="D678" s="399" t="s">
        <v>1016</v>
      </c>
      <c r="E678" s="398">
        <v>5</v>
      </c>
      <c r="F678" s="400">
        <v>8</v>
      </c>
      <c r="G678" s="400">
        <v>1</v>
      </c>
      <c r="H678" s="400">
        <v>1</v>
      </c>
      <c r="I678" s="400">
        <v>1</v>
      </c>
      <c r="J678" s="406" t="s">
        <v>2090</v>
      </c>
      <c r="K678" s="565">
        <f>'Allegato 1.1 (CE) new'!L667</f>
        <v>130138.27</v>
      </c>
      <c r="L678" s="594">
        <v>504647</v>
      </c>
      <c r="M678" s="594">
        <f>'Allegato 1.1 (CE) new'!N667</f>
        <v>191262</v>
      </c>
      <c r="N678" s="578">
        <f>'Allegato 1.1 (CE) new'!O667</f>
        <v>198253</v>
      </c>
      <c r="O678" s="578">
        <f t="shared" ref="O678:P693" si="228">N678*0.02+N678</f>
        <v>202218.06</v>
      </c>
      <c r="P678" s="578">
        <f t="shared" si="228"/>
        <v>206262.42120000001</v>
      </c>
      <c r="Q678" s="578"/>
      <c r="R678" s="453">
        <f t="shared" si="219"/>
        <v>0</v>
      </c>
      <c r="S678" s="361">
        <v>27963.233857395782</v>
      </c>
    </row>
    <row r="679" spans="1:19" ht="15">
      <c r="A679" s="398"/>
      <c r="B679" s="398" t="s">
        <v>2185</v>
      </c>
      <c r="C679" s="398" t="s">
        <v>1017</v>
      </c>
      <c r="D679" s="399" t="s">
        <v>1018</v>
      </c>
      <c r="E679" s="398">
        <v>5</v>
      </c>
      <c r="F679" s="400">
        <v>8</v>
      </c>
      <c r="G679" s="400">
        <v>1</v>
      </c>
      <c r="H679" s="400">
        <v>1</v>
      </c>
      <c r="I679" s="400">
        <v>2</v>
      </c>
      <c r="J679" s="406" t="s">
        <v>2092</v>
      </c>
      <c r="K679" s="594">
        <f>'Allegato 1.1 (CE) new'!L668</f>
        <v>0</v>
      </c>
      <c r="L679" s="594">
        <v>0</v>
      </c>
      <c r="M679" s="594">
        <f>'Allegato 1.1 (CE) new'!N668</f>
        <v>0</v>
      </c>
      <c r="N679" s="594">
        <f>'Allegato 1.1 (CE) new'!O668</f>
        <v>0</v>
      </c>
      <c r="O679" s="578">
        <f t="shared" si="228"/>
        <v>0</v>
      </c>
      <c r="P679" s="578">
        <f t="shared" si="228"/>
        <v>0</v>
      </c>
      <c r="Q679" s="578"/>
      <c r="R679" s="453">
        <f t="shared" si="219"/>
        <v>0</v>
      </c>
      <c r="S679" s="361"/>
    </row>
    <row r="680" spans="1:19" ht="15">
      <c r="A680" s="398"/>
      <c r="B680" s="398" t="s">
        <v>2186</v>
      </c>
      <c r="C680" s="398" t="s">
        <v>1019</v>
      </c>
      <c r="D680" s="399" t="s">
        <v>1020</v>
      </c>
      <c r="E680" s="398">
        <v>5</v>
      </c>
      <c r="F680" s="400">
        <v>8</v>
      </c>
      <c r="G680" s="400">
        <v>1</v>
      </c>
      <c r="H680" s="400">
        <v>1</v>
      </c>
      <c r="I680" s="400">
        <v>3</v>
      </c>
      <c r="J680" s="406" t="s">
        <v>2094</v>
      </c>
      <c r="K680" s="594">
        <f>'Allegato 1.1 (CE) new'!L669</f>
        <v>0</v>
      </c>
      <c r="L680" s="594">
        <v>0</v>
      </c>
      <c r="M680" s="594">
        <f>'Allegato 1.1 (CE) new'!N669</f>
        <v>0</v>
      </c>
      <c r="N680" s="594">
        <f>'Allegato 1.1 (CE) new'!O669</f>
        <v>0</v>
      </c>
      <c r="O680" s="578">
        <f t="shared" si="228"/>
        <v>0</v>
      </c>
      <c r="P680" s="578">
        <f t="shared" si="228"/>
        <v>0</v>
      </c>
      <c r="Q680" s="578"/>
      <c r="R680" s="453">
        <f t="shared" si="219"/>
        <v>0</v>
      </c>
      <c r="S680" s="361"/>
    </row>
    <row r="681" spans="1:19" ht="15">
      <c r="A681" s="398"/>
      <c r="B681" s="398" t="s">
        <v>2184</v>
      </c>
      <c r="C681" s="398" t="s">
        <v>1015</v>
      </c>
      <c r="D681" s="399" t="s">
        <v>1016</v>
      </c>
      <c r="E681" s="398">
        <v>5</v>
      </c>
      <c r="F681" s="400">
        <v>8</v>
      </c>
      <c r="G681" s="400">
        <v>1</v>
      </c>
      <c r="H681" s="400">
        <v>1</v>
      </c>
      <c r="I681" s="400">
        <v>4</v>
      </c>
      <c r="J681" s="406" t="s">
        <v>2095</v>
      </c>
      <c r="K681" s="565">
        <f>'Allegato 1.1 (CE) new'!L670</f>
        <v>100000</v>
      </c>
      <c r="L681" s="594">
        <v>0</v>
      </c>
      <c r="M681" s="594">
        <f>'Allegato 1.1 (CE) new'!N670</f>
        <v>0</v>
      </c>
      <c r="N681" s="594">
        <f>'Allegato 1.1 (CE) new'!O670</f>
        <v>0</v>
      </c>
      <c r="O681" s="578">
        <f t="shared" si="228"/>
        <v>0</v>
      </c>
      <c r="P681" s="578">
        <f t="shared" si="228"/>
        <v>0</v>
      </c>
      <c r="Q681" s="578"/>
      <c r="R681" s="453">
        <f t="shared" si="219"/>
        <v>0</v>
      </c>
      <c r="S681" s="361"/>
    </row>
    <row r="682" spans="1:19" ht="15">
      <c r="A682" s="398"/>
      <c r="B682" s="398" t="s">
        <v>2185</v>
      </c>
      <c r="C682" s="398" t="s">
        <v>1017</v>
      </c>
      <c r="D682" s="399" t="s">
        <v>1018</v>
      </c>
      <c r="E682" s="398">
        <v>5</v>
      </c>
      <c r="F682" s="400">
        <v>8</v>
      </c>
      <c r="G682" s="400">
        <v>1</v>
      </c>
      <c r="H682" s="400">
        <v>1</v>
      </c>
      <c r="I682" s="400">
        <v>5</v>
      </c>
      <c r="J682" s="406" t="s">
        <v>2096</v>
      </c>
      <c r="K682" s="594">
        <f>'Allegato 1.1 (CE) new'!L671</f>
        <v>0</v>
      </c>
      <c r="L682" s="594">
        <v>0</v>
      </c>
      <c r="M682" s="594">
        <f>'Allegato 1.1 (CE) new'!N671</f>
        <v>0</v>
      </c>
      <c r="N682" s="594">
        <f>'Allegato 1.1 (CE) new'!O671</f>
        <v>0</v>
      </c>
      <c r="O682" s="578">
        <f t="shared" si="228"/>
        <v>0</v>
      </c>
      <c r="P682" s="578">
        <f t="shared" si="228"/>
        <v>0</v>
      </c>
      <c r="Q682" s="578"/>
      <c r="R682" s="453">
        <f t="shared" si="219"/>
        <v>0</v>
      </c>
      <c r="S682" s="361"/>
    </row>
    <row r="683" spans="1:19" ht="15">
      <c r="A683" s="398"/>
      <c r="B683" s="398" t="s">
        <v>2186</v>
      </c>
      <c r="C683" s="398" t="s">
        <v>1019</v>
      </c>
      <c r="D683" s="399" t="s">
        <v>1020</v>
      </c>
      <c r="E683" s="398">
        <v>5</v>
      </c>
      <c r="F683" s="400">
        <v>8</v>
      </c>
      <c r="G683" s="400">
        <v>1</v>
      </c>
      <c r="H683" s="400">
        <v>1</v>
      </c>
      <c r="I683" s="400">
        <v>6</v>
      </c>
      <c r="J683" s="406" t="s">
        <v>2097</v>
      </c>
      <c r="K683" s="594">
        <f>'Allegato 1.1 (CE) new'!L672</f>
        <v>0</v>
      </c>
      <c r="L683" s="594">
        <v>0</v>
      </c>
      <c r="M683" s="594">
        <f>'Allegato 1.1 (CE) new'!N672</f>
        <v>0</v>
      </c>
      <c r="N683" s="594">
        <f>'Allegato 1.1 (CE) new'!O672</f>
        <v>0</v>
      </c>
      <c r="O683" s="578">
        <f t="shared" si="228"/>
        <v>0</v>
      </c>
      <c r="P683" s="578">
        <f t="shared" si="228"/>
        <v>0</v>
      </c>
      <c r="Q683" s="578"/>
      <c r="R683" s="453">
        <f t="shared" si="219"/>
        <v>0</v>
      </c>
      <c r="S683" s="361"/>
    </row>
    <row r="684" spans="1:19" ht="15">
      <c r="A684" s="398"/>
      <c r="B684" s="398" t="s">
        <v>2184</v>
      </c>
      <c r="C684" s="398" t="s">
        <v>1015</v>
      </c>
      <c r="D684" s="399" t="s">
        <v>1016</v>
      </c>
      <c r="E684" s="398">
        <v>5</v>
      </c>
      <c r="F684" s="400">
        <v>8</v>
      </c>
      <c r="G684" s="400">
        <v>1</v>
      </c>
      <c r="H684" s="400">
        <v>1</v>
      </c>
      <c r="I684" s="400">
        <v>7</v>
      </c>
      <c r="J684" s="406" t="s">
        <v>2098</v>
      </c>
      <c r="K684" s="565">
        <f>'Allegato 1.1 (CE) new'!L673</f>
        <v>0</v>
      </c>
      <c r="L684" s="594">
        <v>0</v>
      </c>
      <c r="M684" s="594">
        <f>'Allegato 1.1 (CE) new'!N673</f>
        <v>0</v>
      </c>
      <c r="N684" s="594">
        <f>'Allegato 1.1 (CE) new'!O673</f>
        <v>0</v>
      </c>
      <c r="O684" s="578">
        <f t="shared" si="228"/>
        <v>0</v>
      </c>
      <c r="P684" s="578">
        <f t="shared" si="228"/>
        <v>0</v>
      </c>
      <c r="Q684" s="578"/>
      <c r="R684" s="453">
        <f t="shared" si="219"/>
        <v>0</v>
      </c>
      <c r="S684" s="361"/>
    </row>
    <row r="685" spans="1:19" ht="15">
      <c r="A685" s="398"/>
      <c r="B685" s="398" t="s">
        <v>2185</v>
      </c>
      <c r="C685" s="398" t="s">
        <v>1017</v>
      </c>
      <c r="D685" s="399" t="s">
        <v>1018</v>
      </c>
      <c r="E685" s="398">
        <v>5</v>
      </c>
      <c r="F685" s="400">
        <v>8</v>
      </c>
      <c r="G685" s="400">
        <v>1</v>
      </c>
      <c r="H685" s="400">
        <v>1</v>
      </c>
      <c r="I685" s="400">
        <v>8</v>
      </c>
      <c r="J685" s="406" t="s">
        <v>2099</v>
      </c>
      <c r="K685" s="594">
        <f>'Allegato 1.1 (CE) new'!L674</f>
        <v>0</v>
      </c>
      <c r="L685" s="594">
        <v>0</v>
      </c>
      <c r="M685" s="594">
        <f>'Allegato 1.1 (CE) new'!N674</f>
        <v>0</v>
      </c>
      <c r="N685" s="594">
        <f>'Allegato 1.1 (CE) new'!O674</f>
        <v>0</v>
      </c>
      <c r="O685" s="578">
        <f t="shared" si="228"/>
        <v>0</v>
      </c>
      <c r="P685" s="578">
        <f t="shared" si="228"/>
        <v>0</v>
      </c>
      <c r="Q685" s="578"/>
      <c r="R685" s="453">
        <f t="shared" si="219"/>
        <v>0</v>
      </c>
      <c r="S685" s="361"/>
    </row>
    <row r="686" spans="1:19" ht="15">
      <c r="A686" s="398"/>
      <c r="B686" s="398" t="s">
        <v>2186</v>
      </c>
      <c r="C686" s="398" t="s">
        <v>1019</v>
      </c>
      <c r="D686" s="399" t="s">
        <v>1020</v>
      </c>
      <c r="E686" s="398">
        <v>5</v>
      </c>
      <c r="F686" s="400">
        <v>8</v>
      </c>
      <c r="G686" s="400">
        <v>1</v>
      </c>
      <c r="H686" s="400">
        <v>1</v>
      </c>
      <c r="I686" s="400">
        <v>9</v>
      </c>
      <c r="J686" s="406" t="s">
        <v>2100</v>
      </c>
      <c r="K686" s="594">
        <f>'Allegato 1.1 (CE) new'!L675</f>
        <v>0</v>
      </c>
      <c r="L686" s="594">
        <v>0</v>
      </c>
      <c r="M686" s="594">
        <f>'Allegato 1.1 (CE) new'!N675</f>
        <v>0</v>
      </c>
      <c r="N686" s="594">
        <f>'Allegato 1.1 (CE) new'!O675</f>
        <v>0</v>
      </c>
      <c r="O686" s="578">
        <f t="shared" si="228"/>
        <v>0</v>
      </c>
      <c r="P686" s="578">
        <f t="shared" si="228"/>
        <v>0</v>
      </c>
      <c r="Q686" s="578"/>
      <c r="R686" s="453">
        <f t="shared" si="219"/>
        <v>0</v>
      </c>
      <c r="S686" s="361"/>
    </row>
    <row r="687" spans="1:19" ht="15">
      <c r="A687" s="398"/>
      <c r="B687" s="398" t="s">
        <v>2184</v>
      </c>
      <c r="C687" s="398" t="s">
        <v>1015</v>
      </c>
      <c r="D687" s="399" t="s">
        <v>1016</v>
      </c>
      <c r="E687" s="398">
        <v>5</v>
      </c>
      <c r="F687" s="400">
        <v>8</v>
      </c>
      <c r="G687" s="400">
        <v>1</v>
      </c>
      <c r="H687" s="400">
        <v>1</v>
      </c>
      <c r="I687" s="400">
        <v>10</v>
      </c>
      <c r="J687" s="406" t="s">
        <v>2101</v>
      </c>
      <c r="K687" s="565">
        <f>'Allegato 1.1 (CE) new'!L676</f>
        <v>4000</v>
      </c>
      <c r="L687" s="594">
        <v>0</v>
      </c>
      <c r="M687" s="594">
        <f>'Allegato 1.1 (CE) new'!N676</f>
        <v>0</v>
      </c>
      <c r="N687" s="594">
        <f>'Allegato 1.1 (CE) new'!O676</f>
        <v>0</v>
      </c>
      <c r="O687" s="578">
        <f t="shared" si="228"/>
        <v>0</v>
      </c>
      <c r="P687" s="578">
        <f t="shared" si="228"/>
        <v>0</v>
      </c>
      <c r="Q687" s="578"/>
      <c r="R687" s="453">
        <f t="shared" si="219"/>
        <v>0</v>
      </c>
      <c r="S687" s="361"/>
    </row>
    <row r="688" spans="1:19" ht="15">
      <c r="A688" s="398"/>
      <c r="B688" s="398" t="s">
        <v>2185</v>
      </c>
      <c r="C688" s="398" t="s">
        <v>1017</v>
      </c>
      <c r="D688" s="399" t="s">
        <v>1018</v>
      </c>
      <c r="E688" s="398">
        <v>5</v>
      </c>
      <c r="F688" s="400">
        <v>8</v>
      </c>
      <c r="G688" s="400">
        <v>1</v>
      </c>
      <c r="H688" s="400">
        <v>1</v>
      </c>
      <c r="I688" s="400">
        <v>11</v>
      </c>
      <c r="J688" s="406" t="s">
        <v>2102</v>
      </c>
      <c r="K688" s="594">
        <f>'Allegato 1.1 (CE) new'!L677</f>
        <v>0</v>
      </c>
      <c r="L688" s="594">
        <v>0</v>
      </c>
      <c r="M688" s="594">
        <f>'Allegato 1.1 (CE) new'!N677</f>
        <v>0</v>
      </c>
      <c r="N688" s="594">
        <f>'Allegato 1.1 (CE) new'!O677</f>
        <v>0</v>
      </c>
      <c r="O688" s="578">
        <f t="shared" si="228"/>
        <v>0</v>
      </c>
      <c r="P688" s="578">
        <f t="shared" si="228"/>
        <v>0</v>
      </c>
      <c r="Q688" s="578"/>
      <c r="R688" s="453">
        <f t="shared" si="219"/>
        <v>0</v>
      </c>
      <c r="S688" s="361"/>
    </row>
    <row r="689" spans="1:19" ht="15">
      <c r="A689" s="398"/>
      <c r="B689" s="398" t="s">
        <v>2186</v>
      </c>
      <c r="C689" s="398" t="s">
        <v>1019</v>
      </c>
      <c r="D689" s="399" t="s">
        <v>1020</v>
      </c>
      <c r="E689" s="398">
        <v>5</v>
      </c>
      <c r="F689" s="400">
        <v>8</v>
      </c>
      <c r="G689" s="400">
        <v>1</v>
      </c>
      <c r="H689" s="400">
        <v>1</v>
      </c>
      <c r="I689" s="400">
        <v>12</v>
      </c>
      <c r="J689" s="406" t="s">
        <v>2103</v>
      </c>
      <c r="K689" s="594">
        <f>'Allegato 1.1 (CE) new'!L678</f>
        <v>0</v>
      </c>
      <c r="L689" s="594">
        <v>0</v>
      </c>
      <c r="M689" s="594">
        <f>'Allegato 1.1 (CE) new'!N678</f>
        <v>0</v>
      </c>
      <c r="N689" s="594">
        <f>'Allegato 1.1 (CE) new'!O678</f>
        <v>0</v>
      </c>
      <c r="O689" s="578">
        <f t="shared" si="228"/>
        <v>0</v>
      </c>
      <c r="P689" s="578">
        <f t="shared" si="228"/>
        <v>0</v>
      </c>
      <c r="Q689" s="578"/>
      <c r="R689" s="453">
        <f t="shared" si="219"/>
        <v>0</v>
      </c>
      <c r="S689" s="361"/>
    </row>
    <row r="690" spans="1:19" ht="15">
      <c r="A690" s="398"/>
      <c r="B690" s="398" t="s">
        <v>2184</v>
      </c>
      <c r="C690" s="398" t="s">
        <v>1015</v>
      </c>
      <c r="D690" s="399" t="s">
        <v>1016</v>
      </c>
      <c r="E690" s="398">
        <v>5</v>
      </c>
      <c r="F690" s="400">
        <v>8</v>
      </c>
      <c r="G690" s="400">
        <v>1</v>
      </c>
      <c r="H690" s="400">
        <v>1</v>
      </c>
      <c r="I690" s="400">
        <v>13</v>
      </c>
      <c r="J690" s="406" t="s">
        <v>2104</v>
      </c>
      <c r="K690" s="565">
        <f>'Allegato 1.1 (CE) new'!L679</f>
        <v>129689.60000000001</v>
      </c>
      <c r="L690" s="594">
        <v>0</v>
      </c>
      <c r="M690" s="594">
        <f>'Allegato 1.1 (CE) new'!N679</f>
        <v>0</v>
      </c>
      <c r="N690" s="594">
        <f>'Allegato 1.1 (CE) new'!O679</f>
        <v>0</v>
      </c>
      <c r="O690" s="578">
        <f t="shared" si="228"/>
        <v>0</v>
      </c>
      <c r="P690" s="578">
        <f t="shared" si="228"/>
        <v>0</v>
      </c>
      <c r="Q690" s="578"/>
      <c r="R690" s="453">
        <f t="shared" si="219"/>
        <v>0</v>
      </c>
      <c r="S690" s="361"/>
    </row>
    <row r="691" spans="1:19" ht="15">
      <c r="A691" s="398"/>
      <c r="B691" s="398" t="s">
        <v>2185</v>
      </c>
      <c r="C691" s="398" t="s">
        <v>1017</v>
      </c>
      <c r="D691" s="399" t="s">
        <v>1018</v>
      </c>
      <c r="E691" s="398">
        <v>5</v>
      </c>
      <c r="F691" s="400">
        <v>8</v>
      </c>
      <c r="G691" s="400">
        <v>1</v>
      </c>
      <c r="H691" s="400">
        <v>1</v>
      </c>
      <c r="I691" s="400">
        <v>14</v>
      </c>
      <c r="J691" s="406" t="s">
        <v>2105</v>
      </c>
      <c r="K691" s="594">
        <f>'Allegato 1.1 (CE) new'!L680</f>
        <v>0</v>
      </c>
      <c r="L691" s="594">
        <v>0</v>
      </c>
      <c r="M691" s="594">
        <f>'Allegato 1.1 (CE) new'!N680</f>
        <v>0</v>
      </c>
      <c r="N691" s="594">
        <f>'Allegato 1.1 (CE) new'!O680</f>
        <v>0</v>
      </c>
      <c r="O691" s="578">
        <f t="shared" si="228"/>
        <v>0</v>
      </c>
      <c r="P691" s="578">
        <f t="shared" si="228"/>
        <v>0</v>
      </c>
      <c r="Q691" s="578"/>
      <c r="R691" s="453">
        <f t="shared" si="219"/>
        <v>0</v>
      </c>
      <c r="S691" s="361"/>
    </row>
    <row r="692" spans="1:19" ht="15">
      <c r="A692" s="398"/>
      <c r="B692" s="398" t="s">
        <v>2186</v>
      </c>
      <c r="C692" s="398" t="s">
        <v>1019</v>
      </c>
      <c r="D692" s="399" t="s">
        <v>1020</v>
      </c>
      <c r="E692" s="398">
        <v>5</v>
      </c>
      <c r="F692" s="400">
        <v>8</v>
      </c>
      <c r="G692" s="400">
        <v>1</v>
      </c>
      <c r="H692" s="400">
        <v>1</v>
      </c>
      <c r="I692" s="400">
        <v>15</v>
      </c>
      <c r="J692" s="406" t="s">
        <v>2106</v>
      </c>
      <c r="K692" s="594">
        <f>'Allegato 1.1 (CE) new'!L681</f>
        <v>0</v>
      </c>
      <c r="L692" s="594">
        <v>0</v>
      </c>
      <c r="M692" s="594">
        <f>'Allegato 1.1 (CE) new'!N681</f>
        <v>0</v>
      </c>
      <c r="N692" s="594">
        <f>'Allegato 1.1 (CE) new'!O681</f>
        <v>0</v>
      </c>
      <c r="O692" s="578">
        <f t="shared" si="228"/>
        <v>0</v>
      </c>
      <c r="P692" s="578">
        <f t="shared" si="228"/>
        <v>0</v>
      </c>
      <c r="Q692" s="578"/>
      <c r="R692" s="453">
        <f t="shared" si="219"/>
        <v>0</v>
      </c>
      <c r="S692" s="361"/>
    </row>
    <row r="693" spans="1:19" ht="15">
      <c r="A693" s="398"/>
      <c r="B693" s="398" t="s">
        <v>2184</v>
      </c>
      <c r="C693" s="398" t="s">
        <v>1015</v>
      </c>
      <c r="D693" s="399" t="s">
        <v>1016</v>
      </c>
      <c r="E693" s="398">
        <v>5</v>
      </c>
      <c r="F693" s="400">
        <v>8</v>
      </c>
      <c r="G693" s="400">
        <v>1</v>
      </c>
      <c r="H693" s="400">
        <v>1</v>
      </c>
      <c r="I693" s="400">
        <v>16</v>
      </c>
      <c r="J693" s="406" t="s">
        <v>2107</v>
      </c>
      <c r="K693" s="594">
        <f>'Allegato 1.1 (CE) new'!L682</f>
        <v>0</v>
      </c>
      <c r="L693" s="594">
        <v>0</v>
      </c>
      <c r="M693" s="594">
        <f>'Allegato 1.1 (CE) new'!N682</f>
        <v>0</v>
      </c>
      <c r="N693" s="594">
        <f>'Allegato 1.1 (CE) new'!O682</f>
        <v>0</v>
      </c>
      <c r="O693" s="578">
        <f t="shared" si="228"/>
        <v>0</v>
      </c>
      <c r="P693" s="578">
        <f t="shared" si="228"/>
        <v>0</v>
      </c>
      <c r="Q693" s="578"/>
      <c r="R693" s="453">
        <f t="shared" si="219"/>
        <v>0</v>
      </c>
      <c r="S693" s="361"/>
    </row>
    <row r="694" spans="1:19" ht="15">
      <c r="A694" s="398"/>
      <c r="B694" s="398" t="s">
        <v>2185</v>
      </c>
      <c r="C694" s="398" t="s">
        <v>1017</v>
      </c>
      <c r="D694" s="399" t="s">
        <v>1018</v>
      </c>
      <c r="E694" s="398">
        <v>5</v>
      </c>
      <c r="F694" s="400">
        <v>8</v>
      </c>
      <c r="G694" s="400">
        <v>1</v>
      </c>
      <c r="H694" s="400">
        <v>1</v>
      </c>
      <c r="I694" s="400">
        <v>17</v>
      </c>
      <c r="J694" s="406" t="s">
        <v>2108</v>
      </c>
      <c r="K694" s="594">
        <f>'Allegato 1.1 (CE) new'!L683</f>
        <v>0</v>
      </c>
      <c r="L694" s="594">
        <v>0</v>
      </c>
      <c r="M694" s="594">
        <f>'Allegato 1.1 (CE) new'!N683</f>
        <v>0</v>
      </c>
      <c r="N694" s="594">
        <f>'Allegato 1.1 (CE) new'!O683</f>
        <v>0</v>
      </c>
      <c r="O694" s="578">
        <f t="shared" ref="O694:P698" si="229">N694*0.02+N694</f>
        <v>0</v>
      </c>
      <c r="P694" s="578">
        <f t="shared" si="229"/>
        <v>0</v>
      </c>
      <c r="Q694" s="578"/>
      <c r="R694" s="453">
        <f t="shared" si="219"/>
        <v>0</v>
      </c>
      <c r="S694" s="361"/>
    </row>
    <row r="695" spans="1:19" ht="15">
      <c r="A695" s="398"/>
      <c r="B695" s="398" t="s">
        <v>2186</v>
      </c>
      <c r="C695" s="398" t="s">
        <v>1019</v>
      </c>
      <c r="D695" s="399" t="s">
        <v>1020</v>
      </c>
      <c r="E695" s="398">
        <v>5</v>
      </c>
      <c r="F695" s="400">
        <v>8</v>
      </c>
      <c r="G695" s="400">
        <v>1</v>
      </c>
      <c r="H695" s="400">
        <v>1</v>
      </c>
      <c r="I695" s="400">
        <v>18</v>
      </c>
      <c r="J695" s="406" t="s">
        <v>2109</v>
      </c>
      <c r="K695" s="594">
        <f>'Allegato 1.1 (CE) new'!L684</f>
        <v>0</v>
      </c>
      <c r="L695" s="594">
        <v>0</v>
      </c>
      <c r="M695" s="594">
        <f>'Allegato 1.1 (CE) new'!N684</f>
        <v>0</v>
      </c>
      <c r="N695" s="594">
        <f>'Allegato 1.1 (CE) new'!O684</f>
        <v>0</v>
      </c>
      <c r="O695" s="578">
        <f t="shared" si="229"/>
        <v>0</v>
      </c>
      <c r="P695" s="578">
        <f t="shared" si="229"/>
        <v>0</v>
      </c>
      <c r="Q695" s="578"/>
      <c r="R695" s="453">
        <f t="shared" si="219"/>
        <v>0</v>
      </c>
      <c r="S695" s="361"/>
    </row>
    <row r="696" spans="1:19" ht="15">
      <c r="A696" s="398"/>
      <c r="B696" s="398" t="s">
        <v>2184</v>
      </c>
      <c r="C696" s="398" t="s">
        <v>1015</v>
      </c>
      <c r="D696" s="399" t="s">
        <v>1016</v>
      </c>
      <c r="E696" s="398">
        <v>5</v>
      </c>
      <c r="F696" s="400">
        <v>8</v>
      </c>
      <c r="G696" s="400">
        <v>1</v>
      </c>
      <c r="H696" s="400">
        <v>1</v>
      </c>
      <c r="I696" s="400">
        <v>19</v>
      </c>
      <c r="J696" s="406" t="s">
        <v>2110</v>
      </c>
      <c r="K696" s="594">
        <f>'Allegato 1.1 (CE) new'!L685</f>
        <v>57712.49</v>
      </c>
      <c r="L696" s="594">
        <v>0</v>
      </c>
      <c r="M696" s="594">
        <f>'Allegato 1.1 (CE) new'!N685</f>
        <v>0</v>
      </c>
      <c r="N696" s="594">
        <f>'Allegato 1.1 (CE) new'!O685</f>
        <v>0</v>
      </c>
      <c r="O696" s="578">
        <f t="shared" si="229"/>
        <v>0</v>
      </c>
      <c r="P696" s="578">
        <f t="shared" si="229"/>
        <v>0</v>
      </c>
      <c r="Q696" s="578"/>
      <c r="R696" s="453">
        <f t="shared" si="219"/>
        <v>0</v>
      </c>
      <c r="S696" s="361"/>
    </row>
    <row r="697" spans="1:19" ht="15">
      <c r="A697" s="398"/>
      <c r="B697" s="398" t="s">
        <v>2185</v>
      </c>
      <c r="C697" s="398" t="s">
        <v>1017</v>
      </c>
      <c r="D697" s="399" t="s">
        <v>1018</v>
      </c>
      <c r="E697" s="398">
        <v>5</v>
      </c>
      <c r="F697" s="400">
        <v>8</v>
      </c>
      <c r="G697" s="400">
        <v>1</v>
      </c>
      <c r="H697" s="400">
        <v>1</v>
      </c>
      <c r="I697" s="400">
        <v>20</v>
      </c>
      <c r="J697" s="406" t="s">
        <v>2111</v>
      </c>
      <c r="K697" s="594">
        <f>'Allegato 1.1 (CE) new'!L686</f>
        <v>0</v>
      </c>
      <c r="L697" s="594">
        <v>0</v>
      </c>
      <c r="M697" s="594">
        <f>'Allegato 1.1 (CE) new'!N686</f>
        <v>0</v>
      </c>
      <c r="N697" s="594">
        <f>'Allegato 1.1 (CE) new'!O686</f>
        <v>0</v>
      </c>
      <c r="O697" s="578">
        <f t="shared" si="229"/>
        <v>0</v>
      </c>
      <c r="P697" s="578">
        <f t="shared" si="229"/>
        <v>0</v>
      </c>
      <c r="Q697" s="578"/>
      <c r="R697" s="453">
        <f t="shared" si="219"/>
        <v>0</v>
      </c>
      <c r="S697" s="361"/>
    </row>
    <row r="698" spans="1:19" ht="15">
      <c r="A698" s="398"/>
      <c r="B698" s="398" t="s">
        <v>2186</v>
      </c>
      <c r="C698" s="398" t="s">
        <v>1019</v>
      </c>
      <c r="D698" s="399" t="s">
        <v>1020</v>
      </c>
      <c r="E698" s="398">
        <v>5</v>
      </c>
      <c r="F698" s="400">
        <v>8</v>
      </c>
      <c r="G698" s="400">
        <v>1</v>
      </c>
      <c r="H698" s="400">
        <v>1</v>
      </c>
      <c r="I698" s="400">
        <v>21</v>
      </c>
      <c r="J698" s="406" t="s">
        <v>2112</v>
      </c>
      <c r="K698" s="594">
        <f>'Allegato 1.1 (CE) new'!L687</f>
        <v>0</v>
      </c>
      <c r="L698" s="594">
        <v>0</v>
      </c>
      <c r="M698" s="594">
        <f>'Allegato 1.1 (CE) new'!N687</f>
        <v>0</v>
      </c>
      <c r="N698" s="594">
        <f>'Allegato 1.1 (CE) new'!O687</f>
        <v>0</v>
      </c>
      <c r="O698" s="578">
        <f t="shared" si="229"/>
        <v>0</v>
      </c>
      <c r="P698" s="578">
        <f t="shared" si="229"/>
        <v>0</v>
      </c>
      <c r="Q698" s="578"/>
      <c r="R698" s="453">
        <f t="shared" si="219"/>
        <v>0</v>
      </c>
      <c r="S698" s="361"/>
    </row>
    <row r="699" spans="1:19" ht="25.5">
      <c r="A699" s="389"/>
      <c r="B699" s="389" t="s">
        <v>2187</v>
      </c>
      <c r="C699" s="389" t="s">
        <v>1021</v>
      </c>
      <c r="D699" s="388" t="s">
        <v>2188</v>
      </c>
      <c r="E699" s="389">
        <v>5</v>
      </c>
      <c r="F699" s="390">
        <v>8</v>
      </c>
      <c r="G699" s="390">
        <v>2</v>
      </c>
      <c r="H699" s="390">
        <v>0</v>
      </c>
      <c r="I699" s="390">
        <v>0</v>
      </c>
      <c r="J699" s="391" t="s">
        <v>2189</v>
      </c>
      <c r="K699" s="592">
        <f>'Allegato 1.1 (CE) new'!L688</f>
        <v>6789977.2000000002</v>
      </c>
      <c r="L699" s="592">
        <v>7829736</v>
      </c>
      <c r="M699" s="592">
        <f>'Allegato 1.1 (CE) new'!N688</f>
        <v>6751443</v>
      </c>
      <c r="N699" s="592">
        <f>'Allegato 1.1 (CE) new'!O688</f>
        <v>6751443</v>
      </c>
      <c r="O699" s="592">
        <f t="shared" ref="O699:Q699" si="230">O700</f>
        <v>6886471.8599999994</v>
      </c>
      <c r="P699" s="592">
        <f t="shared" si="230"/>
        <v>7024201.2971999999</v>
      </c>
      <c r="Q699" s="592">
        <f t="shared" si="230"/>
        <v>0</v>
      </c>
      <c r="R699" s="453">
        <f t="shared" si="219"/>
        <v>0</v>
      </c>
      <c r="S699" s="361"/>
    </row>
    <row r="700" spans="1:19" ht="15">
      <c r="A700" s="393"/>
      <c r="B700" s="393" t="s">
        <v>2187</v>
      </c>
      <c r="C700" s="393" t="s">
        <v>1021</v>
      </c>
      <c r="D700" s="394" t="s">
        <v>2190</v>
      </c>
      <c r="E700" s="393">
        <v>5</v>
      </c>
      <c r="F700" s="395">
        <v>8</v>
      </c>
      <c r="G700" s="395">
        <v>2</v>
      </c>
      <c r="H700" s="395">
        <v>1</v>
      </c>
      <c r="I700" s="395">
        <v>0</v>
      </c>
      <c r="J700" s="396" t="s">
        <v>2191</v>
      </c>
      <c r="K700" s="593">
        <f>'Allegato 1.1 (CE) new'!L689</f>
        <v>6789977.2000000002</v>
      </c>
      <c r="L700" s="593">
        <v>7829736</v>
      </c>
      <c r="M700" s="593">
        <f>'Allegato 1.1 (CE) new'!N689</f>
        <v>6751443</v>
      </c>
      <c r="N700" s="593">
        <f>'Allegato 1.1 (CE) new'!O689</f>
        <v>6751443</v>
      </c>
      <c r="O700" s="593">
        <f t="shared" ref="O700:Q700" si="231">SUBTOTAL(9,O701:O721)</f>
        <v>6886471.8599999994</v>
      </c>
      <c r="P700" s="593">
        <f t="shared" si="231"/>
        <v>7024201.2971999999</v>
      </c>
      <c r="Q700" s="593">
        <f t="shared" si="231"/>
        <v>0</v>
      </c>
      <c r="R700" s="453">
        <f t="shared" si="219"/>
        <v>0</v>
      </c>
      <c r="S700" s="361"/>
    </row>
    <row r="701" spans="1:19" ht="15">
      <c r="A701" s="398"/>
      <c r="B701" s="398" t="s">
        <v>2192</v>
      </c>
      <c r="C701" s="398" t="s">
        <v>1023</v>
      </c>
      <c r="D701" s="399" t="s">
        <v>1024</v>
      </c>
      <c r="E701" s="398">
        <v>5</v>
      </c>
      <c r="F701" s="400">
        <v>8</v>
      </c>
      <c r="G701" s="400">
        <v>2</v>
      </c>
      <c r="H701" s="400">
        <v>1</v>
      </c>
      <c r="I701" s="400">
        <v>1</v>
      </c>
      <c r="J701" s="406" t="s">
        <v>2124</v>
      </c>
      <c r="K701" s="565">
        <f>'Allegato 1.1 (CE) new'!L690</f>
        <v>4349796.78</v>
      </c>
      <c r="L701" s="594">
        <v>7829736</v>
      </c>
      <c r="M701" s="594">
        <f>'Allegato 1.1 (CE) new'!N690</f>
        <v>6712265</v>
      </c>
      <c r="N701" s="578">
        <f>'Allegato 1.1 (CE) new'!O690</f>
        <v>6712265</v>
      </c>
      <c r="O701" s="578">
        <f t="shared" ref="O701:P716" si="232">N701*0.02+N701</f>
        <v>6846510.2999999998</v>
      </c>
      <c r="P701" s="578">
        <f t="shared" si="232"/>
        <v>6983440.5060000001</v>
      </c>
      <c r="Q701" s="578"/>
      <c r="R701" s="453">
        <f t="shared" si="219"/>
        <v>0</v>
      </c>
      <c r="S701" s="361">
        <v>-172621.74072060001</v>
      </c>
    </row>
    <row r="702" spans="1:19" ht="15">
      <c r="A702" s="398"/>
      <c r="B702" s="398" t="s">
        <v>2193</v>
      </c>
      <c r="C702" s="398" t="s">
        <v>1025</v>
      </c>
      <c r="D702" s="399" t="s">
        <v>1026</v>
      </c>
      <c r="E702" s="398">
        <v>5</v>
      </c>
      <c r="F702" s="400">
        <v>8</v>
      </c>
      <c r="G702" s="400">
        <v>2</v>
      </c>
      <c r="H702" s="400">
        <v>1</v>
      </c>
      <c r="I702" s="400">
        <v>2</v>
      </c>
      <c r="J702" s="406" t="s">
        <v>2126</v>
      </c>
      <c r="K702" s="594">
        <f>'Allegato 1.1 (CE) new'!L691</f>
        <v>9660.86</v>
      </c>
      <c r="L702" s="594">
        <v>0</v>
      </c>
      <c r="M702" s="594">
        <f>'Allegato 1.1 (CE) new'!N691</f>
        <v>39178</v>
      </c>
      <c r="N702" s="578">
        <f>'Allegato 1.1 (CE) new'!O691</f>
        <v>39178</v>
      </c>
      <c r="O702" s="578">
        <f t="shared" si="232"/>
        <v>39961.56</v>
      </c>
      <c r="P702" s="578">
        <f t="shared" si="232"/>
        <v>40760.7912</v>
      </c>
      <c r="Q702" s="578"/>
      <c r="R702" s="453">
        <f t="shared" si="219"/>
        <v>0</v>
      </c>
      <c r="S702" s="361"/>
    </row>
    <row r="703" spans="1:19" ht="15">
      <c r="A703" s="398"/>
      <c r="B703" s="398" t="s">
        <v>2194</v>
      </c>
      <c r="C703" s="398" t="s">
        <v>1027</v>
      </c>
      <c r="D703" s="399" t="s">
        <v>1028</v>
      </c>
      <c r="E703" s="398">
        <v>5</v>
      </c>
      <c r="F703" s="400">
        <v>8</v>
      </c>
      <c r="G703" s="400">
        <v>2</v>
      </c>
      <c r="H703" s="400">
        <v>1</v>
      </c>
      <c r="I703" s="400">
        <v>3</v>
      </c>
      <c r="J703" s="406" t="s">
        <v>2128</v>
      </c>
      <c r="K703" s="594">
        <f>'Allegato 1.1 (CE) new'!L692</f>
        <v>0</v>
      </c>
      <c r="L703" s="594">
        <v>0</v>
      </c>
      <c r="M703" s="594">
        <f>'Allegato 1.1 (CE) new'!N692</f>
        <v>0</v>
      </c>
      <c r="N703" s="594">
        <f>'Allegato 1.1 (CE) new'!O692</f>
        <v>0</v>
      </c>
      <c r="O703" s="578">
        <f t="shared" si="232"/>
        <v>0</v>
      </c>
      <c r="P703" s="578">
        <f t="shared" si="232"/>
        <v>0</v>
      </c>
      <c r="Q703" s="578"/>
      <c r="R703" s="453">
        <f t="shared" ref="R703:R766" si="233">N703+N703*0.02-O703</f>
        <v>0</v>
      </c>
      <c r="S703" s="361"/>
    </row>
    <row r="704" spans="1:19" ht="38.25">
      <c r="A704" s="398"/>
      <c r="B704" s="398" t="s">
        <v>2192</v>
      </c>
      <c r="C704" s="398" t="s">
        <v>1023</v>
      </c>
      <c r="D704" s="399" t="s">
        <v>1024</v>
      </c>
      <c r="E704" s="398">
        <v>5</v>
      </c>
      <c r="F704" s="400">
        <v>8</v>
      </c>
      <c r="G704" s="400">
        <v>2</v>
      </c>
      <c r="H704" s="400">
        <v>1</v>
      </c>
      <c r="I704" s="400">
        <v>4</v>
      </c>
      <c r="J704" s="406" t="s">
        <v>2129</v>
      </c>
      <c r="K704" s="565">
        <f>'Allegato 1.1 (CE) new'!L693</f>
        <v>748000</v>
      </c>
      <c r="L704" s="594">
        <v>0</v>
      </c>
      <c r="M704" s="594">
        <f>'Allegato 1.1 (CE) new'!N693</f>
        <v>0</v>
      </c>
      <c r="N704" s="565">
        <f>'Allegato 1.1 (CE) new'!O693</f>
        <v>0</v>
      </c>
      <c r="O704" s="578">
        <f t="shared" si="232"/>
        <v>0</v>
      </c>
      <c r="P704" s="578">
        <f t="shared" si="232"/>
        <v>0</v>
      </c>
      <c r="Q704" s="578"/>
      <c r="R704" s="453">
        <f t="shared" si="233"/>
        <v>0</v>
      </c>
      <c r="S704" s="361"/>
    </row>
    <row r="705" spans="1:19" ht="38.25">
      <c r="A705" s="398"/>
      <c r="B705" s="398" t="s">
        <v>2193</v>
      </c>
      <c r="C705" s="398" t="s">
        <v>1025</v>
      </c>
      <c r="D705" s="399" t="s">
        <v>1026</v>
      </c>
      <c r="E705" s="398">
        <v>5</v>
      </c>
      <c r="F705" s="400">
        <v>8</v>
      </c>
      <c r="G705" s="400">
        <v>2</v>
      </c>
      <c r="H705" s="400">
        <v>1</v>
      </c>
      <c r="I705" s="400">
        <v>5</v>
      </c>
      <c r="J705" s="406" t="s">
        <v>2130</v>
      </c>
      <c r="K705" s="594">
        <f>'Allegato 1.1 (CE) new'!L694</f>
        <v>2000</v>
      </c>
      <c r="L705" s="594">
        <v>0</v>
      </c>
      <c r="M705" s="594">
        <f>'Allegato 1.1 (CE) new'!N694</f>
        <v>0</v>
      </c>
      <c r="N705" s="594">
        <f>'Allegato 1.1 (CE) new'!O694</f>
        <v>0</v>
      </c>
      <c r="O705" s="578">
        <f t="shared" si="232"/>
        <v>0</v>
      </c>
      <c r="P705" s="578">
        <f t="shared" si="232"/>
        <v>0</v>
      </c>
      <c r="Q705" s="578"/>
      <c r="R705" s="453">
        <f t="shared" si="233"/>
        <v>0</v>
      </c>
      <c r="S705" s="361"/>
    </row>
    <row r="706" spans="1:19" ht="38.25">
      <c r="A706" s="398"/>
      <c r="B706" s="398" t="s">
        <v>2194</v>
      </c>
      <c r="C706" s="398" t="s">
        <v>1027</v>
      </c>
      <c r="D706" s="399" t="s">
        <v>1028</v>
      </c>
      <c r="E706" s="398">
        <v>5</v>
      </c>
      <c r="F706" s="400">
        <v>8</v>
      </c>
      <c r="G706" s="400">
        <v>2</v>
      </c>
      <c r="H706" s="400">
        <v>1</v>
      </c>
      <c r="I706" s="400">
        <v>6</v>
      </c>
      <c r="J706" s="406" t="s">
        <v>2131</v>
      </c>
      <c r="K706" s="594">
        <f>'Allegato 1.1 (CE) new'!L695</f>
        <v>0</v>
      </c>
      <c r="L706" s="594">
        <v>0</v>
      </c>
      <c r="M706" s="594">
        <f>'Allegato 1.1 (CE) new'!N695</f>
        <v>0</v>
      </c>
      <c r="N706" s="594">
        <f>'Allegato 1.1 (CE) new'!O695</f>
        <v>0</v>
      </c>
      <c r="O706" s="578">
        <f t="shared" si="232"/>
        <v>0</v>
      </c>
      <c r="P706" s="578">
        <f t="shared" si="232"/>
        <v>0</v>
      </c>
      <c r="Q706" s="578"/>
      <c r="R706" s="453">
        <f t="shared" si="233"/>
        <v>0</v>
      </c>
      <c r="S706" s="361"/>
    </row>
    <row r="707" spans="1:19" ht="25.5">
      <c r="A707" s="398"/>
      <c r="B707" s="398" t="s">
        <v>2192</v>
      </c>
      <c r="C707" s="398" t="s">
        <v>1023</v>
      </c>
      <c r="D707" s="399" t="s">
        <v>1024</v>
      </c>
      <c r="E707" s="398">
        <v>5</v>
      </c>
      <c r="F707" s="400">
        <v>8</v>
      </c>
      <c r="G707" s="400">
        <v>2</v>
      </c>
      <c r="H707" s="400">
        <v>1</v>
      </c>
      <c r="I707" s="400">
        <v>7</v>
      </c>
      <c r="J707" s="406" t="s">
        <v>2132</v>
      </c>
      <c r="K707" s="565">
        <f>'Allegato 1.1 (CE) new'!L696</f>
        <v>130730.46</v>
      </c>
      <c r="L707" s="594">
        <v>0</v>
      </c>
      <c r="M707" s="594">
        <f>'Allegato 1.1 (CE) new'!N696</f>
        <v>0</v>
      </c>
      <c r="N707" s="565">
        <f>'Allegato 1.1 (CE) new'!O696</f>
        <v>0</v>
      </c>
      <c r="O707" s="578">
        <f t="shared" si="232"/>
        <v>0</v>
      </c>
      <c r="P707" s="578">
        <f t="shared" si="232"/>
        <v>0</v>
      </c>
      <c r="Q707" s="578"/>
      <c r="R707" s="453">
        <f t="shared" si="233"/>
        <v>0</v>
      </c>
      <c r="S707" s="361"/>
    </row>
    <row r="708" spans="1:19" ht="25.5">
      <c r="A708" s="398"/>
      <c r="B708" s="398" t="s">
        <v>2193</v>
      </c>
      <c r="C708" s="398" t="s">
        <v>1025</v>
      </c>
      <c r="D708" s="399" t="s">
        <v>1026</v>
      </c>
      <c r="E708" s="398">
        <v>5</v>
      </c>
      <c r="F708" s="400">
        <v>8</v>
      </c>
      <c r="G708" s="400">
        <v>2</v>
      </c>
      <c r="H708" s="400">
        <v>1</v>
      </c>
      <c r="I708" s="400">
        <v>8</v>
      </c>
      <c r="J708" s="406" t="s">
        <v>2133</v>
      </c>
      <c r="K708" s="594">
        <f>'Allegato 1.1 (CE) new'!L697</f>
        <v>3000</v>
      </c>
      <c r="L708" s="594">
        <v>0</v>
      </c>
      <c r="M708" s="594">
        <f>'Allegato 1.1 (CE) new'!N697</f>
        <v>0</v>
      </c>
      <c r="N708" s="594">
        <f>'Allegato 1.1 (CE) new'!O697</f>
        <v>0</v>
      </c>
      <c r="O708" s="578">
        <f t="shared" si="232"/>
        <v>0</v>
      </c>
      <c r="P708" s="578">
        <f t="shared" si="232"/>
        <v>0</v>
      </c>
      <c r="Q708" s="578"/>
      <c r="R708" s="453">
        <f t="shared" si="233"/>
        <v>0</v>
      </c>
      <c r="S708" s="361"/>
    </row>
    <row r="709" spans="1:19" ht="25.5">
      <c r="A709" s="398"/>
      <c r="B709" s="398" t="s">
        <v>2194</v>
      </c>
      <c r="C709" s="398" t="s">
        <v>1027</v>
      </c>
      <c r="D709" s="399" t="s">
        <v>1028</v>
      </c>
      <c r="E709" s="398">
        <v>5</v>
      </c>
      <c r="F709" s="400">
        <v>8</v>
      </c>
      <c r="G709" s="400">
        <v>2</v>
      </c>
      <c r="H709" s="400">
        <v>1</v>
      </c>
      <c r="I709" s="400">
        <v>9</v>
      </c>
      <c r="J709" s="406" t="s">
        <v>2134</v>
      </c>
      <c r="K709" s="594">
        <f>'Allegato 1.1 (CE) new'!L698</f>
        <v>0</v>
      </c>
      <c r="L709" s="594">
        <v>0</v>
      </c>
      <c r="M709" s="594">
        <f>'Allegato 1.1 (CE) new'!N698</f>
        <v>0</v>
      </c>
      <c r="N709" s="594">
        <f>'Allegato 1.1 (CE) new'!O698</f>
        <v>0</v>
      </c>
      <c r="O709" s="578">
        <f t="shared" si="232"/>
        <v>0</v>
      </c>
      <c r="P709" s="578">
        <f t="shared" si="232"/>
        <v>0</v>
      </c>
      <c r="Q709" s="578"/>
      <c r="R709" s="453">
        <f t="shared" si="233"/>
        <v>0</v>
      </c>
      <c r="S709" s="361"/>
    </row>
    <row r="710" spans="1:19" ht="25.5">
      <c r="A710" s="398"/>
      <c r="B710" s="398" t="s">
        <v>2192</v>
      </c>
      <c r="C710" s="398" t="s">
        <v>1023</v>
      </c>
      <c r="D710" s="399" t="s">
        <v>1024</v>
      </c>
      <c r="E710" s="398">
        <v>5</v>
      </c>
      <c r="F710" s="400">
        <v>8</v>
      </c>
      <c r="G710" s="400">
        <v>2</v>
      </c>
      <c r="H710" s="400">
        <v>1</v>
      </c>
      <c r="I710" s="400">
        <v>10</v>
      </c>
      <c r="J710" s="406" t="s">
        <v>2135</v>
      </c>
      <c r="K710" s="565">
        <f>'Allegato 1.1 (CE) new'!L699</f>
        <v>158488.46</v>
      </c>
      <c r="L710" s="594">
        <v>0</v>
      </c>
      <c r="M710" s="594">
        <f>'Allegato 1.1 (CE) new'!N699</f>
        <v>0</v>
      </c>
      <c r="N710" s="565">
        <f>'Allegato 1.1 (CE) new'!O699</f>
        <v>0</v>
      </c>
      <c r="O710" s="578">
        <f t="shared" si="232"/>
        <v>0</v>
      </c>
      <c r="P710" s="578">
        <f t="shared" si="232"/>
        <v>0</v>
      </c>
      <c r="Q710" s="578"/>
      <c r="R710" s="453">
        <f t="shared" si="233"/>
        <v>0</v>
      </c>
      <c r="S710" s="361"/>
    </row>
    <row r="711" spans="1:19" ht="25.5">
      <c r="A711" s="398"/>
      <c r="B711" s="398" t="s">
        <v>2193</v>
      </c>
      <c r="C711" s="398" t="s">
        <v>1025</v>
      </c>
      <c r="D711" s="399" t="s">
        <v>1026</v>
      </c>
      <c r="E711" s="398">
        <v>5</v>
      </c>
      <c r="F711" s="400">
        <v>8</v>
      </c>
      <c r="G711" s="400">
        <v>2</v>
      </c>
      <c r="H711" s="400">
        <v>1</v>
      </c>
      <c r="I711" s="400">
        <v>11</v>
      </c>
      <c r="J711" s="406" t="s">
        <v>2136</v>
      </c>
      <c r="K711" s="594">
        <f>'Allegato 1.1 (CE) new'!L700</f>
        <v>2000</v>
      </c>
      <c r="L711" s="594">
        <v>0</v>
      </c>
      <c r="M711" s="594">
        <f>'Allegato 1.1 (CE) new'!N700</f>
        <v>0</v>
      </c>
      <c r="N711" s="594">
        <f>'Allegato 1.1 (CE) new'!O700</f>
        <v>0</v>
      </c>
      <c r="O711" s="578">
        <f t="shared" si="232"/>
        <v>0</v>
      </c>
      <c r="P711" s="578">
        <f t="shared" si="232"/>
        <v>0</v>
      </c>
      <c r="Q711" s="578"/>
      <c r="R711" s="453">
        <f t="shared" si="233"/>
        <v>0</v>
      </c>
      <c r="S711" s="361"/>
    </row>
    <row r="712" spans="1:19" ht="25.5">
      <c r="A712" s="398"/>
      <c r="B712" s="398" t="s">
        <v>2194</v>
      </c>
      <c r="C712" s="398" t="s">
        <v>1027</v>
      </c>
      <c r="D712" s="399" t="s">
        <v>1028</v>
      </c>
      <c r="E712" s="398">
        <v>5</v>
      </c>
      <c r="F712" s="400">
        <v>8</v>
      </c>
      <c r="G712" s="400">
        <v>2</v>
      </c>
      <c r="H712" s="400">
        <v>1</v>
      </c>
      <c r="I712" s="400">
        <v>12</v>
      </c>
      <c r="J712" s="406" t="s">
        <v>2137</v>
      </c>
      <c r="K712" s="594">
        <f>'Allegato 1.1 (CE) new'!L701</f>
        <v>0</v>
      </c>
      <c r="L712" s="594">
        <v>0</v>
      </c>
      <c r="M712" s="594">
        <f>'Allegato 1.1 (CE) new'!N701</f>
        <v>0</v>
      </c>
      <c r="N712" s="594">
        <f>'Allegato 1.1 (CE) new'!O701</f>
        <v>0</v>
      </c>
      <c r="O712" s="578">
        <f t="shared" si="232"/>
        <v>0</v>
      </c>
      <c r="P712" s="578">
        <f t="shared" si="232"/>
        <v>0</v>
      </c>
      <c r="Q712" s="578"/>
      <c r="R712" s="453">
        <f t="shared" si="233"/>
        <v>0</v>
      </c>
      <c r="S712" s="361"/>
    </row>
    <row r="713" spans="1:19" ht="15">
      <c r="A713" s="398"/>
      <c r="B713" s="398" t="s">
        <v>2192</v>
      </c>
      <c r="C713" s="398" t="s">
        <v>1023</v>
      </c>
      <c r="D713" s="399" t="s">
        <v>1024</v>
      </c>
      <c r="E713" s="398">
        <v>5</v>
      </c>
      <c r="F713" s="400">
        <v>8</v>
      </c>
      <c r="G713" s="400">
        <v>2</v>
      </c>
      <c r="H713" s="400">
        <v>1</v>
      </c>
      <c r="I713" s="400">
        <v>13</v>
      </c>
      <c r="J713" s="406" t="s">
        <v>2104</v>
      </c>
      <c r="K713" s="565">
        <f>'Allegato 1.1 (CE) new'!L702</f>
        <v>1379650.26</v>
      </c>
      <c r="L713" s="594">
        <v>0</v>
      </c>
      <c r="M713" s="594">
        <f>'Allegato 1.1 (CE) new'!N702</f>
        <v>0</v>
      </c>
      <c r="N713" s="565">
        <f>'Allegato 1.1 (CE) new'!O702</f>
        <v>0</v>
      </c>
      <c r="O713" s="578">
        <f t="shared" si="232"/>
        <v>0</v>
      </c>
      <c r="P713" s="578">
        <f t="shared" si="232"/>
        <v>0</v>
      </c>
      <c r="Q713" s="578"/>
      <c r="R713" s="453">
        <f t="shared" si="233"/>
        <v>0</v>
      </c>
      <c r="S713" s="361"/>
    </row>
    <row r="714" spans="1:19" ht="15">
      <c r="A714" s="398"/>
      <c r="B714" s="398" t="s">
        <v>2193</v>
      </c>
      <c r="C714" s="398" t="s">
        <v>1025</v>
      </c>
      <c r="D714" s="399" t="s">
        <v>1026</v>
      </c>
      <c r="E714" s="398">
        <v>5</v>
      </c>
      <c r="F714" s="400">
        <v>8</v>
      </c>
      <c r="G714" s="400">
        <v>2</v>
      </c>
      <c r="H714" s="400">
        <v>1</v>
      </c>
      <c r="I714" s="400">
        <v>14</v>
      </c>
      <c r="J714" s="406" t="s">
        <v>2105</v>
      </c>
      <c r="K714" s="594">
        <f>'Allegato 1.1 (CE) new'!L703</f>
        <v>3990.67</v>
      </c>
      <c r="L714" s="594">
        <v>0</v>
      </c>
      <c r="M714" s="594">
        <f>'Allegato 1.1 (CE) new'!N703</f>
        <v>0</v>
      </c>
      <c r="N714" s="594">
        <f>'Allegato 1.1 (CE) new'!O703</f>
        <v>0</v>
      </c>
      <c r="O714" s="578">
        <f t="shared" si="232"/>
        <v>0</v>
      </c>
      <c r="P714" s="578">
        <f t="shared" si="232"/>
        <v>0</v>
      </c>
      <c r="Q714" s="578"/>
      <c r="R714" s="453">
        <f t="shared" si="233"/>
        <v>0</v>
      </c>
      <c r="S714" s="361"/>
    </row>
    <row r="715" spans="1:19" ht="15">
      <c r="A715" s="398"/>
      <c r="B715" s="398" t="s">
        <v>2194</v>
      </c>
      <c r="C715" s="398" t="s">
        <v>1027</v>
      </c>
      <c r="D715" s="399" t="s">
        <v>1028</v>
      </c>
      <c r="E715" s="398">
        <v>5</v>
      </c>
      <c r="F715" s="400">
        <v>8</v>
      </c>
      <c r="G715" s="400">
        <v>2</v>
      </c>
      <c r="H715" s="400">
        <v>1</v>
      </c>
      <c r="I715" s="400">
        <v>15</v>
      </c>
      <c r="J715" s="406" t="s">
        <v>2106</v>
      </c>
      <c r="K715" s="594">
        <f>'Allegato 1.1 (CE) new'!L704</f>
        <v>0</v>
      </c>
      <c r="L715" s="594">
        <v>0</v>
      </c>
      <c r="M715" s="594">
        <f>'Allegato 1.1 (CE) new'!N704</f>
        <v>0</v>
      </c>
      <c r="N715" s="594">
        <f>'Allegato 1.1 (CE) new'!O704</f>
        <v>0</v>
      </c>
      <c r="O715" s="578">
        <f t="shared" si="232"/>
        <v>0</v>
      </c>
      <c r="P715" s="578">
        <f t="shared" si="232"/>
        <v>0</v>
      </c>
      <c r="Q715" s="578"/>
      <c r="R715" s="453">
        <f t="shared" si="233"/>
        <v>0</v>
      </c>
      <c r="S715" s="361"/>
    </row>
    <row r="716" spans="1:19" ht="15">
      <c r="A716" s="398"/>
      <c r="B716" s="398" t="s">
        <v>2192</v>
      </c>
      <c r="C716" s="398" t="s">
        <v>1023</v>
      </c>
      <c r="D716" s="399" t="s">
        <v>1024</v>
      </c>
      <c r="E716" s="398">
        <v>5</v>
      </c>
      <c r="F716" s="400">
        <v>8</v>
      </c>
      <c r="G716" s="400">
        <v>2</v>
      </c>
      <c r="H716" s="400">
        <v>1</v>
      </c>
      <c r="I716" s="400">
        <v>16</v>
      </c>
      <c r="J716" s="406" t="s">
        <v>2107</v>
      </c>
      <c r="K716" s="594">
        <f>'Allegato 1.1 (CE) new'!L705</f>
        <v>0</v>
      </c>
      <c r="L716" s="594">
        <v>0</v>
      </c>
      <c r="M716" s="594">
        <f>'Allegato 1.1 (CE) new'!N705</f>
        <v>0</v>
      </c>
      <c r="N716" s="594">
        <f>'Allegato 1.1 (CE) new'!O705</f>
        <v>0</v>
      </c>
      <c r="O716" s="578">
        <f t="shared" si="232"/>
        <v>0</v>
      </c>
      <c r="P716" s="578">
        <f t="shared" si="232"/>
        <v>0</v>
      </c>
      <c r="Q716" s="578"/>
      <c r="R716" s="453">
        <f t="shared" si="233"/>
        <v>0</v>
      </c>
      <c r="S716" s="361"/>
    </row>
    <row r="717" spans="1:19" ht="15">
      <c r="A717" s="398"/>
      <c r="B717" s="398" t="s">
        <v>2193</v>
      </c>
      <c r="C717" s="398" t="s">
        <v>1025</v>
      </c>
      <c r="D717" s="399" t="s">
        <v>1026</v>
      </c>
      <c r="E717" s="398">
        <v>5</v>
      </c>
      <c r="F717" s="400">
        <v>8</v>
      </c>
      <c r="G717" s="400">
        <v>2</v>
      </c>
      <c r="H717" s="400">
        <v>1</v>
      </c>
      <c r="I717" s="400">
        <v>17</v>
      </c>
      <c r="J717" s="406" t="s">
        <v>2108</v>
      </c>
      <c r="K717" s="594">
        <f>'Allegato 1.1 (CE) new'!L706</f>
        <v>0</v>
      </c>
      <c r="L717" s="594">
        <v>0</v>
      </c>
      <c r="M717" s="594">
        <f>'Allegato 1.1 (CE) new'!N706</f>
        <v>0</v>
      </c>
      <c r="N717" s="594">
        <f>'Allegato 1.1 (CE) new'!O706</f>
        <v>0</v>
      </c>
      <c r="O717" s="578">
        <f t="shared" ref="O717:P721" si="234">N717*0.02+N717</f>
        <v>0</v>
      </c>
      <c r="P717" s="578">
        <f t="shared" si="234"/>
        <v>0</v>
      </c>
      <c r="Q717" s="578"/>
      <c r="R717" s="453">
        <f t="shared" si="233"/>
        <v>0</v>
      </c>
      <c r="S717" s="361"/>
    </row>
    <row r="718" spans="1:19" ht="15">
      <c r="A718" s="398"/>
      <c r="B718" s="398" t="s">
        <v>2194</v>
      </c>
      <c r="C718" s="398" t="s">
        <v>1027</v>
      </c>
      <c r="D718" s="399" t="s">
        <v>1028</v>
      </c>
      <c r="E718" s="398">
        <v>5</v>
      </c>
      <c r="F718" s="400">
        <v>8</v>
      </c>
      <c r="G718" s="400">
        <v>2</v>
      </c>
      <c r="H718" s="400">
        <v>1</v>
      </c>
      <c r="I718" s="400">
        <v>18</v>
      </c>
      <c r="J718" s="406" t="s">
        <v>2109</v>
      </c>
      <c r="K718" s="594">
        <f>'Allegato 1.1 (CE) new'!L707</f>
        <v>0</v>
      </c>
      <c r="L718" s="594">
        <v>0</v>
      </c>
      <c r="M718" s="594">
        <f>'Allegato 1.1 (CE) new'!N707</f>
        <v>0</v>
      </c>
      <c r="N718" s="594">
        <f>'Allegato 1.1 (CE) new'!O707</f>
        <v>0</v>
      </c>
      <c r="O718" s="578">
        <f t="shared" si="234"/>
        <v>0</v>
      </c>
      <c r="P718" s="578">
        <f t="shared" si="234"/>
        <v>0</v>
      </c>
      <c r="Q718" s="578"/>
      <c r="R718" s="453">
        <f t="shared" si="233"/>
        <v>0</v>
      </c>
      <c r="S718" s="361"/>
    </row>
    <row r="719" spans="1:19" ht="15">
      <c r="A719" s="398"/>
      <c r="B719" s="398" t="s">
        <v>2192</v>
      </c>
      <c r="C719" s="398" t="s">
        <v>1023</v>
      </c>
      <c r="D719" s="399" t="s">
        <v>1024</v>
      </c>
      <c r="E719" s="398">
        <v>5</v>
      </c>
      <c r="F719" s="400">
        <v>8</v>
      </c>
      <c r="G719" s="400">
        <v>2</v>
      </c>
      <c r="H719" s="400">
        <v>1</v>
      </c>
      <c r="I719" s="400">
        <v>19</v>
      </c>
      <c r="J719" s="406" t="s">
        <v>2110</v>
      </c>
      <c r="K719" s="594">
        <f>'Allegato 1.1 (CE) new'!L708</f>
        <v>2659.7100000000005</v>
      </c>
      <c r="L719" s="594">
        <v>0</v>
      </c>
      <c r="M719" s="594">
        <f>'Allegato 1.1 (CE) new'!N708</f>
        <v>0</v>
      </c>
      <c r="N719" s="594">
        <f>'Allegato 1.1 (CE) new'!O708</f>
        <v>0</v>
      </c>
      <c r="O719" s="578">
        <f t="shared" si="234"/>
        <v>0</v>
      </c>
      <c r="P719" s="578">
        <f t="shared" si="234"/>
        <v>0</v>
      </c>
      <c r="Q719" s="578"/>
      <c r="R719" s="453">
        <f t="shared" si="233"/>
        <v>0</v>
      </c>
      <c r="S719" s="361"/>
    </row>
    <row r="720" spans="1:19" ht="15">
      <c r="A720" s="398"/>
      <c r="B720" s="398" t="s">
        <v>2193</v>
      </c>
      <c r="C720" s="398" t="s">
        <v>1025</v>
      </c>
      <c r="D720" s="399" t="s">
        <v>1026</v>
      </c>
      <c r="E720" s="398">
        <v>5</v>
      </c>
      <c r="F720" s="400">
        <v>8</v>
      </c>
      <c r="G720" s="400">
        <v>2</v>
      </c>
      <c r="H720" s="400">
        <v>1</v>
      </c>
      <c r="I720" s="400">
        <v>20</v>
      </c>
      <c r="J720" s="406" t="s">
        <v>2111</v>
      </c>
      <c r="K720" s="594">
        <f>'Allegato 1.1 (CE) new'!L709</f>
        <v>0</v>
      </c>
      <c r="L720" s="594">
        <v>0</v>
      </c>
      <c r="M720" s="594">
        <f>'Allegato 1.1 (CE) new'!N709</f>
        <v>0</v>
      </c>
      <c r="N720" s="594">
        <f>'Allegato 1.1 (CE) new'!O709</f>
        <v>0</v>
      </c>
      <c r="O720" s="578">
        <f t="shared" si="234"/>
        <v>0</v>
      </c>
      <c r="P720" s="578">
        <f t="shared" si="234"/>
        <v>0</v>
      </c>
      <c r="Q720" s="578"/>
      <c r="R720" s="453">
        <f t="shared" si="233"/>
        <v>0</v>
      </c>
      <c r="S720" s="361"/>
    </row>
    <row r="721" spans="1:19" ht="15">
      <c r="A721" s="398"/>
      <c r="B721" s="398" t="s">
        <v>2194</v>
      </c>
      <c r="C721" s="398" t="s">
        <v>1027</v>
      </c>
      <c r="D721" s="399" t="s">
        <v>1028</v>
      </c>
      <c r="E721" s="398">
        <v>5</v>
      </c>
      <c r="F721" s="400">
        <v>8</v>
      </c>
      <c r="G721" s="400">
        <v>2</v>
      </c>
      <c r="H721" s="400">
        <v>1</v>
      </c>
      <c r="I721" s="400">
        <v>21</v>
      </c>
      <c r="J721" s="406" t="s">
        <v>2112</v>
      </c>
      <c r="K721" s="565">
        <f>'Allegato 1.1 (CE) new'!L710</f>
        <v>0</v>
      </c>
      <c r="L721" s="594">
        <v>0</v>
      </c>
      <c r="M721" s="594">
        <f>'Allegato 1.1 (CE) new'!N710</f>
        <v>0</v>
      </c>
      <c r="N721" s="565">
        <f>'Allegato 1.1 (CE) new'!O710</f>
        <v>0</v>
      </c>
      <c r="O721" s="578">
        <f t="shared" si="234"/>
        <v>0</v>
      </c>
      <c r="P721" s="578">
        <f t="shared" si="234"/>
        <v>0</v>
      </c>
      <c r="Q721" s="578"/>
      <c r="R721" s="453">
        <f t="shared" si="233"/>
        <v>0</v>
      </c>
      <c r="S721" s="361"/>
    </row>
    <row r="722" spans="1:19" ht="15">
      <c r="A722" s="383"/>
      <c r="B722" s="383" t="s">
        <v>2195</v>
      </c>
      <c r="C722" s="383" t="s">
        <v>1029</v>
      </c>
      <c r="D722" s="382" t="s">
        <v>2196</v>
      </c>
      <c r="E722" s="383">
        <v>5</v>
      </c>
      <c r="F722" s="384">
        <v>9</v>
      </c>
      <c r="G722" s="384">
        <v>0</v>
      </c>
      <c r="H722" s="384">
        <v>0</v>
      </c>
      <c r="I722" s="384">
        <v>0</v>
      </c>
      <c r="J722" s="385" t="s">
        <v>2197</v>
      </c>
      <c r="K722" s="591">
        <f>'Allegato 1.1 (CE) new'!L711</f>
        <v>1250969.8500000001</v>
      </c>
      <c r="L722" s="591">
        <v>1210300</v>
      </c>
      <c r="M722" s="591">
        <f>'Allegato 1.1 (CE) new'!N711</f>
        <v>847140</v>
      </c>
      <c r="N722" s="591">
        <f>'Allegato 1.1 (CE) new'!O711</f>
        <v>844970</v>
      </c>
      <c r="O722" s="591">
        <f t="shared" ref="O722:Q722" si="235">O723+O728+O731</f>
        <v>861869.4</v>
      </c>
      <c r="P722" s="591">
        <f t="shared" si="235"/>
        <v>879106.78799999994</v>
      </c>
      <c r="Q722" s="591">
        <f t="shared" si="235"/>
        <v>496854</v>
      </c>
      <c r="R722" s="453">
        <f t="shared" si="233"/>
        <v>0</v>
      </c>
      <c r="S722" s="361"/>
    </row>
    <row r="723" spans="1:19" ht="15">
      <c r="A723" s="389"/>
      <c r="B723" s="389" t="s">
        <v>2198</v>
      </c>
      <c r="C723" s="389" t="s">
        <v>1031</v>
      </c>
      <c r="D723" s="388" t="s">
        <v>2199</v>
      </c>
      <c r="E723" s="389">
        <v>5</v>
      </c>
      <c r="F723" s="390">
        <v>9</v>
      </c>
      <c r="G723" s="390">
        <v>1</v>
      </c>
      <c r="H723" s="390">
        <v>0</v>
      </c>
      <c r="I723" s="390">
        <v>0</v>
      </c>
      <c r="J723" s="391" t="s">
        <v>2200</v>
      </c>
      <c r="K723" s="592">
        <f>'Allegato 1.1 (CE) new'!L712</f>
        <v>815786.51</v>
      </c>
      <c r="L723" s="592">
        <v>322938</v>
      </c>
      <c r="M723" s="592">
        <f>'Allegato 1.1 (CE) new'!N712</f>
        <v>348116</v>
      </c>
      <c r="N723" s="592">
        <f>'Allegato 1.1 (CE) new'!O712</f>
        <v>348116</v>
      </c>
      <c r="O723" s="592">
        <f t="shared" ref="O723:Q723" si="236">O724</f>
        <v>355078.32</v>
      </c>
      <c r="P723" s="592">
        <f t="shared" si="236"/>
        <v>362179.88640000002</v>
      </c>
      <c r="Q723" s="592">
        <f t="shared" si="236"/>
        <v>0</v>
      </c>
      <c r="R723" s="453">
        <f t="shared" si="233"/>
        <v>0</v>
      </c>
      <c r="S723" s="361"/>
    </row>
    <row r="724" spans="1:19" ht="15">
      <c r="A724" s="393"/>
      <c r="B724" s="393" t="s">
        <v>2198</v>
      </c>
      <c r="C724" s="393" t="s">
        <v>1031</v>
      </c>
      <c r="D724" s="394" t="s">
        <v>1032</v>
      </c>
      <c r="E724" s="393">
        <v>5</v>
      </c>
      <c r="F724" s="395">
        <v>9</v>
      </c>
      <c r="G724" s="395">
        <v>1</v>
      </c>
      <c r="H724" s="395">
        <v>1</v>
      </c>
      <c r="I724" s="395">
        <v>0</v>
      </c>
      <c r="J724" s="396" t="s">
        <v>2201</v>
      </c>
      <c r="K724" s="593">
        <f>'Allegato 1.1 (CE) new'!L713</f>
        <v>815786.51</v>
      </c>
      <c r="L724" s="593">
        <v>322938</v>
      </c>
      <c r="M724" s="593">
        <f>'Allegato 1.1 (CE) new'!N713</f>
        <v>348116</v>
      </c>
      <c r="N724" s="593">
        <f>'Allegato 1.1 (CE) new'!O713</f>
        <v>348116</v>
      </c>
      <c r="O724" s="593">
        <f t="shared" ref="O724:Q724" si="237">SUBTOTAL(9,O725:O727)</f>
        <v>355078.32</v>
      </c>
      <c r="P724" s="593">
        <f t="shared" si="237"/>
        <v>362179.88640000002</v>
      </c>
      <c r="Q724" s="593">
        <f t="shared" si="237"/>
        <v>0</v>
      </c>
      <c r="R724" s="453">
        <f t="shared" si="233"/>
        <v>0</v>
      </c>
      <c r="S724" s="361"/>
    </row>
    <row r="725" spans="1:19" ht="15">
      <c r="A725" s="398"/>
      <c r="B725" s="398" t="s">
        <v>2198</v>
      </c>
      <c r="C725" s="398" t="s">
        <v>1031</v>
      </c>
      <c r="D725" s="399" t="s">
        <v>1032</v>
      </c>
      <c r="E725" s="398">
        <v>5</v>
      </c>
      <c r="F725" s="400">
        <v>9</v>
      </c>
      <c r="G725" s="400">
        <v>1</v>
      </c>
      <c r="H725" s="400">
        <v>1</v>
      </c>
      <c r="I725" s="400">
        <v>1</v>
      </c>
      <c r="J725" s="406" t="s">
        <v>2202</v>
      </c>
      <c r="K725" s="594">
        <f>'Allegato 1.1 (CE) new'!L714</f>
        <v>0</v>
      </c>
      <c r="L725" s="594">
        <v>0</v>
      </c>
      <c r="M725" s="578">
        <f>'Allegato 1.1 (CE) new'!N714</f>
        <v>0</v>
      </c>
      <c r="N725" s="578">
        <f>'Allegato 1.1 (CE) new'!O714</f>
        <v>0</v>
      </c>
      <c r="O725" s="578">
        <f t="shared" ref="O725:P727" si="238">N725*0.02+N725</f>
        <v>0</v>
      </c>
      <c r="P725" s="578">
        <f t="shared" si="238"/>
        <v>0</v>
      </c>
      <c r="Q725" s="578"/>
      <c r="R725" s="453">
        <f t="shared" si="233"/>
        <v>0</v>
      </c>
      <c r="S725" s="361"/>
    </row>
    <row r="726" spans="1:19" ht="15">
      <c r="A726" s="398"/>
      <c r="B726" s="398" t="s">
        <v>2198</v>
      </c>
      <c r="C726" s="398" t="s">
        <v>1031</v>
      </c>
      <c r="D726" s="399" t="s">
        <v>1032</v>
      </c>
      <c r="E726" s="398">
        <v>5</v>
      </c>
      <c r="F726" s="400">
        <v>9</v>
      </c>
      <c r="G726" s="400">
        <v>1</v>
      </c>
      <c r="H726" s="400">
        <v>1</v>
      </c>
      <c r="I726" s="400">
        <v>2</v>
      </c>
      <c r="J726" s="406" t="s">
        <v>2203</v>
      </c>
      <c r="K726" s="594">
        <f>'Allegato 1.1 (CE) new'!L715</f>
        <v>257453.19</v>
      </c>
      <c r="L726" s="594">
        <v>322938</v>
      </c>
      <c r="M726" s="578">
        <f>'Allegato 1.1 (CE) new'!N715</f>
        <v>348116</v>
      </c>
      <c r="N726" s="578">
        <f>'Allegato 1.1 (CE) new'!O715</f>
        <v>348116</v>
      </c>
      <c r="O726" s="578">
        <f t="shared" si="238"/>
        <v>355078.32</v>
      </c>
      <c r="P726" s="578">
        <f t="shared" si="238"/>
        <v>362179.88640000002</v>
      </c>
      <c r="Q726" s="578"/>
      <c r="R726" s="453">
        <f t="shared" si="233"/>
        <v>0</v>
      </c>
      <c r="S726" s="361"/>
    </row>
    <row r="727" spans="1:19" ht="15">
      <c r="A727" s="398"/>
      <c r="B727" s="398" t="s">
        <v>2198</v>
      </c>
      <c r="C727" s="398" t="s">
        <v>1031</v>
      </c>
      <c r="D727" s="399" t="s">
        <v>1032</v>
      </c>
      <c r="E727" s="398">
        <v>5</v>
      </c>
      <c r="F727" s="400">
        <v>9</v>
      </c>
      <c r="G727" s="400">
        <v>1</v>
      </c>
      <c r="H727" s="400">
        <v>1</v>
      </c>
      <c r="I727" s="400">
        <v>3</v>
      </c>
      <c r="J727" s="406" t="s">
        <v>2204</v>
      </c>
      <c r="K727" s="594">
        <f>'Allegato 1.1 (CE) new'!L716</f>
        <v>558333.31999999995</v>
      </c>
      <c r="L727" s="594">
        <v>0</v>
      </c>
      <c r="M727" s="594">
        <f>'Allegato 1.1 (CE) new'!N716</f>
        <v>0</v>
      </c>
      <c r="N727" s="578">
        <f>'Allegato 1.1 (CE) new'!O716</f>
        <v>0</v>
      </c>
      <c r="O727" s="578">
        <f t="shared" si="238"/>
        <v>0</v>
      </c>
      <c r="P727" s="578">
        <f t="shared" si="238"/>
        <v>0</v>
      </c>
      <c r="Q727" s="578"/>
      <c r="R727" s="453">
        <f t="shared" si="233"/>
        <v>0</v>
      </c>
      <c r="S727" s="361"/>
    </row>
    <row r="728" spans="1:19" ht="15">
      <c r="A728" s="389"/>
      <c r="B728" s="389" t="s">
        <v>2205</v>
      </c>
      <c r="C728" s="389" t="s">
        <v>1033</v>
      </c>
      <c r="D728" s="388" t="s">
        <v>2206</v>
      </c>
      <c r="E728" s="389">
        <v>5</v>
      </c>
      <c r="F728" s="390">
        <v>9</v>
      </c>
      <c r="G728" s="390">
        <v>2</v>
      </c>
      <c r="H728" s="390">
        <v>0</v>
      </c>
      <c r="I728" s="390">
        <v>0</v>
      </c>
      <c r="J728" s="391" t="s">
        <v>2207</v>
      </c>
      <c r="K728" s="592">
        <f>'Allegato 1.1 (CE) new'!L717</f>
        <v>0</v>
      </c>
      <c r="L728" s="592">
        <v>0</v>
      </c>
      <c r="M728" s="592">
        <f>'Allegato 1.1 (CE) new'!N717</f>
        <v>0</v>
      </c>
      <c r="N728" s="592">
        <f>'Allegato 1.1 (CE) new'!O717</f>
        <v>0</v>
      </c>
      <c r="O728" s="592">
        <f t="shared" ref="O728:Q728" si="239">O729</f>
        <v>0</v>
      </c>
      <c r="P728" s="592">
        <f t="shared" si="239"/>
        <v>0</v>
      </c>
      <c r="Q728" s="592">
        <f t="shared" si="239"/>
        <v>0</v>
      </c>
      <c r="R728" s="453">
        <f t="shared" si="233"/>
        <v>0</v>
      </c>
      <c r="S728" s="361"/>
    </row>
    <row r="729" spans="1:19" ht="15">
      <c r="A729" s="393"/>
      <c r="B729" s="393" t="s">
        <v>2205</v>
      </c>
      <c r="C729" s="393" t="s">
        <v>1033</v>
      </c>
      <c r="D729" s="394" t="s">
        <v>1034</v>
      </c>
      <c r="E729" s="393">
        <v>5</v>
      </c>
      <c r="F729" s="395">
        <v>9</v>
      </c>
      <c r="G729" s="395">
        <v>2</v>
      </c>
      <c r="H729" s="395">
        <v>1</v>
      </c>
      <c r="I729" s="395">
        <v>0</v>
      </c>
      <c r="J729" s="396" t="s">
        <v>2208</v>
      </c>
      <c r="K729" s="593">
        <f>'Allegato 1.1 (CE) new'!L718</f>
        <v>0</v>
      </c>
      <c r="L729" s="593">
        <v>0</v>
      </c>
      <c r="M729" s="593">
        <f>'Allegato 1.1 (CE) new'!N718</f>
        <v>0</v>
      </c>
      <c r="N729" s="593">
        <f>'Allegato 1.1 (CE) new'!O718</f>
        <v>0</v>
      </c>
      <c r="O729" s="593">
        <f t="shared" ref="O729:Q729" si="240">SUBTOTAL(9,O730)</f>
        <v>0</v>
      </c>
      <c r="P729" s="593">
        <f t="shared" si="240"/>
        <v>0</v>
      </c>
      <c r="Q729" s="593">
        <f t="shared" si="240"/>
        <v>0</v>
      </c>
      <c r="R729" s="453">
        <f t="shared" si="233"/>
        <v>0</v>
      </c>
      <c r="S729" s="361"/>
    </row>
    <row r="730" spans="1:19" ht="15">
      <c r="A730" s="398"/>
      <c r="B730" s="398" t="s">
        <v>2205</v>
      </c>
      <c r="C730" s="398" t="s">
        <v>1033</v>
      </c>
      <c r="D730" s="399" t="s">
        <v>1034</v>
      </c>
      <c r="E730" s="398">
        <v>5</v>
      </c>
      <c r="F730" s="400">
        <v>9</v>
      </c>
      <c r="G730" s="400">
        <v>2</v>
      </c>
      <c r="H730" s="400">
        <v>1</v>
      </c>
      <c r="I730" s="400">
        <v>1</v>
      </c>
      <c r="J730" s="406" t="s">
        <v>2208</v>
      </c>
      <c r="K730" s="594">
        <f>'Allegato 1.1 (CE) new'!L719</f>
        <v>0</v>
      </c>
      <c r="L730" s="594">
        <v>0</v>
      </c>
      <c r="M730" s="594">
        <f>'Allegato 1.1 (CE) new'!N719</f>
        <v>0</v>
      </c>
      <c r="N730" s="594">
        <f>'Allegato 1.1 (CE) new'!O719</f>
        <v>0</v>
      </c>
      <c r="O730" s="578">
        <f>N730*0.02+N730</f>
        <v>0</v>
      </c>
      <c r="P730" s="578">
        <f>O730*0.02+O730</f>
        <v>0</v>
      </c>
      <c r="Q730" s="578"/>
      <c r="R730" s="453">
        <f t="shared" si="233"/>
        <v>0</v>
      </c>
      <c r="S730" s="361"/>
    </row>
    <row r="731" spans="1:19" ht="15">
      <c r="A731" s="389"/>
      <c r="B731" s="389" t="s">
        <v>2209</v>
      </c>
      <c r="C731" s="389" t="s">
        <v>1035</v>
      </c>
      <c r="D731" s="388" t="s">
        <v>2210</v>
      </c>
      <c r="E731" s="389">
        <v>5</v>
      </c>
      <c r="F731" s="390">
        <v>9</v>
      </c>
      <c r="G731" s="390">
        <v>3</v>
      </c>
      <c r="H731" s="390">
        <v>0</v>
      </c>
      <c r="I731" s="390">
        <v>0</v>
      </c>
      <c r="J731" s="391" t="s">
        <v>2211</v>
      </c>
      <c r="K731" s="592">
        <f>'Allegato 1.1 (CE) new'!L720</f>
        <v>435183.34</v>
      </c>
      <c r="L731" s="592">
        <v>887362</v>
      </c>
      <c r="M731" s="592">
        <f>'Allegato 1.1 (CE) new'!N720</f>
        <v>499024</v>
      </c>
      <c r="N731" s="592">
        <f>'Allegato 1.1 (CE) new'!O720</f>
        <v>496854</v>
      </c>
      <c r="O731" s="592">
        <f t="shared" ref="O731:Q731" si="241">O732+O735</f>
        <v>506791.08</v>
      </c>
      <c r="P731" s="592">
        <f t="shared" si="241"/>
        <v>516926.90159999998</v>
      </c>
      <c r="Q731" s="592">
        <f t="shared" si="241"/>
        <v>496854</v>
      </c>
      <c r="R731" s="453">
        <f t="shared" si="233"/>
        <v>0</v>
      </c>
      <c r="S731" s="361"/>
    </row>
    <row r="732" spans="1:19" ht="25.5">
      <c r="A732" s="393"/>
      <c r="B732" s="393" t="s">
        <v>2212</v>
      </c>
      <c r="C732" s="393" t="s">
        <v>1037</v>
      </c>
      <c r="D732" s="394" t="s">
        <v>1038</v>
      </c>
      <c r="E732" s="393">
        <v>5</v>
      </c>
      <c r="F732" s="395">
        <v>9</v>
      </c>
      <c r="G732" s="395">
        <v>3</v>
      </c>
      <c r="H732" s="395">
        <v>1</v>
      </c>
      <c r="I732" s="395">
        <v>0</v>
      </c>
      <c r="J732" s="396" t="s">
        <v>2213</v>
      </c>
      <c r="K732" s="593">
        <f>'Allegato 1.1 (CE) new'!L721</f>
        <v>379112.98000000004</v>
      </c>
      <c r="L732" s="593">
        <v>554473</v>
      </c>
      <c r="M732" s="593">
        <f>'Allegato 1.1 (CE) new'!N721</f>
        <v>435170</v>
      </c>
      <c r="N732" s="593">
        <f>'Allegato 1.1 (CE) new'!O721</f>
        <v>433000</v>
      </c>
      <c r="O732" s="593">
        <f t="shared" ref="O732:Q732" si="242">SUBTOTAL(9,O733:O734)</f>
        <v>441660</v>
      </c>
      <c r="P732" s="593">
        <f t="shared" si="242"/>
        <v>450493.2</v>
      </c>
      <c r="Q732" s="593">
        <f t="shared" si="242"/>
        <v>433000</v>
      </c>
      <c r="R732" s="453">
        <f t="shared" si="233"/>
        <v>0</v>
      </c>
      <c r="S732" s="361"/>
    </row>
    <row r="733" spans="1:19" ht="25.5">
      <c r="A733" s="398"/>
      <c r="B733" s="398" t="s">
        <v>2212</v>
      </c>
      <c r="C733" s="398" t="s">
        <v>1037</v>
      </c>
      <c r="D733" s="399" t="s">
        <v>1038</v>
      </c>
      <c r="E733" s="398">
        <v>5</v>
      </c>
      <c r="F733" s="400">
        <v>9</v>
      </c>
      <c r="G733" s="400">
        <v>3</v>
      </c>
      <c r="H733" s="400">
        <v>1</v>
      </c>
      <c r="I733" s="400">
        <v>1</v>
      </c>
      <c r="J733" s="406" t="s">
        <v>2214</v>
      </c>
      <c r="K733" s="594">
        <f>'Allegato 1.1 (CE) new'!L722</f>
        <v>297817.40000000002</v>
      </c>
      <c r="L733" s="594">
        <v>433125</v>
      </c>
      <c r="M733" s="578">
        <f>'Allegato 1.1 (CE) new'!N722</f>
        <v>435170</v>
      </c>
      <c r="N733" s="578">
        <f>'Allegato 1.1 (CE) new'!O722</f>
        <v>433000</v>
      </c>
      <c r="O733" s="578">
        <f t="shared" ref="O733:P734" si="243">N733*0.02+N733</f>
        <v>441660</v>
      </c>
      <c r="P733" s="578">
        <f t="shared" si="243"/>
        <v>450493.2</v>
      </c>
      <c r="Q733" s="578">
        <f t="shared" ref="Q733:Q734" si="244">N733</f>
        <v>433000</v>
      </c>
      <c r="R733" s="453">
        <f t="shared" si="233"/>
        <v>0</v>
      </c>
      <c r="S733" s="361"/>
    </row>
    <row r="734" spans="1:19" ht="25.5">
      <c r="A734" s="398"/>
      <c r="B734" s="398" t="s">
        <v>2212</v>
      </c>
      <c r="C734" s="398" t="s">
        <v>1037</v>
      </c>
      <c r="D734" s="399" t="s">
        <v>1038</v>
      </c>
      <c r="E734" s="398">
        <v>5</v>
      </c>
      <c r="F734" s="400">
        <v>9</v>
      </c>
      <c r="G734" s="400">
        <v>3</v>
      </c>
      <c r="H734" s="400">
        <v>1</v>
      </c>
      <c r="I734" s="400">
        <v>2</v>
      </c>
      <c r="J734" s="406" t="s">
        <v>2215</v>
      </c>
      <c r="K734" s="594">
        <f>'Allegato 1.1 (CE) new'!L723</f>
        <v>81295.58</v>
      </c>
      <c r="L734" s="594">
        <v>121348</v>
      </c>
      <c r="M734" s="594">
        <f>'Allegato 1.1 (CE) new'!N723</f>
        <v>0</v>
      </c>
      <c r="N734" s="578">
        <f>'Allegato 1.1 (CE) new'!O723</f>
        <v>0</v>
      </c>
      <c r="O734" s="578">
        <f t="shared" si="243"/>
        <v>0</v>
      </c>
      <c r="P734" s="578">
        <f t="shared" si="243"/>
        <v>0</v>
      </c>
      <c r="Q734" s="578">
        <f t="shared" si="244"/>
        <v>0</v>
      </c>
      <c r="R734" s="453">
        <f t="shared" si="233"/>
        <v>0</v>
      </c>
      <c r="S734" s="361"/>
    </row>
    <row r="735" spans="1:19" ht="15">
      <c r="A735" s="393"/>
      <c r="B735" s="393" t="s">
        <v>2216</v>
      </c>
      <c r="C735" s="393" t="s">
        <v>1039</v>
      </c>
      <c r="D735" s="394" t="s">
        <v>1040</v>
      </c>
      <c r="E735" s="393">
        <v>5</v>
      </c>
      <c r="F735" s="395">
        <v>9</v>
      </c>
      <c r="G735" s="395">
        <v>3</v>
      </c>
      <c r="H735" s="395">
        <v>2</v>
      </c>
      <c r="I735" s="395">
        <v>0</v>
      </c>
      <c r="J735" s="396" t="s">
        <v>2217</v>
      </c>
      <c r="K735" s="593">
        <f>'Allegato 1.1 (CE) new'!L724</f>
        <v>56070.36</v>
      </c>
      <c r="L735" s="593">
        <v>332889</v>
      </c>
      <c r="M735" s="593">
        <f>'Allegato 1.1 (CE) new'!N724</f>
        <v>63854</v>
      </c>
      <c r="N735" s="593">
        <f>'Allegato 1.1 (CE) new'!O724</f>
        <v>63854</v>
      </c>
      <c r="O735" s="593">
        <f t="shared" ref="O735:Q735" si="245">O736</f>
        <v>65131.08</v>
      </c>
      <c r="P735" s="593">
        <f t="shared" si="245"/>
        <v>66433.7016</v>
      </c>
      <c r="Q735" s="593">
        <f t="shared" si="245"/>
        <v>63854</v>
      </c>
      <c r="R735" s="453">
        <f t="shared" si="233"/>
        <v>0</v>
      </c>
      <c r="S735" s="361"/>
    </row>
    <row r="736" spans="1:19" ht="15">
      <c r="A736" s="398"/>
      <c r="B736" s="398" t="s">
        <v>2216</v>
      </c>
      <c r="C736" s="398" t="s">
        <v>1039</v>
      </c>
      <c r="D736" s="399" t="s">
        <v>1040</v>
      </c>
      <c r="E736" s="398">
        <v>5</v>
      </c>
      <c r="F736" s="400">
        <v>9</v>
      </c>
      <c r="G736" s="400">
        <v>3</v>
      </c>
      <c r="H736" s="400">
        <v>2</v>
      </c>
      <c r="I736" s="400">
        <v>1</v>
      </c>
      <c r="J736" s="406" t="s">
        <v>2217</v>
      </c>
      <c r="K736" s="594">
        <f>'Allegato 1.1 (CE) new'!L725</f>
        <v>56070.36</v>
      </c>
      <c r="L736" s="594">
        <v>332889</v>
      </c>
      <c r="M736" s="594">
        <f>'Allegato 1.1 (CE) new'!N725</f>
        <v>63854</v>
      </c>
      <c r="N736" s="578">
        <f>'Allegato 1.1 (CE) new'!O725</f>
        <v>63854</v>
      </c>
      <c r="O736" s="578">
        <f>N736*0.02+N736</f>
        <v>65131.08</v>
      </c>
      <c r="P736" s="578">
        <f>O736*0.02+O736</f>
        <v>66433.7016</v>
      </c>
      <c r="Q736" s="578">
        <f>N736</f>
        <v>63854</v>
      </c>
      <c r="R736" s="453">
        <f t="shared" si="233"/>
        <v>0</v>
      </c>
      <c r="S736" s="361"/>
    </row>
    <row r="737" spans="1:19" ht="15">
      <c r="A737" s="383"/>
      <c r="B737" s="383" t="s">
        <v>2218</v>
      </c>
      <c r="C737" s="383" t="s">
        <v>1043</v>
      </c>
      <c r="D737" s="382" t="s">
        <v>2219</v>
      </c>
      <c r="E737" s="383">
        <v>5</v>
      </c>
      <c r="F737" s="384">
        <v>10</v>
      </c>
      <c r="G737" s="384">
        <v>0</v>
      </c>
      <c r="H737" s="384">
        <v>0</v>
      </c>
      <c r="I737" s="384">
        <v>0</v>
      </c>
      <c r="J737" s="385" t="s">
        <v>2220</v>
      </c>
      <c r="K737" s="591">
        <f>'Allegato 1.1 (CE) new'!L726</f>
        <v>4692.59</v>
      </c>
      <c r="L737" s="591">
        <v>7971</v>
      </c>
      <c r="M737" s="591">
        <f>'Allegato 1.1 (CE) new'!N726</f>
        <v>10330</v>
      </c>
      <c r="N737" s="591">
        <f>'Allegato 1.1 (CE) new'!O726</f>
        <v>10330</v>
      </c>
      <c r="O737" s="591">
        <f t="shared" ref="O737:Q737" si="246">O738</f>
        <v>10536.6</v>
      </c>
      <c r="P737" s="591">
        <f t="shared" si="246"/>
        <v>10747.332</v>
      </c>
      <c r="Q737" s="591">
        <f t="shared" si="246"/>
        <v>0</v>
      </c>
      <c r="R737" s="453">
        <f t="shared" si="233"/>
        <v>0</v>
      </c>
      <c r="S737" s="361">
        <f>M737+M755+M764</f>
        <v>3151425</v>
      </c>
    </row>
    <row r="738" spans="1:19" ht="15">
      <c r="A738" s="389"/>
      <c r="B738" s="389" t="s">
        <v>2221</v>
      </c>
      <c r="C738" s="389" t="s">
        <v>1043</v>
      </c>
      <c r="D738" s="388" t="s">
        <v>2219</v>
      </c>
      <c r="E738" s="389">
        <v>5</v>
      </c>
      <c r="F738" s="390">
        <v>10</v>
      </c>
      <c r="G738" s="390">
        <v>1</v>
      </c>
      <c r="H738" s="390">
        <v>0</v>
      </c>
      <c r="I738" s="390">
        <v>0</v>
      </c>
      <c r="J738" s="391" t="s">
        <v>2220</v>
      </c>
      <c r="K738" s="592">
        <f>'Allegato 1.1 (CE) new'!L727</f>
        <v>4692.59</v>
      </c>
      <c r="L738" s="592">
        <v>7971</v>
      </c>
      <c r="M738" s="592">
        <f>'Allegato 1.1 (CE) new'!N727</f>
        <v>10330</v>
      </c>
      <c r="N738" s="592">
        <f>'Allegato 1.1 (CE) new'!O727</f>
        <v>10330</v>
      </c>
      <c r="O738" s="592">
        <f t="shared" ref="O738:Q738" si="247">O739+O741+O743+O745+O747+O749+O751+O753</f>
        <v>10536.6</v>
      </c>
      <c r="P738" s="592">
        <f t="shared" si="247"/>
        <v>10747.332</v>
      </c>
      <c r="Q738" s="592">
        <f t="shared" si="247"/>
        <v>0</v>
      </c>
      <c r="R738" s="453">
        <f t="shared" si="233"/>
        <v>0</v>
      </c>
      <c r="S738" s="361"/>
    </row>
    <row r="739" spans="1:19" ht="15">
      <c r="A739" s="393"/>
      <c r="B739" s="393" t="s">
        <v>2221</v>
      </c>
      <c r="C739" s="393" t="s">
        <v>1043</v>
      </c>
      <c r="D739" s="394" t="s">
        <v>1044</v>
      </c>
      <c r="E739" s="393">
        <v>5</v>
      </c>
      <c r="F739" s="395">
        <v>10</v>
      </c>
      <c r="G739" s="395">
        <v>1</v>
      </c>
      <c r="H739" s="395">
        <v>1</v>
      </c>
      <c r="I739" s="395">
        <v>0</v>
      </c>
      <c r="J739" s="396" t="s">
        <v>2222</v>
      </c>
      <c r="K739" s="593">
        <f>'Allegato 1.1 (CE) new'!L728</f>
        <v>0</v>
      </c>
      <c r="L739" s="593">
        <v>0</v>
      </c>
      <c r="M739" s="593">
        <f>'Allegato 1.1 (CE) new'!N728</f>
        <v>0</v>
      </c>
      <c r="N739" s="593">
        <f>'Allegato 1.1 (CE) new'!O728</f>
        <v>0</v>
      </c>
      <c r="O739" s="593">
        <f t="shared" ref="O739:Q739" si="248">O740</f>
        <v>0</v>
      </c>
      <c r="P739" s="593">
        <f t="shared" si="248"/>
        <v>0</v>
      </c>
      <c r="Q739" s="593">
        <f t="shared" si="248"/>
        <v>0</v>
      </c>
      <c r="R739" s="453">
        <f t="shared" si="233"/>
        <v>0</v>
      </c>
      <c r="S739" s="361"/>
    </row>
    <row r="740" spans="1:19" ht="15">
      <c r="A740" s="398"/>
      <c r="B740" s="398" t="s">
        <v>2221</v>
      </c>
      <c r="C740" s="398" t="s">
        <v>1043</v>
      </c>
      <c r="D740" s="399" t="s">
        <v>1044</v>
      </c>
      <c r="E740" s="398">
        <v>5</v>
      </c>
      <c r="F740" s="400">
        <v>10</v>
      </c>
      <c r="G740" s="400">
        <v>1</v>
      </c>
      <c r="H740" s="400">
        <v>1</v>
      </c>
      <c r="I740" s="400">
        <v>1</v>
      </c>
      <c r="J740" s="406" t="s">
        <v>2222</v>
      </c>
      <c r="K740" s="594">
        <f>'Allegato 1.1 (CE) new'!L729</f>
        <v>0</v>
      </c>
      <c r="L740" s="594">
        <v>0</v>
      </c>
      <c r="M740" s="594">
        <f>'Allegato 1.1 (CE) new'!N729</f>
        <v>0</v>
      </c>
      <c r="N740" s="594">
        <f>'Allegato 1.1 (CE) new'!O729</f>
        <v>0</v>
      </c>
      <c r="O740" s="578">
        <f>N740*0.02+N740</f>
        <v>0</v>
      </c>
      <c r="P740" s="578">
        <f>O740*0.02+O740</f>
        <v>0</v>
      </c>
      <c r="Q740" s="578"/>
      <c r="R740" s="453">
        <f t="shared" si="233"/>
        <v>0</v>
      </c>
      <c r="S740" s="361"/>
    </row>
    <row r="741" spans="1:19" ht="15">
      <c r="A741" s="393"/>
      <c r="B741" s="393" t="s">
        <v>2221</v>
      </c>
      <c r="C741" s="393" t="s">
        <v>1043</v>
      </c>
      <c r="D741" s="394" t="s">
        <v>1044</v>
      </c>
      <c r="E741" s="393">
        <v>5</v>
      </c>
      <c r="F741" s="395">
        <v>10</v>
      </c>
      <c r="G741" s="395">
        <v>1</v>
      </c>
      <c r="H741" s="395">
        <v>2</v>
      </c>
      <c r="I741" s="395">
        <v>0</v>
      </c>
      <c r="J741" s="396" t="s">
        <v>2223</v>
      </c>
      <c r="K741" s="593">
        <f>'Allegato 1.1 (CE) new'!L730</f>
        <v>0</v>
      </c>
      <c r="L741" s="593">
        <v>0</v>
      </c>
      <c r="M741" s="593">
        <f>'Allegato 1.1 (CE) new'!N730</f>
        <v>0</v>
      </c>
      <c r="N741" s="593">
        <f>'Allegato 1.1 (CE) new'!O730</f>
        <v>0</v>
      </c>
      <c r="O741" s="593">
        <f t="shared" ref="O741:Q741" si="249">O742</f>
        <v>0</v>
      </c>
      <c r="P741" s="593">
        <f t="shared" si="249"/>
        <v>0</v>
      </c>
      <c r="Q741" s="593">
        <f t="shared" si="249"/>
        <v>0</v>
      </c>
      <c r="R741" s="453">
        <f t="shared" si="233"/>
        <v>0</v>
      </c>
      <c r="S741" s="361"/>
    </row>
    <row r="742" spans="1:19" ht="15">
      <c r="A742" s="398"/>
      <c r="B742" s="398" t="s">
        <v>2221</v>
      </c>
      <c r="C742" s="398" t="s">
        <v>1043</v>
      </c>
      <c r="D742" s="399" t="s">
        <v>1044</v>
      </c>
      <c r="E742" s="398">
        <v>5</v>
      </c>
      <c r="F742" s="400">
        <v>10</v>
      </c>
      <c r="G742" s="400">
        <v>1</v>
      </c>
      <c r="H742" s="400">
        <v>2</v>
      </c>
      <c r="I742" s="400">
        <v>1</v>
      </c>
      <c r="J742" s="406" t="s">
        <v>2223</v>
      </c>
      <c r="K742" s="594">
        <f>'Allegato 1.1 (CE) new'!L731</f>
        <v>0</v>
      </c>
      <c r="L742" s="594">
        <v>0</v>
      </c>
      <c r="M742" s="594">
        <f>'Allegato 1.1 (CE) new'!N731</f>
        <v>0</v>
      </c>
      <c r="N742" s="594">
        <f>'Allegato 1.1 (CE) new'!O731</f>
        <v>0</v>
      </c>
      <c r="O742" s="578">
        <f>N742*0.02+N742</f>
        <v>0</v>
      </c>
      <c r="P742" s="578">
        <f>O742*0.02+O742</f>
        <v>0</v>
      </c>
      <c r="Q742" s="578"/>
      <c r="R742" s="453">
        <f t="shared" si="233"/>
        <v>0</v>
      </c>
      <c r="S742" s="361"/>
    </row>
    <row r="743" spans="1:19" ht="25.5">
      <c r="A743" s="393"/>
      <c r="B743" s="393" t="s">
        <v>2221</v>
      </c>
      <c r="C743" s="393" t="s">
        <v>1043</v>
      </c>
      <c r="D743" s="394" t="s">
        <v>1044</v>
      </c>
      <c r="E743" s="393">
        <v>5</v>
      </c>
      <c r="F743" s="395">
        <v>10</v>
      </c>
      <c r="G743" s="395">
        <v>1</v>
      </c>
      <c r="H743" s="395">
        <v>3</v>
      </c>
      <c r="I743" s="395">
        <v>0</v>
      </c>
      <c r="J743" s="396" t="s">
        <v>2224</v>
      </c>
      <c r="K743" s="593">
        <f>'Allegato 1.1 (CE) new'!L732</f>
        <v>0</v>
      </c>
      <c r="L743" s="593">
        <v>0</v>
      </c>
      <c r="M743" s="593">
        <f>'Allegato 1.1 (CE) new'!N732</f>
        <v>0</v>
      </c>
      <c r="N743" s="593">
        <f>'Allegato 1.1 (CE) new'!O732</f>
        <v>0</v>
      </c>
      <c r="O743" s="593">
        <f t="shared" ref="O743:Q743" si="250">O744</f>
        <v>0</v>
      </c>
      <c r="P743" s="593">
        <f t="shared" si="250"/>
        <v>0</v>
      </c>
      <c r="Q743" s="593">
        <f t="shared" si="250"/>
        <v>0</v>
      </c>
      <c r="R743" s="453">
        <f t="shared" si="233"/>
        <v>0</v>
      </c>
      <c r="S743" s="361"/>
    </row>
    <row r="744" spans="1:19" ht="25.5">
      <c r="A744" s="398"/>
      <c r="B744" s="398" t="s">
        <v>2221</v>
      </c>
      <c r="C744" s="398" t="s">
        <v>1043</v>
      </c>
      <c r="D744" s="399" t="s">
        <v>1044</v>
      </c>
      <c r="E744" s="398">
        <v>5</v>
      </c>
      <c r="F744" s="400">
        <v>10</v>
      </c>
      <c r="G744" s="400">
        <v>1</v>
      </c>
      <c r="H744" s="400">
        <v>3</v>
      </c>
      <c r="I744" s="400">
        <v>1</v>
      </c>
      <c r="J744" s="406" t="s">
        <v>2224</v>
      </c>
      <c r="K744" s="594">
        <f>'Allegato 1.1 (CE) new'!L733</f>
        <v>0</v>
      </c>
      <c r="L744" s="594">
        <v>0</v>
      </c>
      <c r="M744" s="594">
        <f>'Allegato 1.1 (CE) new'!N733</f>
        <v>0</v>
      </c>
      <c r="N744" s="594">
        <f>'Allegato 1.1 (CE) new'!O733</f>
        <v>0</v>
      </c>
      <c r="O744" s="578">
        <f>N744*0.02+N744</f>
        <v>0</v>
      </c>
      <c r="P744" s="578">
        <f>O744*0.02+O744</f>
        <v>0</v>
      </c>
      <c r="Q744" s="578"/>
      <c r="R744" s="453">
        <f t="shared" si="233"/>
        <v>0</v>
      </c>
      <c r="S744" s="361"/>
    </row>
    <row r="745" spans="1:19" ht="25.5">
      <c r="A745" s="393"/>
      <c r="B745" s="393" t="s">
        <v>2221</v>
      </c>
      <c r="C745" s="393" t="s">
        <v>1043</v>
      </c>
      <c r="D745" s="394" t="s">
        <v>1044</v>
      </c>
      <c r="E745" s="393">
        <v>5</v>
      </c>
      <c r="F745" s="395">
        <v>10</v>
      </c>
      <c r="G745" s="395">
        <v>1</v>
      </c>
      <c r="H745" s="395">
        <v>4</v>
      </c>
      <c r="I745" s="395">
        <v>0</v>
      </c>
      <c r="J745" s="396" t="s">
        <v>2225</v>
      </c>
      <c r="K745" s="593">
        <f>'Allegato 1.1 (CE) new'!L734</f>
        <v>0</v>
      </c>
      <c r="L745" s="593">
        <v>0</v>
      </c>
      <c r="M745" s="593">
        <f>'Allegato 1.1 (CE) new'!N734</f>
        <v>0</v>
      </c>
      <c r="N745" s="593">
        <f>'Allegato 1.1 (CE) new'!O734</f>
        <v>0</v>
      </c>
      <c r="O745" s="593">
        <f t="shared" ref="O745:Q745" si="251">O746</f>
        <v>0</v>
      </c>
      <c r="P745" s="593">
        <f t="shared" si="251"/>
        <v>0</v>
      </c>
      <c r="Q745" s="593">
        <f t="shared" si="251"/>
        <v>0</v>
      </c>
      <c r="R745" s="453">
        <f t="shared" si="233"/>
        <v>0</v>
      </c>
      <c r="S745" s="361"/>
    </row>
    <row r="746" spans="1:19" ht="25.5">
      <c r="A746" s="398"/>
      <c r="B746" s="398" t="s">
        <v>2221</v>
      </c>
      <c r="C746" s="398" t="s">
        <v>1043</v>
      </c>
      <c r="D746" s="399" t="s">
        <v>1044</v>
      </c>
      <c r="E746" s="398">
        <v>5</v>
      </c>
      <c r="F746" s="400">
        <v>10</v>
      </c>
      <c r="G746" s="400">
        <v>1</v>
      </c>
      <c r="H746" s="400">
        <v>4</v>
      </c>
      <c r="I746" s="400">
        <v>1</v>
      </c>
      <c r="J746" s="406" t="s">
        <v>2225</v>
      </c>
      <c r="K746" s="594">
        <f>'Allegato 1.1 (CE) new'!L735</f>
        <v>0</v>
      </c>
      <c r="L746" s="594">
        <v>0</v>
      </c>
      <c r="M746" s="594">
        <f>'Allegato 1.1 (CE) new'!N735</f>
        <v>0</v>
      </c>
      <c r="N746" s="594">
        <f>'Allegato 1.1 (CE) new'!O735</f>
        <v>0</v>
      </c>
      <c r="O746" s="578">
        <f>N746*0.02+N746</f>
        <v>0</v>
      </c>
      <c r="P746" s="578">
        <f>O746*0.02+O746</f>
        <v>0</v>
      </c>
      <c r="Q746" s="578"/>
      <c r="R746" s="453">
        <f t="shared" si="233"/>
        <v>0</v>
      </c>
      <c r="S746" s="361"/>
    </row>
    <row r="747" spans="1:19" ht="15">
      <c r="A747" s="398"/>
      <c r="B747" s="393" t="s">
        <v>2221</v>
      </c>
      <c r="C747" s="393" t="s">
        <v>1043</v>
      </c>
      <c r="D747" s="394" t="s">
        <v>1044</v>
      </c>
      <c r="E747" s="393">
        <v>5</v>
      </c>
      <c r="F747" s="395">
        <v>10</v>
      </c>
      <c r="G747" s="395">
        <v>1</v>
      </c>
      <c r="H747" s="395">
        <v>5</v>
      </c>
      <c r="I747" s="395">
        <v>0</v>
      </c>
      <c r="J747" s="396" t="s">
        <v>2226</v>
      </c>
      <c r="K747" s="593">
        <f>'Allegato 1.1 (CE) new'!L736</f>
        <v>0</v>
      </c>
      <c r="L747" s="593">
        <v>0</v>
      </c>
      <c r="M747" s="593">
        <f>'Allegato 1.1 (CE) new'!N736</f>
        <v>0</v>
      </c>
      <c r="N747" s="593">
        <f>'Allegato 1.1 (CE) new'!O736</f>
        <v>0</v>
      </c>
      <c r="O747" s="593">
        <f t="shared" ref="O747:Q747" si="252">O748</f>
        <v>0</v>
      </c>
      <c r="P747" s="593">
        <f t="shared" si="252"/>
        <v>0</v>
      </c>
      <c r="Q747" s="593">
        <f t="shared" si="252"/>
        <v>0</v>
      </c>
      <c r="R747" s="453">
        <f t="shared" si="233"/>
        <v>0</v>
      </c>
      <c r="S747" s="361"/>
    </row>
    <row r="748" spans="1:19" ht="15">
      <c r="A748" s="398"/>
      <c r="B748" s="398" t="s">
        <v>2221</v>
      </c>
      <c r="C748" s="398" t="s">
        <v>1043</v>
      </c>
      <c r="D748" s="399" t="s">
        <v>1044</v>
      </c>
      <c r="E748" s="398">
        <v>5</v>
      </c>
      <c r="F748" s="400">
        <v>10</v>
      </c>
      <c r="G748" s="400">
        <v>1</v>
      </c>
      <c r="H748" s="400">
        <v>5</v>
      </c>
      <c r="I748" s="400">
        <v>1</v>
      </c>
      <c r="J748" s="406" t="s">
        <v>2226</v>
      </c>
      <c r="K748" s="594">
        <f>'Allegato 1.1 (CE) new'!L737</f>
        <v>0</v>
      </c>
      <c r="L748" s="594">
        <v>0</v>
      </c>
      <c r="M748" s="594">
        <f>'Allegato 1.1 (CE) new'!N737</f>
        <v>0</v>
      </c>
      <c r="N748" s="594">
        <f>'Allegato 1.1 (CE) new'!O737</f>
        <v>0</v>
      </c>
      <c r="O748" s="578">
        <f>N748*0.02+N748</f>
        <v>0</v>
      </c>
      <c r="P748" s="578">
        <f>O748*0.02+O748</f>
        <v>0</v>
      </c>
      <c r="Q748" s="578"/>
      <c r="R748" s="453">
        <f t="shared" si="233"/>
        <v>0</v>
      </c>
      <c r="S748" s="361"/>
    </row>
    <row r="749" spans="1:19" ht="15">
      <c r="A749" s="398"/>
      <c r="B749" s="393" t="s">
        <v>2221</v>
      </c>
      <c r="C749" s="393" t="s">
        <v>1043</v>
      </c>
      <c r="D749" s="394" t="s">
        <v>1044</v>
      </c>
      <c r="E749" s="393">
        <v>5</v>
      </c>
      <c r="F749" s="395">
        <v>10</v>
      </c>
      <c r="G749" s="395">
        <v>1</v>
      </c>
      <c r="H749" s="395">
        <v>6</v>
      </c>
      <c r="I749" s="395">
        <v>0</v>
      </c>
      <c r="J749" s="396" t="s">
        <v>2227</v>
      </c>
      <c r="K749" s="593">
        <f>'Allegato 1.1 (CE) new'!L738</f>
        <v>1680.06</v>
      </c>
      <c r="L749" s="593">
        <v>0</v>
      </c>
      <c r="M749" s="593">
        <f>'Allegato 1.1 (CE) new'!N738</f>
        <v>0</v>
      </c>
      <c r="N749" s="593">
        <f>'Allegato 1.1 (CE) new'!O738</f>
        <v>0</v>
      </c>
      <c r="O749" s="593">
        <f t="shared" ref="O749:Q749" si="253">O750</f>
        <v>0</v>
      </c>
      <c r="P749" s="593">
        <f t="shared" si="253"/>
        <v>0</v>
      </c>
      <c r="Q749" s="593">
        <f t="shared" si="253"/>
        <v>0</v>
      </c>
      <c r="R749" s="453">
        <f t="shared" si="233"/>
        <v>0</v>
      </c>
      <c r="S749" s="361"/>
    </row>
    <row r="750" spans="1:19" ht="15">
      <c r="A750" s="398"/>
      <c r="B750" s="398" t="s">
        <v>2221</v>
      </c>
      <c r="C750" s="398" t="s">
        <v>1043</v>
      </c>
      <c r="D750" s="399" t="s">
        <v>1044</v>
      </c>
      <c r="E750" s="398">
        <v>5</v>
      </c>
      <c r="F750" s="400">
        <v>10</v>
      </c>
      <c r="G750" s="400">
        <v>1</v>
      </c>
      <c r="H750" s="400">
        <v>6</v>
      </c>
      <c r="I750" s="400">
        <v>1</v>
      </c>
      <c r="J750" s="406" t="s">
        <v>2227</v>
      </c>
      <c r="K750" s="594">
        <f>'Allegato 1.1 (CE) new'!L739</f>
        <v>1680.06</v>
      </c>
      <c r="L750" s="594">
        <v>0</v>
      </c>
      <c r="M750" s="594">
        <f>'Allegato 1.1 (CE) new'!N739</f>
        <v>0</v>
      </c>
      <c r="N750" s="594">
        <f>'Allegato 1.1 (CE) new'!O739</f>
        <v>0</v>
      </c>
      <c r="O750" s="578">
        <f>N750*0.02+N750</f>
        <v>0</v>
      </c>
      <c r="P750" s="578">
        <f>O750*0.02+O750</f>
        <v>0</v>
      </c>
      <c r="Q750" s="578"/>
      <c r="R750" s="453">
        <f t="shared" si="233"/>
        <v>0</v>
      </c>
      <c r="S750" s="361"/>
    </row>
    <row r="751" spans="1:19" ht="15">
      <c r="A751" s="398"/>
      <c r="B751" s="393" t="s">
        <v>2221</v>
      </c>
      <c r="C751" s="393" t="s">
        <v>1043</v>
      </c>
      <c r="D751" s="394" t="s">
        <v>1044</v>
      </c>
      <c r="E751" s="393">
        <v>5</v>
      </c>
      <c r="F751" s="395">
        <v>10</v>
      </c>
      <c r="G751" s="395">
        <v>1</v>
      </c>
      <c r="H751" s="395">
        <v>7</v>
      </c>
      <c r="I751" s="395">
        <v>0</v>
      </c>
      <c r="J751" s="396" t="s">
        <v>2228</v>
      </c>
      <c r="K751" s="593">
        <f>'Allegato 1.1 (CE) new'!L740</f>
        <v>0</v>
      </c>
      <c r="L751" s="593">
        <v>0</v>
      </c>
      <c r="M751" s="593">
        <f>'Allegato 1.1 (CE) new'!N740</f>
        <v>0</v>
      </c>
      <c r="N751" s="593">
        <f>'Allegato 1.1 (CE) new'!O740</f>
        <v>0</v>
      </c>
      <c r="O751" s="593">
        <f t="shared" ref="O751:Q751" si="254">O752</f>
        <v>0</v>
      </c>
      <c r="P751" s="593">
        <f t="shared" si="254"/>
        <v>0</v>
      </c>
      <c r="Q751" s="593">
        <f t="shared" si="254"/>
        <v>0</v>
      </c>
      <c r="R751" s="453">
        <f t="shared" si="233"/>
        <v>0</v>
      </c>
      <c r="S751" s="361"/>
    </row>
    <row r="752" spans="1:19" ht="15">
      <c r="A752" s="398"/>
      <c r="B752" s="398" t="s">
        <v>2221</v>
      </c>
      <c r="C752" s="398" t="s">
        <v>1043</v>
      </c>
      <c r="D752" s="399" t="s">
        <v>1044</v>
      </c>
      <c r="E752" s="398">
        <v>5</v>
      </c>
      <c r="F752" s="400">
        <v>10</v>
      </c>
      <c r="G752" s="400">
        <v>1</v>
      </c>
      <c r="H752" s="400">
        <v>7</v>
      </c>
      <c r="I752" s="400">
        <v>1</v>
      </c>
      <c r="J752" s="406" t="s">
        <v>2228</v>
      </c>
      <c r="K752" s="594">
        <f>'Allegato 1.1 (CE) new'!L741</f>
        <v>0</v>
      </c>
      <c r="L752" s="594">
        <v>0</v>
      </c>
      <c r="M752" s="594">
        <f>'Allegato 1.1 (CE) new'!N741</f>
        <v>0</v>
      </c>
      <c r="N752" s="594">
        <f>'Allegato 1.1 (CE) new'!O741</f>
        <v>0</v>
      </c>
      <c r="O752" s="578">
        <f>N752*0.02+N752</f>
        <v>0</v>
      </c>
      <c r="P752" s="578">
        <f>O752*0.02+O752</f>
        <v>0</v>
      </c>
      <c r="Q752" s="578"/>
      <c r="R752" s="453">
        <f t="shared" si="233"/>
        <v>0</v>
      </c>
      <c r="S752" s="361"/>
    </row>
    <row r="753" spans="1:19" ht="15">
      <c r="A753" s="398"/>
      <c r="B753" s="393" t="s">
        <v>2221</v>
      </c>
      <c r="C753" s="393" t="s">
        <v>1043</v>
      </c>
      <c r="D753" s="394" t="s">
        <v>1044</v>
      </c>
      <c r="E753" s="393">
        <v>5</v>
      </c>
      <c r="F753" s="395">
        <v>10</v>
      </c>
      <c r="G753" s="395">
        <v>1</v>
      </c>
      <c r="H753" s="395">
        <v>8</v>
      </c>
      <c r="I753" s="395">
        <v>0</v>
      </c>
      <c r="J753" s="396" t="s">
        <v>2229</v>
      </c>
      <c r="K753" s="593">
        <f>'Allegato 1.1 (CE) new'!L742</f>
        <v>3012.53</v>
      </c>
      <c r="L753" s="593">
        <v>7971</v>
      </c>
      <c r="M753" s="593">
        <f>'Allegato 1.1 (CE) new'!N742</f>
        <v>10330</v>
      </c>
      <c r="N753" s="593">
        <f>'Allegato 1.1 (CE) new'!O742</f>
        <v>10330</v>
      </c>
      <c r="O753" s="593">
        <f t="shared" ref="O753:Q753" si="255">O754</f>
        <v>10536.6</v>
      </c>
      <c r="P753" s="593">
        <f t="shared" si="255"/>
        <v>10747.332</v>
      </c>
      <c r="Q753" s="593">
        <f t="shared" si="255"/>
        <v>0</v>
      </c>
      <c r="R753" s="453">
        <f t="shared" si="233"/>
        <v>0</v>
      </c>
      <c r="S753" s="361"/>
    </row>
    <row r="754" spans="1:19" ht="15">
      <c r="A754" s="398"/>
      <c r="B754" s="398" t="s">
        <v>2221</v>
      </c>
      <c r="C754" s="398" t="s">
        <v>1043</v>
      </c>
      <c r="D754" s="399" t="s">
        <v>1044</v>
      </c>
      <c r="E754" s="398">
        <v>5</v>
      </c>
      <c r="F754" s="400">
        <v>10</v>
      </c>
      <c r="G754" s="400">
        <v>1</v>
      </c>
      <c r="H754" s="400">
        <v>8</v>
      </c>
      <c r="I754" s="400">
        <v>1</v>
      </c>
      <c r="J754" s="406" t="s">
        <v>2229</v>
      </c>
      <c r="K754" s="594">
        <f>'Allegato 1.1 (CE) new'!L743</f>
        <v>3012.53</v>
      </c>
      <c r="L754" s="594">
        <v>7971</v>
      </c>
      <c r="M754" s="578">
        <f>'Allegato 1.1 (CE) new'!N743</f>
        <v>10330</v>
      </c>
      <c r="N754" s="578">
        <f>'Allegato 1.1 (CE) new'!O743</f>
        <v>10330</v>
      </c>
      <c r="O754" s="578">
        <f>N754*0.02+N754</f>
        <v>10536.6</v>
      </c>
      <c r="P754" s="578">
        <f>O754*0.02+O754</f>
        <v>10747.332</v>
      </c>
      <c r="Q754" s="578"/>
      <c r="R754" s="453">
        <f t="shared" si="233"/>
        <v>0</v>
      </c>
      <c r="S754" s="361"/>
    </row>
    <row r="755" spans="1:19" ht="15">
      <c r="A755" s="383"/>
      <c r="B755" s="383" t="s">
        <v>2230</v>
      </c>
      <c r="C755" s="383" t="s">
        <v>1047</v>
      </c>
      <c r="D755" s="382" t="s">
        <v>2231</v>
      </c>
      <c r="E755" s="383">
        <v>5</v>
      </c>
      <c r="F755" s="384">
        <v>11</v>
      </c>
      <c r="G755" s="384">
        <v>0</v>
      </c>
      <c r="H755" s="384">
        <v>0</v>
      </c>
      <c r="I755" s="384">
        <v>0</v>
      </c>
      <c r="J755" s="385" t="s">
        <v>2232</v>
      </c>
      <c r="K755" s="591">
        <f>'Allegato 1.1 (CE) new'!L744</f>
        <v>1847653.82</v>
      </c>
      <c r="L755" s="591">
        <v>1730712</v>
      </c>
      <c r="M755" s="591">
        <f>'Allegato 1.1 (CE) new'!N744</f>
        <v>1829699</v>
      </c>
      <c r="N755" s="591">
        <f>'Allegato 1.1 (CE) new'!O744</f>
        <v>1829699</v>
      </c>
      <c r="O755" s="591">
        <f>O756+O761</f>
        <v>1866292.98</v>
      </c>
      <c r="P755" s="591">
        <f>P756+P761</f>
        <v>1903618.8395999998</v>
      </c>
      <c r="Q755" s="591">
        <f t="shared" ref="Q755" si="256">Q756</f>
        <v>0</v>
      </c>
      <c r="R755" s="453">
        <f t="shared" si="233"/>
        <v>0</v>
      </c>
      <c r="S755" s="361"/>
    </row>
    <row r="756" spans="1:19" ht="25.5">
      <c r="A756" s="389"/>
      <c r="B756" s="389" t="s">
        <v>2233</v>
      </c>
      <c r="C756" s="389" t="s">
        <v>1049</v>
      </c>
      <c r="D756" s="388" t="s">
        <v>2234</v>
      </c>
      <c r="E756" s="389">
        <v>5</v>
      </c>
      <c r="F756" s="390">
        <v>11</v>
      </c>
      <c r="G756" s="390">
        <v>1</v>
      </c>
      <c r="H756" s="390">
        <v>0</v>
      </c>
      <c r="I756" s="390">
        <v>0</v>
      </c>
      <c r="J756" s="391" t="s">
        <v>2235</v>
      </c>
      <c r="K756" s="592">
        <f>'Allegato 1.1 (CE) new'!L745</f>
        <v>10120.83</v>
      </c>
      <c r="L756" s="592">
        <v>10066</v>
      </c>
      <c r="M756" s="592">
        <f>'Allegato 1.1 (CE) new'!N745</f>
        <v>10066</v>
      </c>
      <c r="N756" s="592">
        <f>'Allegato 1.1 (CE) new'!O745</f>
        <v>10066</v>
      </c>
      <c r="O756" s="592">
        <f t="shared" ref="O756:Q756" si="257">O757+O759</f>
        <v>10267.32</v>
      </c>
      <c r="P756" s="592">
        <f t="shared" si="257"/>
        <v>10472.6664</v>
      </c>
      <c r="Q756" s="592">
        <f t="shared" si="257"/>
        <v>0</v>
      </c>
      <c r="R756" s="453">
        <f t="shared" si="233"/>
        <v>0</v>
      </c>
      <c r="S756" s="361"/>
    </row>
    <row r="757" spans="1:19" ht="15">
      <c r="A757" s="393"/>
      <c r="B757" s="393" t="s">
        <v>2233</v>
      </c>
      <c r="C757" s="393" t="s">
        <v>1049</v>
      </c>
      <c r="D757" s="394" t="s">
        <v>1050</v>
      </c>
      <c r="E757" s="393">
        <v>5</v>
      </c>
      <c r="F757" s="395">
        <v>11</v>
      </c>
      <c r="G757" s="395">
        <v>1</v>
      </c>
      <c r="H757" s="395">
        <v>1</v>
      </c>
      <c r="I757" s="395">
        <v>0</v>
      </c>
      <c r="J757" s="396" t="s">
        <v>2236</v>
      </c>
      <c r="K757" s="593">
        <f>'Allegato 1.1 (CE) new'!L746</f>
        <v>10120.83</v>
      </c>
      <c r="L757" s="593">
        <v>10066</v>
      </c>
      <c r="M757" s="593">
        <f>'Allegato 1.1 (CE) new'!N746</f>
        <v>10066</v>
      </c>
      <c r="N757" s="593">
        <f>'Allegato 1.1 (CE) new'!O746</f>
        <v>10066</v>
      </c>
      <c r="O757" s="593">
        <f t="shared" ref="O757:Q757" si="258">O758</f>
        <v>10267.32</v>
      </c>
      <c r="P757" s="593">
        <f t="shared" si="258"/>
        <v>10472.6664</v>
      </c>
      <c r="Q757" s="593">
        <f t="shared" si="258"/>
        <v>0</v>
      </c>
      <c r="R757" s="453">
        <f t="shared" si="233"/>
        <v>0</v>
      </c>
      <c r="S757" s="361"/>
    </row>
    <row r="758" spans="1:19" ht="15">
      <c r="A758" s="398"/>
      <c r="B758" s="398" t="s">
        <v>2233</v>
      </c>
      <c r="C758" s="398" t="s">
        <v>1049</v>
      </c>
      <c r="D758" s="399" t="s">
        <v>1050</v>
      </c>
      <c r="E758" s="398">
        <v>5</v>
      </c>
      <c r="F758" s="400">
        <v>11</v>
      </c>
      <c r="G758" s="400">
        <v>1</v>
      </c>
      <c r="H758" s="400">
        <v>1</v>
      </c>
      <c r="I758" s="400">
        <v>1</v>
      </c>
      <c r="J758" s="406" t="s">
        <v>2236</v>
      </c>
      <c r="K758" s="594">
        <f>'Allegato 1.1 (CE) new'!L747</f>
        <v>10120.83</v>
      </c>
      <c r="L758" s="594">
        <v>10066</v>
      </c>
      <c r="M758" s="594">
        <f>'Allegato 1.1 (CE) new'!N747</f>
        <v>10066</v>
      </c>
      <c r="N758" s="578">
        <f>'Allegato 1.1 (CE) new'!O747</f>
        <v>10066</v>
      </c>
      <c r="O758" s="578">
        <f>N758*0.02+N758</f>
        <v>10267.32</v>
      </c>
      <c r="P758" s="578">
        <f>O758*0.02+O758</f>
        <v>10472.6664</v>
      </c>
      <c r="Q758" s="578"/>
      <c r="R758" s="453">
        <f t="shared" si="233"/>
        <v>0</v>
      </c>
      <c r="S758" s="361"/>
    </row>
    <row r="759" spans="1:19" ht="15">
      <c r="A759" s="398"/>
      <c r="B759" s="393" t="s">
        <v>2233</v>
      </c>
      <c r="C759" s="393" t="s">
        <v>1049</v>
      </c>
      <c r="D759" s="394" t="s">
        <v>1050</v>
      </c>
      <c r="E759" s="393">
        <v>5</v>
      </c>
      <c r="F759" s="395">
        <v>11</v>
      </c>
      <c r="G759" s="395">
        <v>1</v>
      </c>
      <c r="H759" s="395">
        <v>2</v>
      </c>
      <c r="I759" s="395">
        <v>0</v>
      </c>
      <c r="J759" s="396" t="s">
        <v>2237</v>
      </c>
      <c r="K759" s="593">
        <f>'Allegato 1.1 (CE) new'!L748</f>
        <v>0</v>
      </c>
      <c r="L759" s="593">
        <v>0</v>
      </c>
      <c r="M759" s="593">
        <f>'Allegato 1.1 (CE) new'!N748</f>
        <v>0</v>
      </c>
      <c r="N759" s="593">
        <f>'Allegato 1.1 (CE) new'!O748</f>
        <v>0</v>
      </c>
      <c r="O759" s="593">
        <f t="shared" ref="O759:Q759" si="259">O760</f>
        <v>0</v>
      </c>
      <c r="P759" s="593">
        <f t="shared" si="259"/>
        <v>0</v>
      </c>
      <c r="Q759" s="593">
        <f t="shared" si="259"/>
        <v>0</v>
      </c>
      <c r="R759" s="453">
        <f t="shared" si="233"/>
        <v>0</v>
      </c>
      <c r="S759" s="361"/>
    </row>
    <row r="760" spans="1:19" ht="15">
      <c r="A760" s="398"/>
      <c r="B760" s="398" t="s">
        <v>2233</v>
      </c>
      <c r="C760" s="398" t="s">
        <v>1049</v>
      </c>
      <c r="D760" s="399" t="s">
        <v>1050</v>
      </c>
      <c r="E760" s="398">
        <v>5</v>
      </c>
      <c r="F760" s="400">
        <v>11</v>
      </c>
      <c r="G760" s="400">
        <v>1</v>
      </c>
      <c r="H760" s="400">
        <v>2</v>
      </c>
      <c r="I760" s="400">
        <v>1</v>
      </c>
      <c r="J760" s="406" t="s">
        <v>2237</v>
      </c>
      <c r="K760" s="594">
        <f>'Allegato 1.1 (CE) new'!L749</f>
        <v>0</v>
      </c>
      <c r="L760" s="594">
        <v>0</v>
      </c>
      <c r="M760" s="594">
        <f>'Allegato 1.1 (CE) new'!N749</f>
        <v>0</v>
      </c>
      <c r="N760" s="594">
        <f>'Allegato 1.1 (CE) new'!O749</f>
        <v>0</v>
      </c>
      <c r="O760" s="578">
        <f>N760*0.02+N760</f>
        <v>0</v>
      </c>
      <c r="P760" s="578">
        <f>O760*0.02+O760</f>
        <v>0</v>
      </c>
      <c r="Q760" s="578"/>
      <c r="R760" s="453">
        <f t="shared" si="233"/>
        <v>0</v>
      </c>
      <c r="S760" s="361"/>
    </row>
    <row r="761" spans="1:19" ht="15">
      <c r="A761" s="389"/>
      <c r="B761" s="389" t="s">
        <v>2238</v>
      </c>
      <c r="C761" s="389" t="s">
        <v>1051</v>
      </c>
      <c r="D761" s="388" t="s">
        <v>2239</v>
      </c>
      <c r="E761" s="389">
        <v>5</v>
      </c>
      <c r="F761" s="390">
        <v>11</v>
      </c>
      <c r="G761" s="390">
        <v>2</v>
      </c>
      <c r="H761" s="390">
        <v>0</v>
      </c>
      <c r="I761" s="390">
        <v>0</v>
      </c>
      <c r="J761" s="391" t="s">
        <v>2240</v>
      </c>
      <c r="K761" s="592">
        <f>'Allegato 1.1 (CE) new'!L750</f>
        <v>1837532.99</v>
      </c>
      <c r="L761" s="592">
        <v>1720646</v>
      </c>
      <c r="M761" s="592">
        <f>'Allegato 1.1 (CE) new'!N750</f>
        <v>1819633</v>
      </c>
      <c r="N761" s="592">
        <f>'Allegato 1.1 (CE) new'!O750</f>
        <v>1819633</v>
      </c>
      <c r="O761" s="592">
        <f t="shared" ref="O761:Q762" si="260">O762</f>
        <v>1856025.66</v>
      </c>
      <c r="P761" s="592">
        <f t="shared" si="260"/>
        <v>1893146.1731999998</v>
      </c>
      <c r="Q761" s="592">
        <f t="shared" si="260"/>
        <v>0</v>
      </c>
      <c r="R761" s="453">
        <f t="shared" si="233"/>
        <v>0</v>
      </c>
      <c r="S761" s="361"/>
    </row>
    <row r="762" spans="1:19" ht="15">
      <c r="A762" s="393"/>
      <c r="B762" s="393" t="s">
        <v>2238</v>
      </c>
      <c r="C762" s="393" t="s">
        <v>1051</v>
      </c>
      <c r="D762" s="394" t="s">
        <v>1052</v>
      </c>
      <c r="E762" s="393">
        <v>5</v>
      </c>
      <c r="F762" s="395">
        <v>11</v>
      </c>
      <c r="G762" s="395">
        <v>2</v>
      </c>
      <c r="H762" s="395">
        <v>1</v>
      </c>
      <c r="I762" s="395">
        <v>0</v>
      </c>
      <c r="J762" s="396" t="s">
        <v>2241</v>
      </c>
      <c r="K762" s="593">
        <f>'Allegato 1.1 (CE) new'!L751</f>
        <v>1837532.99</v>
      </c>
      <c r="L762" s="593">
        <v>1720646</v>
      </c>
      <c r="M762" s="593">
        <f>'Allegato 1.1 (CE) new'!N751</f>
        <v>1819633</v>
      </c>
      <c r="N762" s="593">
        <f>'Allegato 1.1 (CE) new'!O751</f>
        <v>1819633</v>
      </c>
      <c r="O762" s="593">
        <f t="shared" si="260"/>
        <v>1856025.66</v>
      </c>
      <c r="P762" s="593">
        <f t="shared" si="260"/>
        <v>1893146.1731999998</v>
      </c>
      <c r="Q762" s="593">
        <f t="shared" si="260"/>
        <v>0</v>
      </c>
      <c r="R762" s="453">
        <f t="shared" si="233"/>
        <v>0</v>
      </c>
      <c r="S762" s="361"/>
    </row>
    <row r="763" spans="1:19" ht="15">
      <c r="A763" s="398"/>
      <c r="B763" s="398" t="s">
        <v>2238</v>
      </c>
      <c r="C763" s="398" t="s">
        <v>1051</v>
      </c>
      <c r="D763" s="399" t="s">
        <v>1052</v>
      </c>
      <c r="E763" s="398">
        <v>5</v>
      </c>
      <c r="F763" s="400">
        <v>11</v>
      </c>
      <c r="G763" s="400">
        <v>2</v>
      </c>
      <c r="H763" s="400">
        <v>1</v>
      </c>
      <c r="I763" s="400">
        <v>1</v>
      </c>
      <c r="J763" s="406" t="s">
        <v>2241</v>
      </c>
      <c r="K763" s="594">
        <f>'Allegato 1.1 (CE) new'!L752</f>
        <v>1837532.99</v>
      </c>
      <c r="L763" s="594">
        <v>1720646</v>
      </c>
      <c r="M763" s="594">
        <f>'Allegato 1.1 (CE) new'!N752</f>
        <v>1819633</v>
      </c>
      <c r="N763" s="578">
        <f>'Allegato 1.1 (CE) new'!O752</f>
        <v>1819633</v>
      </c>
      <c r="O763" s="578">
        <f>N763*0.02+N763</f>
        <v>1856025.66</v>
      </c>
      <c r="P763" s="578">
        <f>O763*0.02+O763</f>
        <v>1893146.1731999998</v>
      </c>
      <c r="Q763" s="578"/>
      <c r="R763" s="453">
        <f t="shared" si="233"/>
        <v>0</v>
      </c>
      <c r="S763" s="361"/>
    </row>
    <row r="764" spans="1:19" ht="25.5">
      <c r="A764" s="383"/>
      <c r="B764" s="383" t="s">
        <v>2242</v>
      </c>
      <c r="C764" s="383" t="s">
        <v>1053</v>
      </c>
      <c r="D764" s="382" t="s">
        <v>2243</v>
      </c>
      <c r="E764" s="383">
        <v>5</v>
      </c>
      <c r="F764" s="384">
        <v>12</v>
      </c>
      <c r="G764" s="384">
        <v>0</v>
      </c>
      <c r="H764" s="384">
        <v>0</v>
      </c>
      <c r="I764" s="384">
        <v>0</v>
      </c>
      <c r="J764" s="385" t="s">
        <v>2244</v>
      </c>
      <c r="K764" s="591">
        <f>'Allegato 1.1 (CE) new'!L753</f>
        <v>526744.6</v>
      </c>
      <c r="L764" s="591">
        <v>895641</v>
      </c>
      <c r="M764" s="591">
        <f>'Allegato 1.1 (CE) new'!N753</f>
        <v>1311396</v>
      </c>
      <c r="N764" s="591">
        <f>'Allegato 1.1 (CE) new'!O753</f>
        <v>1311396</v>
      </c>
      <c r="O764" s="591">
        <f t="shared" ref="O764:Q764" si="261">O765</f>
        <v>1337623.92</v>
      </c>
      <c r="P764" s="591">
        <f t="shared" si="261"/>
        <v>1364376.3983999998</v>
      </c>
      <c r="Q764" s="591">
        <f t="shared" si="261"/>
        <v>0</v>
      </c>
      <c r="R764" s="453">
        <f t="shared" si="233"/>
        <v>0</v>
      </c>
      <c r="S764" s="361"/>
    </row>
    <row r="765" spans="1:19" ht="25.5">
      <c r="A765" s="389"/>
      <c r="B765" s="389" t="s">
        <v>2245</v>
      </c>
      <c r="C765" s="389" t="s">
        <v>1053</v>
      </c>
      <c r="D765" s="388" t="s">
        <v>2243</v>
      </c>
      <c r="E765" s="389">
        <v>5</v>
      </c>
      <c r="F765" s="390">
        <v>12</v>
      </c>
      <c r="G765" s="390">
        <v>1</v>
      </c>
      <c r="H765" s="390">
        <v>0</v>
      </c>
      <c r="I765" s="390">
        <v>0</v>
      </c>
      <c r="J765" s="391" t="s">
        <v>2244</v>
      </c>
      <c r="K765" s="592">
        <f>'Allegato 1.1 (CE) new'!L754</f>
        <v>526744.6</v>
      </c>
      <c r="L765" s="592">
        <v>895641</v>
      </c>
      <c r="M765" s="592">
        <f>'Allegato 1.1 (CE) new'!N754</f>
        <v>1311396</v>
      </c>
      <c r="N765" s="592">
        <f>'Allegato 1.1 (CE) new'!O754</f>
        <v>1311396</v>
      </c>
      <c r="O765" s="592">
        <f t="shared" ref="O765:Q765" si="262">O766+O768+O770+O772+O774+O776+O778+O780+O782</f>
        <v>1337623.92</v>
      </c>
      <c r="P765" s="592">
        <f t="shared" si="262"/>
        <v>1364376.3983999998</v>
      </c>
      <c r="Q765" s="592">
        <f t="shared" si="262"/>
        <v>0</v>
      </c>
      <c r="R765" s="453">
        <f t="shared" si="233"/>
        <v>0</v>
      </c>
      <c r="S765" s="361"/>
    </row>
    <row r="766" spans="1:19" ht="15">
      <c r="A766" s="393"/>
      <c r="B766" s="393" t="s">
        <v>2245</v>
      </c>
      <c r="C766" s="393" t="s">
        <v>1053</v>
      </c>
      <c r="D766" s="394" t="s">
        <v>1054</v>
      </c>
      <c r="E766" s="393">
        <v>5</v>
      </c>
      <c r="F766" s="395">
        <v>12</v>
      </c>
      <c r="G766" s="395">
        <v>1</v>
      </c>
      <c r="H766" s="395">
        <v>1</v>
      </c>
      <c r="I766" s="395">
        <v>0</v>
      </c>
      <c r="J766" s="396" t="s">
        <v>2246</v>
      </c>
      <c r="K766" s="593">
        <f>'Allegato 1.1 (CE) new'!L755</f>
        <v>39802.06</v>
      </c>
      <c r="L766" s="593">
        <v>230024</v>
      </c>
      <c r="M766" s="593">
        <f>'Allegato 1.1 (CE) new'!N755</f>
        <v>0</v>
      </c>
      <c r="N766" s="593">
        <f>'Allegato 1.1 (CE) new'!O755</f>
        <v>0</v>
      </c>
      <c r="O766" s="593">
        <f t="shared" ref="O766:Q766" si="263">O767</f>
        <v>0</v>
      </c>
      <c r="P766" s="593">
        <f t="shared" si="263"/>
        <v>0</v>
      </c>
      <c r="Q766" s="593">
        <f t="shared" si="263"/>
        <v>0</v>
      </c>
      <c r="R766" s="453">
        <f t="shared" si="233"/>
        <v>0</v>
      </c>
      <c r="S766" s="361"/>
    </row>
    <row r="767" spans="1:19" ht="15">
      <c r="A767" s="398"/>
      <c r="B767" s="398" t="s">
        <v>2245</v>
      </c>
      <c r="C767" s="398" t="s">
        <v>1053</v>
      </c>
      <c r="D767" s="399" t="s">
        <v>1054</v>
      </c>
      <c r="E767" s="398">
        <v>5</v>
      </c>
      <c r="F767" s="400">
        <v>12</v>
      </c>
      <c r="G767" s="400">
        <v>1</v>
      </c>
      <c r="H767" s="400">
        <v>1</v>
      </c>
      <c r="I767" s="400">
        <v>1</v>
      </c>
      <c r="J767" s="406" t="s">
        <v>2246</v>
      </c>
      <c r="K767" s="594">
        <f>'Allegato 1.1 (CE) new'!L756</f>
        <v>39802.06</v>
      </c>
      <c r="L767" s="594">
        <v>230024</v>
      </c>
      <c r="M767" s="594">
        <f>'Allegato 1.1 (CE) new'!N756</f>
        <v>0</v>
      </c>
      <c r="N767" s="578">
        <f>'Allegato 1.1 (CE) new'!O756</f>
        <v>0</v>
      </c>
      <c r="O767" s="578">
        <f>N767*0.02+N767</f>
        <v>0</v>
      </c>
      <c r="P767" s="578">
        <f>O767*0.02+O767</f>
        <v>0</v>
      </c>
      <c r="Q767" s="578"/>
      <c r="R767" s="453">
        <f t="shared" ref="R767:R830" si="264">N767+N767*0.02-O767</f>
        <v>0</v>
      </c>
      <c r="S767" s="361"/>
    </row>
    <row r="768" spans="1:19" ht="15">
      <c r="A768" s="393"/>
      <c r="B768" s="393" t="s">
        <v>2245</v>
      </c>
      <c r="C768" s="393" t="s">
        <v>1053</v>
      </c>
      <c r="D768" s="394" t="s">
        <v>1054</v>
      </c>
      <c r="E768" s="393">
        <v>5</v>
      </c>
      <c r="F768" s="395">
        <v>12</v>
      </c>
      <c r="G768" s="395">
        <v>1</v>
      </c>
      <c r="H768" s="395">
        <v>2</v>
      </c>
      <c r="I768" s="395">
        <v>0</v>
      </c>
      <c r="J768" s="396" t="s">
        <v>2247</v>
      </c>
      <c r="K768" s="593">
        <f>'Allegato 1.1 (CE) new'!L757</f>
        <v>0</v>
      </c>
      <c r="L768" s="593">
        <v>0</v>
      </c>
      <c r="M768" s="593">
        <f>'Allegato 1.1 (CE) new'!N757</f>
        <v>0</v>
      </c>
      <c r="N768" s="594">
        <f>'Allegato 1.1 (CE) new'!O757</f>
        <v>0</v>
      </c>
      <c r="O768" s="593">
        <f t="shared" ref="O768:Q768" si="265">O769</f>
        <v>0</v>
      </c>
      <c r="P768" s="593">
        <f t="shared" si="265"/>
        <v>0</v>
      </c>
      <c r="Q768" s="593">
        <f t="shared" si="265"/>
        <v>0</v>
      </c>
      <c r="R768" s="453">
        <f t="shared" si="264"/>
        <v>0</v>
      </c>
      <c r="S768" s="361"/>
    </row>
    <row r="769" spans="1:19" ht="15">
      <c r="A769" s="398"/>
      <c r="B769" s="398" t="s">
        <v>2245</v>
      </c>
      <c r="C769" s="398" t="s">
        <v>1053</v>
      </c>
      <c r="D769" s="399" t="s">
        <v>1054</v>
      </c>
      <c r="E769" s="398">
        <v>5</v>
      </c>
      <c r="F769" s="400">
        <v>12</v>
      </c>
      <c r="G769" s="400">
        <v>1</v>
      </c>
      <c r="H769" s="400">
        <v>2</v>
      </c>
      <c r="I769" s="400">
        <v>1</v>
      </c>
      <c r="J769" s="406" t="s">
        <v>2247</v>
      </c>
      <c r="K769" s="594">
        <f>'Allegato 1.1 (CE) new'!L758</f>
        <v>0</v>
      </c>
      <c r="L769" s="594">
        <v>0</v>
      </c>
      <c r="M769" s="594">
        <f>'Allegato 1.1 (CE) new'!N758</f>
        <v>0</v>
      </c>
      <c r="N769" s="578">
        <f>'Allegato 1.1 (CE) new'!O758</f>
        <v>0</v>
      </c>
      <c r="O769" s="578">
        <f>N769*0.02+N769</f>
        <v>0</v>
      </c>
      <c r="P769" s="578">
        <f>O769*0.02+O769</f>
        <v>0</v>
      </c>
      <c r="Q769" s="578"/>
      <c r="R769" s="453">
        <f t="shared" si="264"/>
        <v>0</v>
      </c>
      <c r="S769" s="361"/>
    </row>
    <row r="770" spans="1:19" ht="15">
      <c r="A770" s="393"/>
      <c r="B770" s="393" t="s">
        <v>2245</v>
      </c>
      <c r="C770" s="393" t="s">
        <v>1053</v>
      </c>
      <c r="D770" s="394" t="s">
        <v>1054</v>
      </c>
      <c r="E770" s="393">
        <v>5</v>
      </c>
      <c r="F770" s="395">
        <v>12</v>
      </c>
      <c r="G770" s="395">
        <v>1</v>
      </c>
      <c r="H770" s="395">
        <v>3</v>
      </c>
      <c r="I770" s="395">
        <v>0</v>
      </c>
      <c r="J770" s="396" t="s">
        <v>2248</v>
      </c>
      <c r="K770" s="593">
        <f>'Allegato 1.1 (CE) new'!L759</f>
        <v>429834.43</v>
      </c>
      <c r="L770" s="593">
        <v>466556</v>
      </c>
      <c r="M770" s="593">
        <f>'Allegato 1.1 (CE) new'!N759</f>
        <v>0</v>
      </c>
      <c r="N770" s="593">
        <f>'Allegato 1.1 (CE) new'!O759</f>
        <v>0</v>
      </c>
      <c r="O770" s="593">
        <f t="shared" ref="O770:Q770" si="266">O771</f>
        <v>0</v>
      </c>
      <c r="P770" s="593">
        <f t="shared" si="266"/>
        <v>0</v>
      </c>
      <c r="Q770" s="593">
        <f t="shared" si="266"/>
        <v>0</v>
      </c>
      <c r="R770" s="453">
        <f t="shared" si="264"/>
        <v>0</v>
      </c>
      <c r="S770" s="361"/>
    </row>
    <row r="771" spans="1:19" ht="15">
      <c r="A771" s="398"/>
      <c r="B771" s="398" t="s">
        <v>2245</v>
      </c>
      <c r="C771" s="398" t="s">
        <v>1053</v>
      </c>
      <c r="D771" s="399" t="s">
        <v>1054</v>
      </c>
      <c r="E771" s="398">
        <v>5</v>
      </c>
      <c r="F771" s="400">
        <v>12</v>
      </c>
      <c r="G771" s="400">
        <v>1</v>
      </c>
      <c r="H771" s="400">
        <v>3</v>
      </c>
      <c r="I771" s="400">
        <v>1</v>
      </c>
      <c r="J771" s="406" t="s">
        <v>2248</v>
      </c>
      <c r="K771" s="594">
        <f>'Allegato 1.1 (CE) new'!L760</f>
        <v>429834.43</v>
      </c>
      <c r="L771" s="594">
        <v>466556</v>
      </c>
      <c r="M771" s="594">
        <f>'Allegato 1.1 (CE) new'!N760</f>
        <v>0</v>
      </c>
      <c r="N771" s="578">
        <f>'Allegato 1.1 (CE) new'!O760</f>
        <v>0</v>
      </c>
      <c r="O771" s="578">
        <f>N771*0.02+N771</f>
        <v>0</v>
      </c>
      <c r="P771" s="578">
        <f>O771*0.02+O771</f>
        <v>0</v>
      </c>
      <c r="Q771" s="578"/>
      <c r="R771" s="453">
        <f t="shared" si="264"/>
        <v>0</v>
      </c>
      <c r="S771" s="361">
        <v>130195.45400000001</v>
      </c>
    </row>
    <row r="772" spans="1:19" ht="15">
      <c r="A772" s="393"/>
      <c r="B772" s="393" t="s">
        <v>2245</v>
      </c>
      <c r="C772" s="393" t="s">
        <v>1053</v>
      </c>
      <c r="D772" s="394" t="s">
        <v>1054</v>
      </c>
      <c r="E772" s="393">
        <v>5</v>
      </c>
      <c r="F772" s="395">
        <v>12</v>
      </c>
      <c r="G772" s="395">
        <v>1</v>
      </c>
      <c r="H772" s="395">
        <v>4</v>
      </c>
      <c r="I772" s="395">
        <v>0</v>
      </c>
      <c r="J772" s="396" t="s">
        <v>2249</v>
      </c>
      <c r="K772" s="593">
        <f>'Allegato 1.1 (CE) new'!L761</f>
        <v>0</v>
      </c>
      <c r="L772" s="593">
        <v>0</v>
      </c>
      <c r="M772" s="593">
        <f>'Allegato 1.1 (CE) new'!N761</f>
        <v>0</v>
      </c>
      <c r="N772" s="594">
        <f>'Allegato 1.1 (CE) new'!O761</f>
        <v>0</v>
      </c>
      <c r="O772" s="593">
        <f t="shared" ref="O772:Q772" si="267">O773</f>
        <v>0</v>
      </c>
      <c r="P772" s="593">
        <f t="shared" si="267"/>
        <v>0</v>
      </c>
      <c r="Q772" s="593">
        <f t="shared" si="267"/>
        <v>0</v>
      </c>
      <c r="R772" s="453">
        <f t="shared" si="264"/>
        <v>0</v>
      </c>
      <c r="S772" s="361"/>
    </row>
    <row r="773" spans="1:19" ht="15">
      <c r="A773" s="398"/>
      <c r="B773" s="398" t="s">
        <v>2245</v>
      </c>
      <c r="C773" s="398" t="s">
        <v>1053</v>
      </c>
      <c r="D773" s="399" t="s">
        <v>1054</v>
      </c>
      <c r="E773" s="398">
        <v>5</v>
      </c>
      <c r="F773" s="400">
        <v>12</v>
      </c>
      <c r="G773" s="400">
        <v>1</v>
      </c>
      <c r="H773" s="400">
        <v>4</v>
      </c>
      <c r="I773" s="400">
        <v>1</v>
      </c>
      <c r="J773" s="406" t="s">
        <v>2249</v>
      </c>
      <c r="K773" s="594">
        <f>'Allegato 1.1 (CE) new'!L762</f>
        <v>0</v>
      </c>
      <c r="L773" s="594">
        <v>0</v>
      </c>
      <c r="M773" s="594">
        <f>'Allegato 1.1 (CE) new'!N762</f>
        <v>0</v>
      </c>
      <c r="N773" s="578">
        <f>'Allegato 1.1 (CE) new'!O762</f>
        <v>0</v>
      </c>
      <c r="O773" s="578">
        <f>N773*0.02+N773</f>
        <v>0</v>
      </c>
      <c r="P773" s="578">
        <f>O773*0.02+O773</f>
        <v>0</v>
      </c>
      <c r="Q773" s="578"/>
      <c r="R773" s="453">
        <f t="shared" si="264"/>
        <v>0</v>
      </c>
      <c r="S773" s="361"/>
    </row>
    <row r="774" spans="1:19" ht="15">
      <c r="A774" s="393"/>
      <c r="B774" s="393" t="s">
        <v>2245</v>
      </c>
      <c r="C774" s="393" t="s">
        <v>1053</v>
      </c>
      <c r="D774" s="394" t="s">
        <v>1054</v>
      </c>
      <c r="E774" s="393">
        <v>5</v>
      </c>
      <c r="F774" s="395">
        <v>12</v>
      </c>
      <c r="G774" s="395">
        <v>1</v>
      </c>
      <c r="H774" s="395">
        <v>5</v>
      </c>
      <c r="I774" s="395">
        <v>0</v>
      </c>
      <c r="J774" s="396" t="s">
        <v>2250</v>
      </c>
      <c r="K774" s="593">
        <f>'Allegato 1.1 (CE) new'!L763</f>
        <v>26288</v>
      </c>
      <c r="L774" s="593">
        <v>64737</v>
      </c>
      <c r="M774" s="593">
        <f>'Allegato 1.1 (CE) new'!N763</f>
        <v>0</v>
      </c>
      <c r="N774" s="593">
        <f>'Allegato 1.1 (CE) new'!O763</f>
        <v>0</v>
      </c>
      <c r="O774" s="593">
        <f t="shared" ref="O774:Q774" si="268">O775</f>
        <v>0</v>
      </c>
      <c r="P774" s="593">
        <f t="shared" si="268"/>
        <v>0</v>
      </c>
      <c r="Q774" s="593">
        <f t="shared" si="268"/>
        <v>0</v>
      </c>
      <c r="R774" s="453">
        <f t="shared" si="264"/>
        <v>0</v>
      </c>
      <c r="S774" s="361"/>
    </row>
    <row r="775" spans="1:19" ht="15">
      <c r="A775" s="398"/>
      <c r="B775" s="398" t="s">
        <v>2245</v>
      </c>
      <c r="C775" s="398" t="s">
        <v>1053</v>
      </c>
      <c r="D775" s="399" t="s">
        <v>1054</v>
      </c>
      <c r="E775" s="398">
        <v>5</v>
      </c>
      <c r="F775" s="400">
        <v>12</v>
      </c>
      <c r="G775" s="400">
        <v>1</v>
      </c>
      <c r="H775" s="400">
        <v>5</v>
      </c>
      <c r="I775" s="400">
        <v>1</v>
      </c>
      <c r="J775" s="406" t="s">
        <v>2250</v>
      </c>
      <c r="K775" s="594">
        <f>'Allegato 1.1 (CE) new'!L764</f>
        <v>26288</v>
      </c>
      <c r="L775" s="594">
        <v>64737</v>
      </c>
      <c r="M775" s="594">
        <f>'Allegato 1.1 (CE) new'!N764</f>
        <v>0</v>
      </c>
      <c r="N775" s="578">
        <f>'Allegato 1.1 (CE) new'!O764</f>
        <v>0</v>
      </c>
      <c r="O775" s="578">
        <f>N775*0.02+N775</f>
        <v>0</v>
      </c>
      <c r="P775" s="578">
        <f>O775*0.02+O775</f>
        <v>0</v>
      </c>
      <c r="Q775" s="578"/>
      <c r="R775" s="453">
        <f t="shared" si="264"/>
        <v>0</v>
      </c>
      <c r="S775" s="361">
        <v>10594.532499999999</v>
      </c>
    </row>
    <row r="776" spans="1:19" ht="15">
      <c r="A776" s="398"/>
      <c r="B776" s="393" t="s">
        <v>2245</v>
      </c>
      <c r="C776" s="393" t="s">
        <v>1053</v>
      </c>
      <c r="D776" s="394" t="s">
        <v>1054</v>
      </c>
      <c r="E776" s="393">
        <v>5</v>
      </c>
      <c r="F776" s="395">
        <v>12</v>
      </c>
      <c r="G776" s="395">
        <v>1</v>
      </c>
      <c r="H776" s="395">
        <v>6</v>
      </c>
      <c r="I776" s="395">
        <v>0</v>
      </c>
      <c r="J776" s="396" t="s">
        <v>2251</v>
      </c>
      <c r="K776" s="593">
        <f>'Allegato 1.1 (CE) new'!L765</f>
        <v>0</v>
      </c>
      <c r="L776" s="593">
        <v>0</v>
      </c>
      <c r="M776" s="593">
        <f>'Allegato 1.1 (CE) new'!N765</f>
        <v>0</v>
      </c>
      <c r="N776" s="594">
        <f>'Allegato 1.1 (CE) new'!O765</f>
        <v>0</v>
      </c>
      <c r="O776" s="593">
        <f t="shared" ref="O776:Q776" si="269">O777</f>
        <v>0</v>
      </c>
      <c r="P776" s="593">
        <f t="shared" si="269"/>
        <v>0</v>
      </c>
      <c r="Q776" s="593">
        <f t="shared" si="269"/>
        <v>0</v>
      </c>
      <c r="R776" s="453">
        <f t="shared" si="264"/>
        <v>0</v>
      </c>
      <c r="S776" s="361"/>
    </row>
    <row r="777" spans="1:19" ht="15">
      <c r="A777" s="398"/>
      <c r="B777" s="398" t="s">
        <v>2245</v>
      </c>
      <c r="C777" s="398" t="s">
        <v>1053</v>
      </c>
      <c r="D777" s="399" t="s">
        <v>1054</v>
      </c>
      <c r="E777" s="398">
        <v>5</v>
      </c>
      <c r="F777" s="400">
        <v>12</v>
      </c>
      <c r="G777" s="400">
        <v>1</v>
      </c>
      <c r="H777" s="400">
        <v>6</v>
      </c>
      <c r="I777" s="400">
        <v>1</v>
      </c>
      <c r="J777" s="406" t="s">
        <v>2251</v>
      </c>
      <c r="K777" s="594">
        <f>'Allegato 1.1 (CE) new'!L766</f>
        <v>0</v>
      </c>
      <c r="L777" s="594">
        <v>0</v>
      </c>
      <c r="M777" s="594">
        <f>'Allegato 1.1 (CE) new'!N766</f>
        <v>0</v>
      </c>
      <c r="N777" s="578">
        <f>'Allegato 1.1 (CE) new'!O766</f>
        <v>0</v>
      </c>
      <c r="O777" s="578">
        <f>N777*0.02+N777</f>
        <v>0</v>
      </c>
      <c r="P777" s="578">
        <f>O777*0.02+O777</f>
        <v>0</v>
      </c>
      <c r="Q777" s="578"/>
      <c r="R777" s="453">
        <f t="shared" si="264"/>
        <v>0</v>
      </c>
      <c r="S777" s="361"/>
    </row>
    <row r="778" spans="1:19" ht="15">
      <c r="A778" s="398"/>
      <c r="B778" s="393" t="s">
        <v>2245</v>
      </c>
      <c r="C778" s="393" t="s">
        <v>1053</v>
      </c>
      <c r="D778" s="394" t="s">
        <v>1054</v>
      </c>
      <c r="E778" s="393">
        <v>5</v>
      </c>
      <c r="F778" s="395">
        <v>12</v>
      </c>
      <c r="G778" s="395">
        <v>1</v>
      </c>
      <c r="H778" s="395">
        <v>7</v>
      </c>
      <c r="I778" s="395">
        <v>0</v>
      </c>
      <c r="J778" s="396" t="s">
        <v>2252</v>
      </c>
      <c r="K778" s="593">
        <f>'Allegato 1.1 (CE) new'!L767</f>
        <v>0</v>
      </c>
      <c r="L778" s="593">
        <v>80649</v>
      </c>
      <c r="M778" s="593">
        <f>'Allegato 1.1 (CE) new'!N767</f>
        <v>0</v>
      </c>
      <c r="N778" s="593">
        <f>'Allegato 1.1 (CE) new'!O767</f>
        <v>0</v>
      </c>
      <c r="O778" s="593">
        <f t="shared" ref="O778:Q778" si="270">O779</f>
        <v>0</v>
      </c>
      <c r="P778" s="593">
        <f t="shared" si="270"/>
        <v>0</v>
      </c>
      <c r="Q778" s="593">
        <f t="shared" si="270"/>
        <v>0</v>
      </c>
      <c r="R778" s="453">
        <f t="shared" si="264"/>
        <v>0</v>
      </c>
      <c r="S778" s="361"/>
    </row>
    <row r="779" spans="1:19" ht="15">
      <c r="A779" s="398"/>
      <c r="B779" s="398" t="s">
        <v>2245</v>
      </c>
      <c r="C779" s="398" t="s">
        <v>1053</v>
      </c>
      <c r="D779" s="399" t="s">
        <v>1054</v>
      </c>
      <c r="E779" s="398">
        <v>5</v>
      </c>
      <c r="F779" s="400">
        <v>12</v>
      </c>
      <c r="G779" s="400">
        <v>1</v>
      </c>
      <c r="H779" s="400">
        <v>7</v>
      </c>
      <c r="I779" s="400">
        <v>1</v>
      </c>
      <c r="J779" s="406" t="s">
        <v>2252</v>
      </c>
      <c r="K779" s="594">
        <f>'Allegato 1.1 (CE) new'!L768</f>
        <v>0</v>
      </c>
      <c r="L779" s="594">
        <v>80649</v>
      </c>
      <c r="M779" s="594">
        <f>'Allegato 1.1 (CE) new'!N768</f>
        <v>0</v>
      </c>
      <c r="N779" s="578">
        <f>'Allegato 1.1 (CE) new'!O768</f>
        <v>0</v>
      </c>
      <c r="O779" s="578">
        <f>N779*0.02+N779</f>
        <v>0</v>
      </c>
      <c r="P779" s="578">
        <f>O779*0.02+O779</f>
        <v>0</v>
      </c>
      <c r="Q779" s="578"/>
      <c r="R779" s="453">
        <f t="shared" si="264"/>
        <v>0</v>
      </c>
      <c r="S779" s="361"/>
    </row>
    <row r="780" spans="1:19" ht="15">
      <c r="A780" s="398"/>
      <c r="B780" s="393" t="s">
        <v>2245</v>
      </c>
      <c r="C780" s="393" t="s">
        <v>1053</v>
      </c>
      <c r="D780" s="394" t="s">
        <v>1054</v>
      </c>
      <c r="E780" s="393">
        <v>5</v>
      </c>
      <c r="F780" s="395">
        <v>12</v>
      </c>
      <c r="G780" s="395">
        <v>1</v>
      </c>
      <c r="H780" s="395">
        <v>8</v>
      </c>
      <c r="I780" s="395">
        <v>0</v>
      </c>
      <c r="J780" s="396" t="s">
        <v>2253</v>
      </c>
      <c r="K780" s="593">
        <f>'Allegato 1.1 (CE) new'!L769</f>
        <v>0</v>
      </c>
      <c r="L780" s="593">
        <v>0</v>
      </c>
      <c r="M780" s="593">
        <f>'Allegato 1.1 (CE) new'!N769</f>
        <v>0</v>
      </c>
      <c r="N780" s="594">
        <f>'Allegato 1.1 (CE) new'!O769</f>
        <v>0</v>
      </c>
      <c r="O780" s="593">
        <f t="shared" ref="O780:Q780" si="271">O781</f>
        <v>0</v>
      </c>
      <c r="P780" s="593">
        <f t="shared" si="271"/>
        <v>0</v>
      </c>
      <c r="Q780" s="593">
        <f t="shared" si="271"/>
        <v>0</v>
      </c>
      <c r="R780" s="453">
        <f t="shared" si="264"/>
        <v>0</v>
      </c>
      <c r="S780" s="361"/>
    </row>
    <row r="781" spans="1:19" ht="15">
      <c r="A781" s="398"/>
      <c r="B781" s="398" t="s">
        <v>2245</v>
      </c>
      <c r="C781" s="398" t="s">
        <v>1053</v>
      </c>
      <c r="D781" s="399" t="s">
        <v>1054</v>
      </c>
      <c r="E781" s="398">
        <v>5</v>
      </c>
      <c r="F781" s="400">
        <v>12</v>
      </c>
      <c r="G781" s="400">
        <v>1</v>
      </c>
      <c r="H781" s="400">
        <v>8</v>
      </c>
      <c r="I781" s="400">
        <v>1</v>
      </c>
      <c r="J781" s="406" t="s">
        <v>2253</v>
      </c>
      <c r="K781" s="594">
        <f>'Allegato 1.1 (CE) new'!L770</f>
        <v>0</v>
      </c>
      <c r="L781" s="594">
        <v>0</v>
      </c>
      <c r="M781" s="594">
        <f>'Allegato 1.1 (CE) new'!N770</f>
        <v>0</v>
      </c>
      <c r="N781" s="578">
        <f>'Allegato 1.1 (CE) new'!O770</f>
        <v>0</v>
      </c>
      <c r="O781" s="578">
        <f>N781*0.02+N781</f>
        <v>0</v>
      </c>
      <c r="P781" s="578">
        <f>O781*0.02+O781</f>
        <v>0</v>
      </c>
      <c r="Q781" s="578"/>
      <c r="R781" s="453">
        <f t="shared" si="264"/>
        <v>0</v>
      </c>
      <c r="S781" s="361"/>
    </row>
    <row r="782" spans="1:19" ht="15">
      <c r="A782" s="398"/>
      <c r="B782" s="393" t="s">
        <v>2245</v>
      </c>
      <c r="C782" s="393" t="s">
        <v>1053</v>
      </c>
      <c r="D782" s="394" t="s">
        <v>1054</v>
      </c>
      <c r="E782" s="393">
        <v>5</v>
      </c>
      <c r="F782" s="395">
        <v>12</v>
      </c>
      <c r="G782" s="395">
        <v>1</v>
      </c>
      <c r="H782" s="395">
        <v>9</v>
      </c>
      <c r="I782" s="395">
        <v>0</v>
      </c>
      <c r="J782" s="396" t="s">
        <v>2254</v>
      </c>
      <c r="K782" s="593">
        <f>'Allegato 1.1 (CE) new'!L771</f>
        <v>30820.11</v>
      </c>
      <c r="L782" s="593">
        <v>53675</v>
      </c>
      <c r="M782" s="593">
        <f>'Allegato 1.1 (CE) new'!N771</f>
        <v>1311396</v>
      </c>
      <c r="N782" s="593">
        <f>'Allegato 1.1 (CE) new'!O771</f>
        <v>1311396</v>
      </c>
      <c r="O782" s="593">
        <f t="shared" ref="O782:Q782" si="272">O783</f>
        <v>1337623.92</v>
      </c>
      <c r="P782" s="593">
        <f t="shared" si="272"/>
        <v>1364376.3983999998</v>
      </c>
      <c r="Q782" s="593">
        <f t="shared" si="272"/>
        <v>0</v>
      </c>
      <c r="R782" s="453">
        <f t="shared" si="264"/>
        <v>0</v>
      </c>
      <c r="S782" s="361"/>
    </row>
    <row r="783" spans="1:19" ht="15">
      <c r="A783" s="398"/>
      <c r="B783" s="398" t="s">
        <v>2245</v>
      </c>
      <c r="C783" s="398" t="s">
        <v>1053</v>
      </c>
      <c r="D783" s="399" t="s">
        <v>1054</v>
      </c>
      <c r="E783" s="398">
        <v>5</v>
      </c>
      <c r="F783" s="400">
        <v>12</v>
      </c>
      <c r="G783" s="400">
        <v>1</v>
      </c>
      <c r="H783" s="400">
        <v>9</v>
      </c>
      <c r="I783" s="400">
        <v>1</v>
      </c>
      <c r="J783" s="406" t="s">
        <v>2254</v>
      </c>
      <c r="K783" s="594">
        <f>'Allegato 1.1 (CE) new'!L772</f>
        <v>30820.11</v>
      </c>
      <c r="L783" s="594">
        <v>53675</v>
      </c>
      <c r="M783" s="578">
        <f>'Allegato 1.1 (CE) new'!N772</f>
        <v>1311396</v>
      </c>
      <c r="N783" s="578">
        <f>'Allegato 1.1 (CE) new'!O772</f>
        <v>1311396</v>
      </c>
      <c r="O783" s="578">
        <f>N783*0.02+N783</f>
        <v>1337623.92</v>
      </c>
      <c r="P783" s="578">
        <f>O783*0.02+O783</f>
        <v>1364376.3983999998</v>
      </c>
      <c r="Q783" s="578"/>
      <c r="R783" s="453">
        <f t="shared" si="264"/>
        <v>0</v>
      </c>
      <c r="S783" s="361">
        <v>28000.194000000003</v>
      </c>
    </row>
    <row r="784" spans="1:19" ht="15">
      <c r="A784" s="383"/>
      <c r="B784" s="383" t="s">
        <v>2255</v>
      </c>
      <c r="C784" s="383" t="s">
        <v>1055</v>
      </c>
      <c r="D784" s="382" t="s">
        <v>2256</v>
      </c>
      <c r="E784" s="383">
        <v>5</v>
      </c>
      <c r="F784" s="384">
        <v>13</v>
      </c>
      <c r="G784" s="384">
        <v>0</v>
      </c>
      <c r="H784" s="384">
        <v>0</v>
      </c>
      <c r="I784" s="384">
        <v>0</v>
      </c>
      <c r="J784" s="385" t="s">
        <v>2257</v>
      </c>
      <c r="K784" s="591">
        <f>'Allegato 1.1 (CE) new'!L773</f>
        <v>0</v>
      </c>
      <c r="L784" s="591">
        <v>0</v>
      </c>
      <c r="M784" s="591">
        <f>'Allegato 1.1 (CE) new'!N773</f>
        <v>0</v>
      </c>
      <c r="N784" s="591">
        <f>'Allegato 1.1 (CE) new'!O773</f>
        <v>0</v>
      </c>
      <c r="O784" s="591">
        <f t="shared" ref="O784:Q784" si="273">O785+O788</f>
        <v>0</v>
      </c>
      <c r="P784" s="591">
        <f t="shared" si="273"/>
        <v>0</v>
      </c>
      <c r="Q784" s="591">
        <f t="shared" si="273"/>
        <v>0</v>
      </c>
      <c r="R784" s="453">
        <f t="shared" si="264"/>
        <v>0</v>
      </c>
      <c r="S784" s="361"/>
    </row>
    <row r="785" spans="1:19" ht="25.5">
      <c r="A785" s="389"/>
      <c r="B785" s="389" t="s">
        <v>2258</v>
      </c>
      <c r="C785" s="389" t="s">
        <v>1057</v>
      </c>
      <c r="D785" s="388" t="s">
        <v>2259</v>
      </c>
      <c r="E785" s="389">
        <v>5</v>
      </c>
      <c r="F785" s="390">
        <v>13</v>
      </c>
      <c r="G785" s="390">
        <v>1</v>
      </c>
      <c r="H785" s="390">
        <v>0</v>
      </c>
      <c r="I785" s="390">
        <v>0</v>
      </c>
      <c r="J785" s="391" t="s">
        <v>2260</v>
      </c>
      <c r="K785" s="592">
        <f>'Allegato 1.1 (CE) new'!L774</f>
        <v>0</v>
      </c>
      <c r="L785" s="592">
        <v>0</v>
      </c>
      <c r="M785" s="592">
        <f>'Allegato 1.1 (CE) new'!N774</f>
        <v>0</v>
      </c>
      <c r="N785" s="592">
        <f>'Allegato 1.1 (CE) new'!O774</f>
        <v>0</v>
      </c>
      <c r="O785" s="592">
        <f t="shared" ref="O785:Q786" si="274">O786</f>
        <v>0</v>
      </c>
      <c r="P785" s="592">
        <f t="shared" si="274"/>
        <v>0</v>
      </c>
      <c r="Q785" s="592">
        <f t="shared" si="274"/>
        <v>0</v>
      </c>
      <c r="R785" s="453">
        <f t="shared" si="264"/>
        <v>0</v>
      </c>
      <c r="S785" s="361"/>
    </row>
    <row r="786" spans="1:19" ht="15">
      <c r="A786" s="393"/>
      <c r="B786" s="393" t="s">
        <v>2258</v>
      </c>
      <c r="C786" s="393" t="s">
        <v>1057</v>
      </c>
      <c r="D786" s="394" t="s">
        <v>1058</v>
      </c>
      <c r="E786" s="393">
        <v>5</v>
      </c>
      <c r="F786" s="395">
        <v>13</v>
      </c>
      <c r="G786" s="395">
        <v>1</v>
      </c>
      <c r="H786" s="395">
        <v>1</v>
      </c>
      <c r="I786" s="395">
        <v>0</v>
      </c>
      <c r="J786" s="396" t="s">
        <v>2261</v>
      </c>
      <c r="K786" s="593">
        <f>'Allegato 1.1 (CE) new'!L775</f>
        <v>0</v>
      </c>
      <c r="L786" s="593">
        <v>0</v>
      </c>
      <c r="M786" s="593">
        <f>'Allegato 1.1 (CE) new'!N775</f>
        <v>0</v>
      </c>
      <c r="N786" s="593">
        <f>'Allegato 1.1 (CE) new'!O775</f>
        <v>0</v>
      </c>
      <c r="O786" s="593">
        <f t="shared" si="274"/>
        <v>0</v>
      </c>
      <c r="P786" s="593">
        <f t="shared" si="274"/>
        <v>0</v>
      </c>
      <c r="Q786" s="593">
        <f t="shared" si="274"/>
        <v>0</v>
      </c>
      <c r="R786" s="453">
        <f t="shared" si="264"/>
        <v>0</v>
      </c>
      <c r="S786" s="361"/>
    </row>
    <row r="787" spans="1:19" ht="15">
      <c r="A787" s="398"/>
      <c r="B787" s="398" t="s">
        <v>2258</v>
      </c>
      <c r="C787" s="398" t="s">
        <v>1057</v>
      </c>
      <c r="D787" s="399" t="s">
        <v>1058</v>
      </c>
      <c r="E787" s="398">
        <v>5</v>
      </c>
      <c r="F787" s="400">
        <v>13</v>
      </c>
      <c r="G787" s="400">
        <v>1</v>
      </c>
      <c r="H787" s="400">
        <v>1</v>
      </c>
      <c r="I787" s="400">
        <v>1</v>
      </c>
      <c r="J787" s="406" t="s">
        <v>2261</v>
      </c>
      <c r="K787" s="594">
        <f>'Allegato 1.1 (CE) new'!L776</f>
        <v>0</v>
      </c>
      <c r="L787" s="594">
        <v>0</v>
      </c>
      <c r="M787" s="594">
        <f>'Allegato 1.1 (CE) new'!N776</f>
        <v>0</v>
      </c>
      <c r="N787" s="594">
        <f>'Allegato 1.1 (CE) new'!O776</f>
        <v>0</v>
      </c>
      <c r="O787" s="578">
        <f>N787*0.02+N787</f>
        <v>0</v>
      </c>
      <c r="P787" s="578">
        <f>O787*0.02+O787</f>
        <v>0</v>
      </c>
      <c r="Q787" s="578"/>
      <c r="R787" s="453">
        <f t="shared" si="264"/>
        <v>0</v>
      </c>
      <c r="S787" s="361"/>
    </row>
    <row r="788" spans="1:19" ht="15">
      <c r="A788" s="389"/>
      <c r="B788" s="389" t="s">
        <v>2262</v>
      </c>
      <c r="C788" s="389" t="s">
        <v>1059</v>
      </c>
      <c r="D788" s="388" t="s">
        <v>2263</v>
      </c>
      <c r="E788" s="389">
        <v>5</v>
      </c>
      <c r="F788" s="390">
        <v>13</v>
      </c>
      <c r="G788" s="390">
        <v>2</v>
      </c>
      <c r="H788" s="390">
        <v>0</v>
      </c>
      <c r="I788" s="390">
        <v>0</v>
      </c>
      <c r="J788" s="391" t="s">
        <v>2264</v>
      </c>
      <c r="K788" s="592">
        <f>'Allegato 1.1 (CE) new'!L777</f>
        <v>0</v>
      </c>
      <c r="L788" s="592">
        <v>0</v>
      </c>
      <c r="M788" s="592">
        <f>'Allegato 1.1 (CE) new'!N777</f>
        <v>0</v>
      </c>
      <c r="N788" s="592">
        <f>'Allegato 1.1 (CE) new'!O777</f>
        <v>0</v>
      </c>
      <c r="O788" s="592">
        <f t="shared" ref="O788:Q789" si="275">O789</f>
        <v>0</v>
      </c>
      <c r="P788" s="592">
        <f t="shared" si="275"/>
        <v>0</v>
      </c>
      <c r="Q788" s="592">
        <f t="shared" si="275"/>
        <v>0</v>
      </c>
      <c r="R788" s="453">
        <f t="shared" si="264"/>
        <v>0</v>
      </c>
      <c r="S788" s="361"/>
    </row>
    <row r="789" spans="1:19" ht="15">
      <c r="A789" s="393"/>
      <c r="B789" s="393" t="s">
        <v>2262</v>
      </c>
      <c r="C789" s="393" t="s">
        <v>1059</v>
      </c>
      <c r="D789" s="394" t="s">
        <v>1060</v>
      </c>
      <c r="E789" s="393">
        <v>5</v>
      </c>
      <c r="F789" s="395">
        <v>13</v>
      </c>
      <c r="G789" s="395">
        <v>2</v>
      </c>
      <c r="H789" s="395">
        <v>1</v>
      </c>
      <c r="I789" s="395">
        <v>0</v>
      </c>
      <c r="J789" s="396" t="s">
        <v>2265</v>
      </c>
      <c r="K789" s="593">
        <f>'Allegato 1.1 (CE) new'!L778</f>
        <v>0</v>
      </c>
      <c r="L789" s="593">
        <v>0</v>
      </c>
      <c r="M789" s="593">
        <f>'Allegato 1.1 (CE) new'!N778</f>
        <v>0</v>
      </c>
      <c r="N789" s="593">
        <f>'Allegato 1.1 (CE) new'!O778</f>
        <v>0</v>
      </c>
      <c r="O789" s="593">
        <f t="shared" si="275"/>
        <v>0</v>
      </c>
      <c r="P789" s="593">
        <f t="shared" si="275"/>
        <v>0</v>
      </c>
      <c r="Q789" s="593">
        <f t="shared" si="275"/>
        <v>0</v>
      </c>
      <c r="R789" s="453">
        <f t="shared" si="264"/>
        <v>0</v>
      </c>
      <c r="S789" s="361"/>
    </row>
    <row r="790" spans="1:19" ht="15">
      <c r="A790" s="398"/>
      <c r="B790" s="398" t="s">
        <v>2262</v>
      </c>
      <c r="C790" s="398" t="s">
        <v>1059</v>
      </c>
      <c r="D790" s="399" t="s">
        <v>1060</v>
      </c>
      <c r="E790" s="398">
        <v>5</v>
      </c>
      <c r="F790" s="400">
        <v>13</v>
      </c>
      <c r="G790" s="400">
        <v>2</v>
      </c>
      <c r="H790" s="400">
        <v>1</v>
      </c>
      <c r="I790" s="400">
        <v>1</v>
      </c>
      <c r="J790" s="406" t="s">
        <v>2265</v>
      </c>
      <c r="K790" s="594">
        <f>'Allegato 1.1 (CE) new'!L779</f>
        <v>0</v>
      </c>
      <c r="L790" s="594">
        <v>0</v>
      </c>
      <c r="M790" s="594">
        <f>'Allegato 1.1 (CE) new'!N779</f>
        <v>0</v>
      </c>
      <c r="N790" s="594">
        <f>'Allegato 1.1 (CE) new'!O779</f>
        <v>0</v>
      </c>
      <c r="O790" s="578">
        <f>N790*0.02+N790</f>
        <v>0</v>
      </c>
      <c r="P790" s="578">
        <f>O790*0.02+O790</f>
        <v>0</v>
      </c>
      <c r="Q790" s="578"/>
      <c r="R790" s="453">
        <f t="shared" si="264"/>
        <v>0</v>
      </c>
      <c r="S790" s="361"/>
    </row>
    <row r="791" spans="1:19" ht="15">
      <c r="A791" s="383"/>
      <c r="B791" s="383" t="s">
        <v>1612</v>
      </c>
      <c r="C791" s="383" t="s">
        <v>1061</v>
      </c>
      <c r="D791" s="382" t="s">
        <v>1613</v>
      </c>
      <c r="E791" s="383">
        <v>5</v>
      </c>
      <c r="F791" s="384">
        <v>14</v>
      </c>
      <c r="G791" s="384">
        <v>0</v>
      </c>
      <c r="H791" s="384">
        <v>0</v>
      </c>
      <c r="I791" s="384">
        <v>0</v>
      </c>
      <c r="J791" s="385" t="s">
        <v>2266</v>
      </c>
      <c r="K791" s="591">
        <f>'Allegato 1.1 (CE) new'!L780</f>
        <v>5554568.96</v>
      </c>
      <c r="L791" s="591">
        <v>0</v>
      </c>
      <c r="M791" s="591">
        <f>'Allegato 1.1 (CE) new'!N780</f>
        <v>-1103264</v>
      </c>
      <c r="N791" s="591">
        <f>'Allegato 1.1 (CE) new'!O780</f>
        <v>0</v>
      </c>
      <c r="O791" s="591">
        <f t="shared" ref="O791:Q791" si="276">O792+O825</f>
        <v>0</v>
      </c>
      <c r="P791" s="591">
        <f t="shared" si="276"/>
        <v>0</v>
      </c>
      <c r="Q791" s="591">
        <f t="shared" si="276"/>
        <v>0</v>
      </c>
      <c r="R791" s="453">
        <f t="shared" si="264"/>
        <v>0</v>
      </c>
      <c r="S791" s="361"/>
    </row>
    <row r="792" spans="1:19" ht="15">
      <c r="A792" s="389"/>
      <c r="B792" s="389" t="s">
        <v>1615</v>
      </c>
      <c r="C792" s="389" t="s">
        <v>1063</v>
      </c>
      <c r="D792" s="388" t="s">
        <v>1616</v>
      </c>
      <c r="E792" s="389">
        <v>5</v>
      </c>
      <c r="F792" s="390">
        <v>14</v>
      </c>
      <c r="G792" s="390">
        <v>1</v>
      </c>
      <c r="H792" s="390">
        <v>0</v>
      </c>
      <c r="I792" s="390">
        <v>0</v>
      </c>
      <c r="J792" s="391" t="s">
        <v>2267</v>
      </c>
      <c r="K792" s="592">
        <f>'Allegato 1.1 (CE) new'!L781</f>
        <v>5492219.4400000004</v>
      </c>
      <c r="L792" s="592">
        <v>0</v>
      </c>
      <c r="M792" s="592">
        <f>'Allegato 1.1 (CE) new'!N781</f>
        <v>-1105073</v>
      </c>
      <c r="N792" s="592">
        <f>'Allegato 1.1 (CE) new'!O781</f>
        <v>0</v>
      </c>
      <c r="O792" s="592">
        <f t="shared" ref="O792:Q792" si="277">O793+O805+O809+O814+O816+O818+O820+O823</f>
        <v>0</v>
      </c>
      <c r="P792" s="592">
        <f t="shared" si="277"/>
        <v>0</v>
      </c>
      <c r="Q792" s="592">
        <f t="shared" si="277"/>
        <v>0</v>
      </c>
      <c r="R792" s="453">
        <f t="shared" si="264"/>
        <v>0</v>
      </c>
      <c r="S792" s="361"/>
    </row>
    <row r="793" spans="1:19" ht="15">
      <c r="A793" s="393"/>
      <c r="B793" s="393" t="s">
        <v>1615</v>
      </c>
      <c r="C793" s="393" t="s">
        <v>1063</v>
      </c>
      <c r="D793" s="394" t="s">
        <v>1064</v>
      </c>
      <c r="E793" s="393">
        <v>5</v>
      </c>
      <c r="F793" s="395">
        <v>14</v>
      </c>
      <c r="G793" s="395">
        <v>1</v>
      </c>
      <c r="H793" s="395">
        <v>1</v>
      </c>
      <c r="I793" s="395">
        <v>0</v>
      </c>
      <c r="J793" s="396" t="s">
        <v>1618</v>
      </c>
      <c r="K793" s="593">
        <f>'Allegato 1.1 (CE) new'!L782</f>
        <v>5492219.4400000004</v>
      </c>
      <c r="L793" s="593">
        <v>0</v>
      </c>
      <c r="M793" s="593">
        <f>'Allegato 1.1 (CE) new'!N782</f>
        <v>-1105073</v>
      </c>
      <c r="N793" s="593">
        <f>'Allegato 1.1 (CE) new'!O782</f>
        <v>0</v>
      </c>
      <c r="O793" s="593">
        <f t="shared" ref="O793:Q793" si="278">SUBTOTAL(9,O794:O804)</f>
        <v>0</v>
      </c>
      <c r="P793" s="593">
        <f t="shared" si="278"/>
        <v>0</v>
      </c>
      <c r="Q793" s="593">
        <f t="shared" si="278"/>
        <v>0</v>
      </c>
      <c r="R793" s="453">
        <f t="shared" si="264"/>
        <v>0</v>
      </c>
      <c r="S793" s="361"/>
    </row>
    <row r="794" spans="1:19" ht="25.5">
      <c r="A794" s="398"/>
      <c r="B794" s="398" t="s">
        <v>1615</v>
      </c>
      <c r="C794" s="398" t="s">
        <v>1063</v>
      </c>
      <c r="D794" s="399" t="s">
        <v>1064</v>
      </c>
      <c r="E794" s="398">
        <v>5</v>
      </c>
      <c r="F794" s="400">
        <v>14</v>
      </c>
      <c r="G794" s="400">
        <v>1</v>
      </c>
      <c r="H794" s="400">
        <v>1</v>
      </c>
      <c r="I794" s="400">
        <v>1</v>
      </c>
      <c r="J794" s="406" t="s">
        <v>1619</v>
      </c>
      <c r="K794" s="594">
        <f>'Allegato 1.1 (CE) new'!L783</f>
        <v>5492219.4400000004</v>
      </c>
      <c r="L794" s="594">
        <v>0</v>
      </c>
      <c r="M794" s="620">
        <f>'Allegato 1.1 (CE) new'!N783</f>
        <v>-1105073</v>
      </c>
      <c r="N794" s="594">
        <f>'Allegato 1.1 (CE) new'!O783</f>
        <v>0</v>
      </c>
      <c r="O794" s="578">
        <f t="shared" ref="O794:P804" si="279">N794*0.02+N794</f>
        <v>0</v>
      </c>
      <c r="P794" s="578">
        <f t="shared" si="279"/>
        <v>0</v>
      </c>
      <c r="Q794" s="578"/>
      <c r="R794" s="453">
        <f t="shared" si="264"/>
        <v>0</v>
      </c>
      <c r="S794" s="361"/>
    </row>
    <row r="795" spans="1:19" ht="15">
      <c r="A795" s="398"/>
      <c r="B795" s="398" t="s">
        <v>1615</v>
      </c>
      <c r="C795" s="398" t="s">
        <v>1063</v>
      </c>
      <c r="D795" s="399" t="s">
        <v>1064</v>
      </c>
      <c r="E795" s="398">
        <v>5</v>
      </c>
      <c r="F795" s="400">
        <v>14</v>
      </c>
      <c r="G795" s="400">
        <v>1</v>
      </c>
      <c r="H795" s="400">
        <v>1</v>
      </c>
      <c r="I795" s="400">
        <v>2</v>
      </c>
      <c r="J795" s="406" t="s">
        <v>1620</v>
      </c>
      <c r="K795" s="594">
        <f>'Allegato 1.1 (CE) new'!L784</f>
        <v>0</v>
      </c>
      <c r="L795" s="594">
        <v>0</v>
      </c>
      <c r="M795" s="594">
        <f>'Allegato 1.1 (CE) new'!N784</f>
        <v>0</v>
      </c>
      <c r="N795" s="594">
        <f>'Allegato 1.1 (CE) new'!O784</f>
        <v>0</v>
      </c>
      <c r="O795" s="578">
        <f t="shared" si="279"/>
        <v>0</v>
      </c>
      <c r="P795" s="578">
        <f t="shared" si="279"/>
        <v>0</v>
      </c>
      <c r="Q795" s="578"/>
      <c r="R795" s="453">
        <f t="shared" si="264"/>
        <v>0</v>
      </c>
      <c r="S795" s="361"/>
    </row>
    <row r="796" spans="1:19" ht="15">
      <c r="A796" s="398"/>
      <c r="B796" s="398" t="s">
        <v>1615</v>
      </c>
      <c r="C796" s="398" t="s">
        <v>1063</v>
      </c>
      <c r="D796" s="399" t="s">
        <v>1064</v>
      </c>
      <c r="E796" s="398">
        <v>5</v>
      </c>
      <c r="F796" s="400">
        <v>14</v>
      </c>
      <c r="G796" s="400">
        <v>1</v>
      </c>
      <c r="H796" s="400">
        <v>1</v>
      </c>
      <c r="I796" s="400">
        <v>3</v>
      </c>
      <c r="J796" s="406" t="s">
        <v>1621</v>
      </c>
      <c r="K796" s="594">
        <f>'Allegato 1.1 (CE) new'!L785</f>
        <v>0</v>
      </c>
      <c r="L796" s="594">
        <v>0</v>
      </c>
      <c r="M796" s="594">
        <f>'Allegato 1.1 (CE) new'!N785</f>
        <v>0</v>
      </c>
      <c r="N796" s="594">
        <f>'Allegato 1.1 (CE) new'!O785</f>
        <v>0</v>
      </c>
      <c r="O796" s="578">
        <f t="shared" si="279"/>
        <v>0</v>
      </c>
      <c r="P796" s="578">
        <f t="shared" si="279"/>
        <v>0</v>
      </c>
      <c r="Q796" s="578"/>
      <c r="R796" s="453">
        <f t="shared" si="264"/>
        <v>0</v>
      </c>
      <c r="S796" s="361"/>
    </row>
    <row r="797" spans="1:19" ht="15">
      <c r="A797" s="398"/>
      <c r="B797" s="398" t="s">
        <v>1615</v>
      </c>
      <c r="C797" s="398" t="s">
        <v>1063</v>
      </c>
      <c r="D797" s="399" t="s">
        <v>1064</v>
      </c>
      <c r="E797" s="398">
        <v>5</v>
      </c>
      <c r="F797" s="400">
        <v>14</v>
      </c>
      <c r="G797" s="400">
        <v>1</v>
      </c>
      <c r="H797" s="400">
        <v>1</v>
      </c>
      <c r="I797" s="400">
        <v>4</v>
      </c>
      <c r="J797" s="401" t="s">
        <v>1622</v>
      </c>
      <c r="K797" s="578">
        <f>'Allegato 1.1 (CE) new'!L786</f>
        <v>0</v>
      </c>
      <c r="L797" s="578">
        <v>0</v>
      </c>
      <c r="M797" s="578">
        <f>'Allegato 1.1 (CE) new'!N786</f>
        <v>0</v>
      </c>
      <c r="N797" s="578">
        <f>'Allegato 1.1 (CE) new'!O786</f>
        <v>0</v>
      </c>
      <c r="O797" s="578">
        <f t="shared" si="279"/>
        <v>0</v>
      </c>
      <c r="P797" s="578">
        <f t="shared" si="279"/>
        <v>0</v>
      </c>
      <c r="Q797" s="578"/>
      <c r="R797" s="453">
        <f t="shared" si="264"/>
        <v>0</v>
      </c>
      <c r="S797" s="361"/>
    </row>
    <row r="798" spans="1:19" ht="15">
      <c r="A798" s="398"/>
      <c r="B798" s="398" t="s">
        <v>1615</v>
      </c>
      <c r="C798" s="398" t="s">
        <v>1063</v>
      </c>
      <c r="D798" s="399" t="s">
        <v>1064</v>
      </c>
      <c r="E798" s="398">
        <v>5</v>
      </c>
      <c r="F798" s="400">
        <v>14</v>
      </c>
      <c r="G798" s="400">
        <v>1</v>
      </c>
      <c r="H798" s="400">
        <v>1</v>
      </c>
      <c r="I798" s="400">
        <v>5</v>
      </c>
      <c r="J798" s="401" t="s">
        <v>1623</v>
      </c>
      <c r="K798" s="578">
        <f>'Allegato 1.1 (CE) new'!L787</f>
        <v>0</v>
      </c>
      <c r="L798" s="578">
        <v>0</v>
      </c>
      <c r="M798" s="578">
        <f>'Allegato 1.1 (CE) new'!N787</f>
        <v>0</v>
      </c>
      <c r="N798" s="578">
        <f>'Allegato 1.1 (CE) new'!O787</f>
        <v>0</v>
      </c>
      <c r="O798" s="578">
        <f t="shared" si="279"/>
        <v>0</v>
      </c>
      <c r="P798" s="578">
        <f t="shared" si="279"/>
        <v>0</v>
      </c>
      <c r="Q798" s="578"/>
      <c r="R798" s="453">
        <f t="shared" si="264"/>
        <v>0</v>
      </c>
      <c r="S798" s="361"/>
    </row>
    <row r="799" spans="1:19" ht="15">
      <c r="A799" s="398"/>
      <c r="B799" s="398" t="s">
        <v>1615</v>
      </c>
      <c r="C799" s="398" t="s">
        <v>1063</v>
      </c>
      <c r="D799" s="399" t="s">
        <v>1064</v>
      </c>
      <c r="E799" s="398">
        <v>5</v>
      </c>
      <c r="F799" s="400">
        <v>14</v>
      </c>
      <c r="G799" s="400">
        <v>1</v>
      </c>
      <c r="H799" s="400">
        <v>1</v>
      </c>
      <c r="I799" s="400">
        <v>6</v>
      </c>
      <c r="J799" s="406" t="s">
        <v>1624</v>
      </c>
      <c r="K799" s="594">
        <f>'Allegato 1.1 (CE) new'!L788</f>
        <v>0</v>
      </c>
      <c r="L799" s="594">
        <v>0</v>
      </c>
      <c r="M799" s="594">
        <f>'Allegato 1.1 (CE) new'!N788</f>
        <v>0</v>
      </c>
      <c r="N799" s="594">
        <f>'Allegato 1.1 (CE) new'!O788</f>
        <v>0</v>
      </c>
      <c r="O799" s="578">
        <f t="shared" si="279"/>
        <v>0</v>
      </c>
      <c r="P799" s="578">
        <f t="shared" si="279"/>
        <v>0</v>
      </c>
      <c r="Q799" s="578"/>
      <c r="R799" s="453">
        <f t="shared" si="264"/>
        <v>0</v>
      </c>
      <c r="S799" s="361"/>
    </row>
    <row r="800" spans="1:19" ht="15">
      <c r="A800" s="398"/>
      <c r="B800" s="398" t="s">
        <v>1615</v>
      </c>
      <c r="C800" s="398" t="s">
        <v>1063</v>
      </c>
      <c r="D800" s="399" t="s">
        <v>1064</v>
      </c>
      <c r="E800" s="398">
        <v>5</v>
      </c>
      <c r="F800" s="400">
        <v>14</v>
      </c>
      <c r="G800" s="400">
        <v>1</v>
      </c>
      <c r="H800" s="400">
        <v>1</v>
      </c>
      <c r="I800" s="400">
        <v>7</v>
      </c>
      <c r="J800" s="406" t="s">
        <v>1625</v>
      </c>
      <c r="K800" s="594">
        <f>'Allegato 1.1 (CE) new'!L789</f>
        <v>0</v>
      </c>
      <c r="L800" s="594">
        <v>0</v>
      </c>
      <c r="M800" s="594">
        <f>'Allegato 1.1 (CE) new'!N789</f>
        <v>0</v>
      </c>
      <c r="N800" s="594">
        <f>'Allegato 1.1 (CE) new'!O789</f>
        <v>0</v>
      </c>
      <c r="O800" s="578">
        <f t="shared" si="279"/>
        <v>0</v>
      </c>
      <c r="P800" s="578">
        <f t="shared" si="279"/>
        <v>0</v>
      </c>
      <c r="Q800" s="578"/>
      <c r="R800" s="453">
        <f t="shared" si="264"/>
        <v>0</v>
      </c>
      <c r="S800" s="361"/>
    </row>
    <row r="801" spans="1:19" ht="15">
      <c r="A801" s="398"/>
      <c r="B801" s="398" t="s">
        <v>1615</v>
      </c>
      <c r="C801" s="398" t="s">
        <v>1063</v>
      </c>
      <c r="D801" s="399" t="s">
        <v>1064</v>
      </c>
      <c r="E801" s="398">
        <v>5</v>
      </c>
      <c r="F801" s="400">
        <v>14</v>
      </c>
      <c r="G801" s="400">
        <v>1</v>
      </c>
      <c r="H801" s="400">
        <v>1</v>
      </c>
      <c r="I801" s="400">
        <v>8</v>
      </c>
      <c r="J801" s="406" t="s">
        <v>1626</v>
      </c>
      <c r="K801" s="594">
        <f>'Allegato 1.1 (CE) new'!L790</f>
        <v>0</v>
      </c>
      <c r="L801" s="594">
        <v>0</v>
      </c>
      <c r="M801" s="594">
        <f>'Allegato 1.1 (CE) new'!N790</f>
        <v>0</v>
      </c>
      <c r="N801" s="594">
        <f>'Allegato 1.1 (CE) new'!O790</f>
        <v>0</v>
      </c>
      <c r="O801" s="578">
        <f t="shared" si="279"/>
        <v>0</v>
      </c>
      <c r="P801" s="578">
        <f t="shared" si="279"/>
        <v>0</v>
      </c>
      <c r="Q801" s="578"/>
      <c r="R801" s="453">
        <f t="shared" si="264"/>
        <v>0</v>
      </c>
      <c r="S801" s="361"/>
    </row>
    <row r="802" spans="1:19" ht="15">
      <c r="A802" s="398"/>
      <c r="B802" s="398" t="s">
        <v>1615</v>
      </c>
      <c r="C802" s="398" t="s">
        <v>1063</v>
      </c>
      <c r="D802" s="399" t="s">
        <v>1064</v>
      </c>
      <c r="E802" s="398">
        <v>5</v>
      </c>
      <c r="F802" s="400">
        <v>14</v>
      </c>
      <c r="G802" s="400">
        <v>1</v>
      </c>
      <c r="H802" s="400">
        <v>1</v>
      </c>
      <c r="I802" s="400">
        <v>9</v>
      </c>
      <c r="J802" s="406" t="s">
        <v>1627</v>
      </c>
      <c r="K802" s="594">
        <f>'Allegato 1.1 (CE) new'!L791</f>
        <v>0</v>
      </c>
      <c r="L802" s="594">
        <v>0</v>
      </c>
      <c r="M802" s="594">
        <f>'Allegato 1.1 (CE) new'!N791</f>
        <v>0</v>
      </c>
      <c r="N802" s="594">
        <f>'Allegato 1.1 (CE) new'!O791</f>
        <v>0</v>
      </c>
      <c r="O802" s="578">
        <f t="shared" si="279"/>
        <v>0</v>
      </c>
      <c r="P802" s="578">
        <f t="shared" si="279"/>
        <v>0</v>
      </c>
      <c r="Q802" s="578"/>
      <c r="R802" s="453">
        <f t="shared" si="264"/>
        <v>0</v>
      </c>
      <c r="S802" s="361"/>
    </row>
    <row r="803" spans="1:19" ht="15">
      <c r="A803" s="398"/>
      <c r="B803" s="398" t="s">
        <v>1615</v>
      </c>
      <c r="C803" s="398" t="s">
        <v>1063</v>
      </c>
      <c r="D803" s="399" t="s">
        <v>1064</v>
      </c>
      <c r="E803" s="398">
        <v>5</v>
      </c>
      <c r="F803" s="400">
        <v>14</v>
      </c>
      <c r="G803" s="400">
        <v>1</v>
      </c>
      <c r="H803" s="400">
        <v>1</v>
      </c>
      <c r="I803" s="400">
        <v>10</v>
      </c>
      <c r="J803" s="406" t="s">
        <v>1628</v>
      </c>
      <c r="K803" s="594">
        <f>'Allegato 1.1 (CE) new'!L792</f>
        <v>0</v>
      </c>
      <c r="L803" s="594">
        <v>0</v>
      </c>
      <c r="M803" s="594">
        <f>'Allegato 1.1 (CE) new'!N792</f>
        <v>0</v>
      </c>
      <c r="N803" s="594">
        <f>'Allegato 1.1 (CE) new'!O792</f>
        <v>0</v>
      </c>
      <c r="O803" s="578">
        <f t="shared" si="279"/>
        <v>0</v>
      </c>
      <c r="P803" s="578">
        <f t="shared" si="279"/>
        <v>0</v>
      </c>
      <c r="Q803" s="578"/>
      <c r="R803" s="453">
        <f t="shared" si="264"/>
        <v>0</v>
      </c>
      <c r="S803" s="361"/>
    </row>
    <row r="804" spans="1:19" ht="15">
      <c r="A804" s="398"/>
      <c r="B804" s="398" t="s">
        <v>1615</v>
      </c>
      <c r="C804" s="398" t="s">
        <v>1063</v>
      </c>
      <c r="D804" s="399" t="s">
        <v>1064</v>
      </c>
      <c r="E804" s="398">
        <v>5</v>
      </c>
      <c r="F804" s="400">
        <v>14</v>
      </c>
      <c r="G804" s="400">
        <v>1</v>
      </c>
      <c r="H804" s="400">
        <v>1</v>
      </c>
      <c r="I804" s="400">
        <v>11</v>
      </c>
      <c r="J804" s="406" t="s">
        <v>1629</v>
      </c>
      <c r="K804" s="594">
        <f>'Allegato 1.1 (CE) new'!L793</f>
        <v>0</v>
      </c>
      <c r="L804" s="594">
        <v>0</v>
      </c>
      <c r="M804" s="594">
        <f>'Allegato 1.1 (CE) new'!N793</f>
        <v>0</v>
      </c>
      <c r="N804" s="594">
        <f>'Allegato 1.1 (CE) new'!O793</f>
        <v>0</v>
      </c>
      <c r="O804" s="578">
        <f t="shared" si="279"/>
        <v>0</v>
      </c>
      <c r="P804" s="578">
        <f t="shared" si="279"/>
        <v>0</v>
      </c>
      <c r="Q804" s="578"/>
      <c r="R804" s="453">
        <f t="shared" si="264"/>
        <v>0</v>
      </c>
      <c r="S804" s="361"/>
    </row>
    <row r="805" spans="1:19" ht="15">
      <c r="A805" s="393"/>
      <c r="B805" s="393" t="s">
        <v>1615</v>
      </c>
      <c r="C805" s="393" t="s">
        <v>1063</v>
      </c>
      <c r="D805" s="394" t="s">
        <v>1064</v>
      </c>
      <c r="E805" s="393">
        <v>5</v>
      </c>
      <c r="F805" s="395">
        <v>14</v>
      </c>
      <c r="G805" s="395">
        <v>1</v>
      </c>
      <c r="H805" s="395">
        <v>2</v>
      </c>
      <c r="I805" s="395">
        <v>0</v>
      </c>
      <c r="J805" s="396" t="s">
        <v>1630</v>
      </c>
      <c r="K805" s="593">
        <f>'Allegato 1.1 (CE) new'!L794</f>
        <v>0</v>
      </c>
      <c r="L805" s="593">
        <v>0</v>
      </c>
      <c r="M805" s="593">
        <f>'Allegato 1.1 (CE) new'!N794</f>
        <v>0</v>
      </c>
      <c r="N805" s="593">
        <f>'Allegato 1.1 (CE) new'!O794</f>
        <v>0</v>
      </c>
      <c r="O805" s="593">
        <f t="shared" ref="O805:Q805" si="280">SUBTOTAL(9,O806:O808)</f>
        <v>0</v>
      </c>
      <c r="P805" s="593">
        <f t="shared" si="280"/>
        <v>0</v>
      </c>
      <c r="Q805" s="593">
        <f t="shared" si="280"/>
        <v>0</v>
      </c>
      <c r="R805" s="453">
        <f t="shared" si="264"/>
        <v>0</v>
      </c>
      <c r="S805" s="361"/>
    </row>
    <row r="806" spans="1:19" ht="25.5">
      <c r="A806" s="398"/>
      <c r="B806" s="398" t="s">
        <v>1615</v>
      </c>
      <c r="C806" s="398" t="s">
        <v>1063</v>
      </c>
      <c r="D806" s="399" t="s">
        <v>1064</v>
      </c>
      <c r="E806" s="398">
        <v>5</v>
      </c>
      <c r="F806" s="400">
        <v>14</v>
      </c>
      <c r="G806" s="400">
        <v>1</v>
      </c>
      <c r="H806" s="400">
        <v>2</v>
      </c>
      <c r="I806" s="400">
        <v>1</v>
      </c>
      <c r="J806" s="406" t="s">
        <v>1631</v>
      </c>
      <c r="K806" s="594">
        <f>'Allegato 1.1 (CE) new'!L795</f>
        <v>0</v>
      </c>
      <c r="L806" s="594">
        <v>0</v>
      </c>
      <c r="M806" s="594">
        <f>'Allegato 1.1 (CE) new'!N795</f>
        <v>0</v>
      </c>
      <c r="N806" s="594">
        <f>'Allegato 1.1 (CE) new'!O795</f>
        <v>0</v>
      </c>
      <c r="O806" s="578">
        <f t="shared" ref="O806:P808" si="281">N806*0.02+N806</f>
        <v>0</v>
      </c>
      <c r="P806" s="578">
        <f t="shared" si="281"/>
        <v>0</v>
      </c>
      <c r="Q806" s="578"/>
      <c r="R806" s="453">
        <f t="shared" si="264"/>
        <v>0</v>
      </c>
      <c r="S806" s="361"/>
    </row>
    <row r="807" spans="1:19" ht="25.5">
      <c r="A807" s="398"/>
      <c r="B807" s="398" t="s">
        <v>1615</v>
      </c>
      <c r="C807" s="398" t="s">
        <v>1063</v>
      </c>
      <c r="D807" s="399" t="s">
        <v>1064</v>
      </c>
      <c r="E807" s="398">
        <v>5</v>
      </c>
      <c r="F807" s="400">
        <v>14</v>
      </c>
      <c r="G807" s="400">
        <v>1</v>
      </c>
      <c r="H807" s="400">
        <v>2</v>
      </c>
      <c r="I807" s="400">
        <v>2</v>
      </c>
      <c r="J807" s="406" t="s">
        <v>1632</v>
      </c>
      <c r="K807" s="594">
        <f>'Allegato 1.1 (CE) new'!L796</f>
        <v>0</v>
      </c>
      <c r="L807" s="594">
        <v>0</v>
      </c>
      <c r="M807" s="594">
        <f>'Allegato 1.1 (CE) new'!N796</f>
        <v>0</v>
      </c>
      <c r="N807" s="594">
        <f>'Allegato 1.1 (CE) new'!O796</f>
        <v>0</v>
      </c>
      <c r="O807" s="578">
        <f t="shared" si="281"/>
        <v>0</v>
      </c>
      <c r="P807" s="578">
        <f t="shared" si="281"/>
        <v>0</v>
      </c>
      <c r="Q807" s="578"/>
      <c r="R807" s="453">
        <f t="shared" si="264"/>
        <v>0</v>
      </c>
      <c r="S807" s="361"/>
    </row>
    <row r="808" spans="1:19" ht="15">
      <c r="A808" s="398"/>
      <c r="B808" s="398" t="s">
        <v>1615</v>
      </c>
      <c r="C808" s="398" t="s">
        <v>1063</v>
      </c>
      <c r="D808" s="399" t="s">
        <v>1064</v>
      </c>
      <c r="E808" s="398">
        <v>5</v>
      </c>
      <c r="F808" s="400">
        <v>14</v>
      </c>
      <c r="G808" s="400">
        <v>1</v>
      </c>
      <c r="H808" s="400">
        <v>2</v>
      </c>
      <c r="I808" s="400">
        <v>3</v>
      </c>
      <c r="J808" s="406" t="s">
        <v>1633</v>
      </c>
      <c r="K808" s="594">
        <f>'Allegato 1.1 (CE) new'!L797</f>
        <v>0</v>
      </c>
      <c r="L808" s="594">
        <v>0</v>
      </c>
      <c r="M808" s="594">
        <f>'Allegato 1.1 (CE) new'!N797</f>
        <v>0</v>
      </c>
      <c r="N808" s="594">
        <f>'Allegato 1.1 (CE) new'!O797</f>
        <v>0</v>
      </c>
      <c r="O808" s="578">
        <f t="shared" si="281"/>
        <v>0</v>
      </c>
      <c r="P808" s="578">
        <f t="shared" si="281"/>
        <v>0</v>
      </c>
      <c r="Q808" s="578"/>
      <c r="R808" s="453">
        <f t="shared" si="264"/>
        <v>0</v>
      </c>
      <c r="S808" s="361"/>
    </row>
    <row r="809" spans="1:19" ht="15">
      <c r="A809" s="393"/>
      <c r="B809" s="393" t="s">
        <v>1615</v>
      </c>
      <c r="C809" s="393" t="s">
        <v>1063</v>
      </c>
      <c r="D809" s="394" t="s">
        <v>1064</v>
      </c>
      <c r="E809" s="393">
        <v>5</v>
      </c>
      <c r="F809" s="395">
        <v>14</v>
      </c>
      <c r="G809" s="395">
        <v>1</v>
      </c>
      <c r="H809" s="395">
        <v>3</v>
      </c>
      <c r="I809" s="395">
        <v>0</v>
      </c>
      <c r="J809" s="396" t="s">
        <v>1634</v>
      </c>
      <c r="K809" s="593">
        <f>'Allegato 1.1 (CE) new'!L798</f>
        <v>0</v>
      </c>
      <c r="L809" s="593">
        <v>0</v>
      </c>
      <c r="M809" s="593">
        <f>'Allegato 1.1 (CE) new'!N798</f>
        <v>0</v>
      </c>
      <c r="N809" s="593">
        <f>'Allegato 1.1 (CE) new'!O798</f>
        <v>0</v>
      </c>
      <c r="O809" s="593">
        <f t="shared" ref="O809:Q809" si="282">SUBTOTAL(9,O810:O813)</f>
        <v>0</v>
      </c>
      <c r="P809" s="593">
        <f t="shared" si="282"/>
        <v>0</v>
      </c>
      <c r="Q809" s="593">
        <f t="shared" si="282"/>
        <v>0</v>
      </c>
      <c r="R809" s="453">
        <f t="shared" si="264"/>
        <v>0</v>
      </c>
      <c r="S809" s="361"/>
    </row>
    <row r="810" spans="1:19" ht="15">
      <c r="A810" s="398"/>
      <c r="B810" s="398" t="s">
        <v>1615</v>
      </c>
      <c r="C810" s="398" t="s">
        <v>1063</v>
      </c>
      <c r="D810" s="399" t="s">
        <v>1064</v>
      </c>
      <c r="E810" s="398">
        <v>5</v>
      </c>
      <c r="F810" s="400">
        <v>14</v>
      </c>
      <c r="G810" s="400">
        <v>1</v>
      </c>
      <c r="H810" s="400">
        <v>3</v>
      </c>
      <c r="I810" s="400">
        <v>1</v>
      </c>
      <c r="J810" s="406" t="s">
        <v>1635</v>
      </c>
      <c r="K810" s="594">
        <f>'Allegato 1.1 (CE) new'!L799</f>
        <v>0</v>
      </c>
      <c r="L810" s="594">
        <v>0</v>
      </c>
      <c r="M810" s="594">
        <f>'Allegato 1.1 (CE) new'!N799</f>
        <v>0</v>
      </c>
      <c r="N810" s="594">
        <f>'Allegato 1.1 (CE) new'!O799</f>
        <v>0</v>
      </c>
      <c r="O810" s="578">
        <f t="shared" ref="O810:P813" si="283">N810*0.02+N810</f>
        <v>0</v>
      </c>
      <c r="P810" s="578">
        <f t="shared" si="283"/>
        <v>0</v>
      </c>
      <c r="Q810" s="578"/>
      <c r="R810" s="453">
        <f t="shared" si="264"/>
        <v>0</v>
      </c>
      <c r="S810" s="361"/>
    </row>
    <row r="811" spans="1:19" ht="15">
      <c r="A811" s="398"/>
      <c r="B811" s="398" t="s">
        <v>1615</v>
      </c>
      <c r="C811" s="398" t="s">
        <v>1063</v>
      </c>
      <c r="D811" s="399" t="s">
        <v>1064</v>
      </c>
      <c r="E811" s="398">
        <v>5</v>
      </c>
      <c r="F811" s="400">
        <v>14</v>
      </c>
      <c r="G811" s="400">
        <v>1</v>
      </c>
      <c r="H811" s="400">
        <v>3</v>
      </c>
      <c r="I811" s="400">
        <v>2</v>
      </c>
      <c r="J811" s="406" t="s">
        <v>1636</v>
      </c>
      <c r="K811" s="594">
        <f>'Allegato 1.1 (CE) new'!L800</f>
        <v>0</v>
      </c>
      <c r="L811" s="594">
        <v>0</v>
      </c>
      <c r="M811" s="594">
        <f>'Allegato 1.1 (CE) new'!N800</f>
        <v>0</v>
      </c>
      <c r="N811" s="594">
        <f>'Allegato 1.1 (CE) new'!O800</f>
        <v>0</v>
      </c>
      <c r="O811" s="578">
        <f t="shared" si="283"/>
        <v>0</v>
      </c>
      <c r="P811" s="578">
        <f t="shared" si="283"/>
        <v>0</v>
      </c>
      <c r="Q811" s="578"/>
      <c r="R811" s="453">
        <f t="shared" si="264"/>
        <v>0</v>
      </c>
      <c r="S811" s="361"/>
    </row>
    <row r="812" spans="1:19" ht="15">
      <c r="A812" s="398"/>
      <c r="B812" s="398" t="s">
        <v>1615</v>
      </c>
      <c r="C812" s="398" t="s">
        <v>1063</v>
      </c>
      <c r="D812" s="399" t="s">
        <v>1064</v>
      </c>
      <c r="E812" s="398">
        <v>5</v>
      </c>
      <c r="F812" s="400">
        <v>14</v>
      </c>
      <c r="G812" s="400">
        <v>1</v>
      </c>
      <c r="H812" s="400">
        <v>3</v>
      </c>
      <c r="I812" s="400">
        <v>3</v>
      </c>
      <c r="J812" s="406" t="s">
        <v>1637</v>
      </c>
      <c r="K812" s="594">
        <f>'Allegato 1.1 (CE) new'!L801</f>
        <v>0</v>
      </c>
      <c r="L812" s="594">
        <v>0</v>
      </c>
      <c r="M812" s="594">
        <f>'Allegato 1.1 (CE) new'!N801</f>
        <v>0</v>
      </c>
      <c r="N812" s="594">
        <f>'Allegato 1.1 (CE) new'!O801</f>
        <v>0</v>
      </c>
      <c r="O812" s="578">
        <f t="shared" si="283"/>
        <v>0</v>
      </c>
      <c r="P812" s="578">
        <f t="shared" si="283"/>
        <v>0</v>
      </c>
      <c r="Q812" s="578"/>
      <c r="R812" s="453">
        <f t="shared" si="264"/>
        <v>0</v>
      </c>
      <c r="S812" s="361"/>
    </row>
    <row r="813" spans="1:19" ht="15">
      <c r="A813" s="398"/>
      <c r="B813" s="398" t="s">
        <v>1615</v>
      </c>
      <c r="C813" s="398" t="s">
        <v>1063</v>
      </c>
      <c r="D813" s="399" t="s">
        <v>1064</v>
      </c>
      <c r="E813" s="398">
        <v>5</v>
      </c>
      <c r="F813" s="400">
        <v>14</v>
      </c>
      <c r="G813" s="400">
        <v>1</v>
      </c>
      <c r="H813" s="400">
        <v>3</v>
      </c>
      <c r="I813" s="400">
        <v>4</v>
      </c>
      <c r="J813" s="406" t="s">
        <v>1638</v>
      </c>
      <c r="K813" s="594">
        <f>'Allegato 1.1 (CE) new'!L802</f>
        <v>0</v>
      </c>
      <c r="L813" s="594">
        <v>0</v>
      </c>
      <c r="M813" s="594">
        <f>'Allegato 1.1 (CE) new'!N802</f>
        <v>0</v>
      </c>
      <c r="N813" s="594">
        <f>'Allegato 1.1 (CE) new'!O802</f>
        <v>0</v>
      </c>
      <c r="O813" s="578">
        <f t="shared" si="283"/>
        <v>0</v>
      </c>
      <c r="P813" s="578">
        <f t="shared" si="283"/>
        <v>0</v>
      </c>
      <c r="Q813" s="578"/>
      <c r="R813" s="453">
        <f t="shared" si="264"/>
        <v>0</v>
      </c>
      <c r="S813" s="361"/>
    </row>
    <row r="814" spans="1:19" ht="15">
      <c r="A814" s="393"/>
      <c r="B814" s="393" t="s">
        <v>1615</v>
      </c>
      <c r="C814" s="393" t="s">
        <v>1063</v>
      </c>
      <c r="D814" s="394" t="s">
        <v>1064</v>
      </c>
      <c r="E814" s="393">
        <v>5</v>
      </c>
      <c r="F814" s="395">
        <v>14</v>
      </c>
      <c r="G814" s="395">
        <v>1</v>
      </c>
      <c r="H814" s="395">
        <v>4</v>
      </c>
      <c r="I814" s="395">
        <v>0</v>
      </c>
      <c r="J814" s="396" t="s">
        <v>1639</v>
      </c>
      <c r="K814" s="593">
        <f>'Allegato 1.1 (CE) new'!L803</f>
        <v>0</v>
      </c>
      <c r="L814" s="593">
        <v>0</v>
      </c>
      <c r="M814" s="593">
        <f>'Allegato 1.1 (CE) new'!N803</f>
        <v>0</v>
      </c>
      <c r="N814" s="593">
        <f>'Allegato 1.1 (CE) new'!O803</f>
        <v>0</v>
      </c>
      <c r="O814" s="593">
        <f t="shared" ref="O814:Q814" si="284">O815</f>
        <v>0</v>
      </c>
      <c r="P814" s="593">
        <f t="shared" si="284"/>
        <v>0</v>
      </c>
      <c r="Q814" s="593">
        <f t="shared" si="284"/>
        <v>0</v>
      </c>
      <c r="R814" s="453">
        <f t="shared" si="264"/>
        <v>0</v>
      </c>
      <c r="S814" s="361"/>
    </row>
    <row r="815" spans="1:19" ht="15">
      <c r="A815" s="398"/>
      <c r="B815" s="398" t="s">
        <v>1615</v>
      </c>
      <c r="C815" s="398" t="s">
        <v>1063</v>
      </c>
      <c r="D815" s="399" t="s">
        <v>1064</v>
      </c>
      <c r="E815" s="398">
        <v>5</v>
      </c>
      <c r="F815" s="400">
        <v>14</v>
      </c>
      <c r="G815" s="400">
        <v>1</v>
      </c>
      <c r="H815" s="400">
        <v>4</v>
      </c>
      <c r="I815" s="400">
        <v>1</v>
      </c>
      <c r="J815" s="406" t="s">
        <v>1639</v>
      </c>
      <c r="K815" s="594">
        <f>'Allegato 1.1 (CE) new'!L804</f>
        <v>0</v>
      </c>
      <c r="L815" s="594">
        <v>0</v>
      </c>
      <c r="M815" s="594">
        <f>'Allegato 1.1 (CE) new'!N804</f>
        <v>0</v>
      </c>
      <c r="N815" s="594">
        <f>'Allegato 1.1 (CE) new'!O804</f>
        <v>0</v>
      </c>
      <c r="O815" s="578">
        <f>N815*0.02+N815</f>
        <v>0</v>
      </c>
      <c r="P815" s="578">
        <f>O815*0.02+O815</f>
        <v>0</v>
      </c>
      <c r="Q815" s="578"/>
      <c r="R815" s="453">
        <f t="shared" si="264"/>
        <v>0</v>
      </c>
      <c r="S815" s="361"/>
    </row>
    <row r="816" spans="1:19" ht="15">
      <c r="A816" s="393"/>
      <c r="B816" s="393" t="s">
        <v>1615</v>
      </c>
      <c r="C816" s="393" t="s">
        <v>1063</v>
      </c>
      <c r="D816" s="394" t="s">
        <v>1064</v>
      </c>
      <c r="E816" s="393">
        <v>5</v>
      </c>
      <c r="F816" s="395">
        <v>14</v>
      </c>
      <c r="G816" s="395">
        <v>1</v>
      </c>
      <c r="H816" s="395">
        <v>5</v>
      </c>
      <c r="I816" s="395">
        <v>0</v>
      </c>
      <c r="J816" s="396" t="s">
        <v>1640</v>
      </c>
      <c r="K816" s="593">
        <f>'Allegato 1.1 (CE) new'!L805</f>
        <v>0</v>
      </c>
      <c r="L816" s="593">
        <v>0</v>
      </c>
      <c r="M816" s="593">
        <f>'Allegato 1.1 (CE) new'!N805</f>
        <v>0</v>
      </c>
      <c r="N816" s="593">
        <f>'Allegato 1.1 (CE) new'!O805</f>
        <v>0</v>
      </c>
      <c r="O816" s="593">
        <f t="shared" ref="O816:Q816" si="285">O817</f>
        <v>0</v>
      </c>
      <c r="P816" s="593">
        <f t="shared" si="285"/>
        <v>0</v>
      </c>
      <c r="Q816" s="593">
        <f t="shared" si="285"/>
        <v>0</v>
      </c>
      <c r="R816" s="453">
        <f t="shared" si="264"/>
        <v>0</v>
      </c>
      <c r="S816" s="361"/>
    </row>
    <row r="817" spans="1:19" ht="15">
      <c r="A817" s="398"/>
      <c r="B817" s="398" t="s">
        <v>1615</v>
      </c>
      <c r="C817" s="398" t="s">
        <v>1063</v>
      </c>
      <c r="D817" s="399" t="s">
        <v>1064</v>
      </c>
      <c r="E817" s="398">
        <v>5</v>
      </c>
      <c r="F817" s="400">
        <v>14</v>
      </c>
      <c r="G817" s="400">
        <v>1</v>
      </c>
      <c r="H817" s="400">
        <v>5</v>
      </c>
      <c r="I817" s="400">
        <v>1</v>
      </c>
      <c r="J817" s="406" t="s">
        <v>1640</v>
      </c>
      <c r="K817" s="594">
        <f>'Allegato 1.1 (CE) new'!L806</f>
        <v>0</v>
      </c>
      <c r="L817" s="594">
        <v>0</v>
      </c>
      <c r="M817" s="594">
        <f>'Allegato 1.1 (CE) new'!N806</f>
        <v>0</v>
      </c>
      <c r="N817" s="594">
        <f>'Allegato 1.1 (CE) new'!O806</f>
        <v>0</v>
      </c>
      <c r="O817" s="578">
        <f>N817*0.02+N817</f>
        <v>0</v>
      </c>
      <c r="P817" s="578">
        <f>O817*0.02+O817</f>
        <v>0</v>
      </c>
      <c r="Q817" s="578"/>
      <c r="R817" s="453">
        <f t="shared" si="264"/>
        <v>0</v>
      </c>
      <c r="S817" s="361"/>
    </row>
    <row r="818" spans="1:19" ht="15">
      <c r="A818" s="393"/>
      <c r="B818" s="393" t="s">
        <v>1615</v>
      </c>
      <c r="C818" s="393" t="s">
        <v>1063</v>
      </c>
      <c r="D818" s="394" t="s">
        <v>1064</v>
      </c>
      <c r="E818" s="393">
        <v>5</v>
      </c>
      <c r="F818" s="395">
        <v>14</v>
      </c>
      <c r="G818" s="395">
        <v>1</v>
      </c>
      <c r="H818" s="395">
        <v>6</v>
      </c>
      <c r="I818" s="395">
        <v>0</v>
      </c>
      <c r="J818" s="396" t="s">
        <v>1641</v>
      </c>
      <c r="K818" s="593">
        <f>'Allegato 1.1 (CE) new'!L807</f>
        <v>0</v>
      </c>
      <c r="L818" s="593">
        <v>0</v>
      </c>
      <c r="M818" s="593">
        <f>'Allegato 1.1 (CE) new'!N807</f>
        <v>0</v>
      </c>
      <c r="N818" s="593">
        <f>'Allegato 1.1 (CE) new'!O807</f>
        <v>0</v>
      </c>
      <c r="O818" s="593">
        <f t="shared" ref="O818:Q818" si="286">O819</f>
        <v>0</v>
      </c>
      <c r="P818" s="593">
        <f t="shared" si="286"/>
        <v>0</v>
      </c>
      <c r="Q818" s="593">
        <f t="shared" si="286"/>
        <v>0</v>
      </c>
      <c r="R818" s="453">
        <f t="shared" si="264"/>
        <v>0</v>
      </c>
      <c r="S818" s="361"/>
    </row>
    <row r="819" spans="1:19" ht="15">
      <c r="A819" s="398"/>
      <c r="B819" s="398" t="s">
        <v>1615</v>
      </c>
      <c r="C819" s="398" t="s">
        <v>1063</v>
      </c>
      <c r="D819" s="399" t="s">
        <v>1064</v>
      </c>
      <c r="E819" s="398">
        <v>5</v>
      </c>
      <c r="F819" s="400">
        <v>14</v>
      </c>
      <c r="G819" s="400">
        <v>1</v>
      </c>
      <c r="H819" s="400">
        <v>6</v>
      </c>
      <c r="I819" s="400">
        <v>1</v>
      </c>
      <c r="J819" s="406" t="s">
        <v>1641</v>
      </c>
      <c r="K819" s="594">
        <f>'Allegato 1.1 (CE) new'!L808</f>
        <v>0</v>
      </c>
      <c r="L819" s="594">
        <v>0</v>
      </c>
      <c r="M819" s="594">
        <f>'Allegato 1.1 (CE) new'!N808</f>
        <v>0</v>
      </c>
      <c r="N819" s="594">
        <f>'Allegato 1.1 (CE) new'!O808</f>
        <v>0</v>
      </c>
      <c r="O819" s="578">
        <f>N819*0.02+N819</f>
        <v>0</v>
      </c>
      <c r="P819" s="578">
        <f>O819*0.02+O819</f>
        <v>0</v>
      </c>
      <c r="Q819" s="578"/>
      <c r="R819" s="453">
        <f t="shared" si="264"/>
        <v>0</v>
      </c>
      <c r="S819" s="361"/>
    </row>
    <row r="820" spans="1:19" ht="15">
      <c r="A820" s="393"/>
      <c r="B820" s="393" t="s">
        <v>1615</v>
      </c>
      <c r="C820" s="393" t="s">
        <v>1063</v>
      </c>
      <c r="D820" s="394" t="s">
        <v>1064</v>
      </c>
      <c r="E820" s="393">
        <v>5</v>
      </c>
      <c r="F820" s="395">
        <v>14</v>
      </c>
      <c r="G820" s="395">
        <v>1</v>
      </c>
      <c r="H820" s="395">
        <v>7</v>
      </c>
      <c r="I820" s="395">
        <v>0</v>
      </c>
      <c r="J820" s="396" t="s">
        <v>1642</v>
      </c>
      <c r="K820" s="593">
        <f>'Allegato 1.1 (CE) new'!L809</f>
        <v>0</v>
      </c>
      <c r="L820" s="593">
        <v>0</v>
      </c>
      <c r="M820" s="593">
        <f>'Allegato 1.1 (CE) new'!N809</f>
        <v>0</v>
      </c>
      <c r="N820" s="593">
        <f>'Allegato 1.1 (CE) new'!O809</f>
        <v>0</v>
      </c>
      <c r="O820" s="593">
        <f t="shared" ref="O820:Q820" si="287">O821+O822</f>
        <v>0</v>
      </c>
      <c r="P820" s="593">
        <f t="shared" si="287"/>
        <v>0</v>
      </c>
      <c r="Q820" s="593">
        <f t="shared" si="287"/>
        <v>0</v>
      </c>
      <c r="R820" s="453">
        <f t="shared" si="264"/>
        <v>0</v>
      </c>
      <c r="S820" s="361"/>
    </row>
    <row r="821" spans="1:19" ht="15">
      <c r="A821" s="398"/>
      <c r="B821" s="398" t="s">
        <v>1615</v>
      </c>
      <c r="C821" s="398" t="s">
        <v>1063</v>
      </c>
      <c r="D821" s="399" t="s">
        <v>1064</v>
      </c>
      <c r="E821" s="398">
        <v>5</v>
      </c>
      <c r="F821" s="400">
        <v>14</v>
      </c>
      <c r="G821" s="400">
        <v>1</v>
      </c>
      <c r="H821" s="400">
        <v>7</v>
      </c>
      <c r="I821" s="400">
        <v>1</v>
      </c>
      <c r="J821" s="406" t="s">
        <v>1643</v>
      </c>
      <c r="K821" s="594">
        <f>'Allegato 1.1 (CE) new'!L810</f>
        <v>0</v>
      </c>
      <c r="L821" s="594">
        <v>0</v>
      </c>
      <c r="M821" s="594">
        <f>'Allegato 1.1 (CE) new'!N810</f>
        <v>0</v>
      </c>
      <c r="N821" s="594">
        <f>'Allegato 1.1 (CE) new'!O810</f>
        <v>0</v>
      </c>
      <c r="O821" s="578">
        <f t="shared" ref="O821:P822" si="288">N821*0.02+N821</f>
        <v>0</v>
      </c>
      <c r="P821" s="578">
        <f t="shared" si="288"/>
        <v>0</v>
      </c>
      <c r="Q821" s="578"/>
      <c r="R821" s="453">
        <f t="shared" si="264"/>
        <v>0</v>
      </c>
      <c r="S821" s="361"/>
    </row>
    <row r="822" spans="1:19" ht="15">
      <c r="A822" s="398"/>
      <c r="B822" s="398" t="s">
        <v>1615</v>
      </c>
      <c r="C822" s="398" t="s">
        <v>1063</v>
      </c>
      <c r="D822" s="399" t="s">
        <v>1064</v>
      </c>
      <c r="E822" s="398">
        <v>5</v>
      </c>
      <c r="F822" s="400">
        <v>14</v>
      </c>
      <c r="G822" s="400">
        <v>1</v>
      </c>
      <c r="H822" s="400">
        <v>7</v>
      </c>
      <c r="I822" s="400">
        <v>2</v>
      </c>
      <c r="J822" s="406" t="s">
        <v>1644</v>
      </c>
      <c r="K822" s="594">
        <f>'Allegato 1.1 (CE) new'!L811</f>
        <v>0</v>
      </c>
      <c r="L822" s="594">
        <v>0</v>
      </c>
      <c r="M822" s="594">
        <f>'Allegato 1.1 (CE) new'!N811</f>
        <v>0</v>
      </c>
      <c r="N822" s="594">
        <f>'Allegato 1.1 (CE) new'!O811</f>
        <v>0</v>
      </c>
      <c r="O822" s="578">
        <f t="shared" si="288"/>
        <v>0</v>
      </c>
      <c r="P822" s="578">
        <f t="shared" si="288"/>
        <v>0</v>
      </c>
      <c r="Q822" s="578"/>
      <c r="R822" s="453">
        <f t="shared" si="264"/>
        <v>0</v>
      </c>
      <c r="S822" s="361"/>
    </row>
    <row r="823" spans="1:19" ht="15">
      <c r="A823" s="393"/>
      <c r="B823" s="393" t="s">
        <v>1615</v>
      </c>
      <c r="C823" s="393" t="s">
        <v>1063</v>
      </c>
      <c r="D823" s="394" t="s">
        <v>1064</v>
      </c>
      <c r="E823" s="393">
        <v>5</v>
      </c>
      <c r="F823" s="395">
        <v>14</v>
      </c>
      <c r="G823" s="395">
        <v>1</v>
      </c>
      <c r="H823" s="395">
        <v>8</v>
      </c>
      <c r="I823" s="395">
        <v>0</v>
      </c>
      <c r="J823" s="396" t="s">
        <v>1645</v>
      </c>
      <c r="K823" s="593">
        <f>'Allegato 1.1 (CE) new'!L812</f>
        <v>0</v>
      </c>
      <c r="L823" s="593">
        <v>0</v>
      </c>
      <c r="M823" s="593">
        <f>'Allegato 1.1 (CE) new'!N812</f>
        <v>0</v>
      </c>
      <c r="N823" s="593">
        <f>'Allegato 1.1 (CE) new'!O812</f>
        <v>0</v>
      </c>
      <c r="O823" s="593">
        <f t="shared" ref="O823:Q823" si="289">O824</f>
        <v>0</v>
      </c>
      <c r="P823" s="593">
        <f t="shared" si="289"/>
        <v>0</v>
      </c>
      <c r="Q823" s="593">
        <f t="shared" si="289"/>
        <v>0</v>
      </c>
      <c r="R823" s="453">
        <f t="shared" si="264"/>
        <v>0</v>
      </c>
      <c r="S823" s="361"/>
    </row>
    <row r="824" spans="1:19" ht="15">
      <c r="A824" s="398"/>
      <c r="B824" s="398" t="s">
        <v>1615</v>
      </c>
      <c r="C824" s="398" t="s">
        <v>1063</v>
      </c>
      <c r="D824" s="399" t="s">
        <v>1064</v>
      </c>
      <c r="E824" s="398">
        <v>5</v>
      </c>
      <c r="F824" s="400">
        <v>14</v>
      </c>
      <c r="G824" s="400">
        <v>1</v>
      </c>
      <c r="H824" s="400">
        <v>8</v>
      </c>
      <c r="I824" s="400">
        <v>1</v>
      </c>
      <c r="J824" s="406" t="s">
        <v>1646</v>
      </c>
      <c r="K824" s="594">
        <f>'Allegato 1.1 (CE) new'!L813</f>
        <v>0</v>
      </c>
      <c r="L824" s="594">
        <v>0</v>
      </c>
      <c r="M824" s="594">
        <f>'Allegato 1.1 (CE) new'!N813</f>
        <v>0</v>
      </c>
      <c r="N824" s="594">
        <f>'Allegato 1.1 (CE) new'!O813</f>
        <v>0</v>
      </c>
      <c r="O824" s="578">
        <f>N824*0.02+N824</f>
        <v>0</v>
      </c>
      <c r="P824" s="578">
        <f>O824*0.02+O824</f>
        <v>0</v>
      </c>
      <c r="Q824" s="578"/>
      <c r="R824" s="453">
        <f t="shared" si="264"/>
        <v>0</v>
      </c>
      <c r="S824" s="361"/>
    </row>
    <row r="825" spans="1:19" ht="15">
      <c r="A825" s="389"/>
      <c r="B825" s="389" t="s">
        <v>1647</v>
      </c>
      <c r="C825" s="389" t="s">
        <v>1065</v>
      </c>
      <c r="D825" s="388" t="s">
        <v>1648</v>
      </c>
      <c r="E825" s="389">
        <v>5</v>
      </c>
      <c r="F825" s="390">
        <v>14</v>
      </c>
      <c r="G825" s="390">
        <v>2</v>
      </c>
      <c r="H825" s="390">
        <v>0</v>
      </c>
      <c r="I825" s="390">
        <v>0</v>
      </c>
      <c r="J825" s="391" t="s">
        <v>2268</v>
      </c>
      <c r="K825" s="592">
        <f>'Allegato 1.1 (CE) new'!L814</f>
        <v>62349.52</v>
      </c>
      <c r="L825" s="592">
        <v>0</v>
      </c>
      <c r="M825" s="592">
        <f>'Allegato 1.1 (CE) new'!N814</f>
        <v>1809</v>
      </c>
      <c r="N825" s="592">
        <f>'Allegato 1.1 (CE) new'!O814</f>
        <v>0</v>
      </c>
      <c r="O825" s="592">
        <f t="shared" ref="O825:Q825" si="290">O826</f>
        <v>0</v>
      </c>
      <c r="P825" s="592">
        <f t="shared" si="290"/>
        <v>0</v>
      </c>
      <c r="Q825" s="592">
        <f t="shared" si="290"/>
        <v>0</v>
      </c>
      <c r="R825" s="453">
        <f t="shared" si="264"/>
        <v>0</v>
      </c>
      <c r="S825" s="361"/>
    </row>
    <row r="826" spans="1:19" ht="15">
      <c r="A826" s="393"/>
      <c r="B826" s="393" t="s">
        <v>1647</v>
      </c>
      <c r="C826" s="393" t="s">
        <v>1065</v>
      </c>
      <c r="D826" s="394" t="s">
        <v>1066</v>
      </c>
      <c r="E826" s="393">
        <v>5</v>
      </c>
      <c r="F826" s="395">
        <v>14</v>
      </c>
      <c r="G826" s="395">
        <v>2</v>
      </c>
      <c r="H826" s="395">
        <v>1</v>
      </c>
      <c r="I826" s="395">
        <v>0</v>
      </c>
      <c r="J826" s="396" t="s">
        <v>1650</v>
      </c>
      <c r="K826" s="593">
        <f>'Allegato 1.1 (CE) new'!L815</f>
        <v>62349.52</v>
      </c>
      <c r="L826" s="593">
        <v>0</v>
      </c>
      <c r="M826" s="593">
        <f>'Allegato 1.1 (CE) new'!N815</f>
        <v>1809</v>
      </c>
      <c r="N826" s="593">
        <f>'Allegato 1.1 (CE) new'!O815</f>
        <v>0</v>
      </c>
      <c r="O826" s="593">
        <f t="shared" ref="O826:Q826" si="291">SUBTOTAL(9,O827:O832)</f>
        <v>0</v>
      </c>
      <c r="P826" s="593">
        <f t="shared" si="291"/>
        <v>0</v>
      </c>
      <c r="Q826" s="593">
        <f t="shared" si="291"/>
        <v>0</v>
      </c>
      <c r="R826" s="453">
        <f t="shared" si="264"/>
        <v>0</v>
      </c>
      <c r="S826" s="361"/>
    </row>
    <row r="827" spans="1:19" ht="15">
      <c r="A827" s="398"/>
      <c r="B827" s="398" t="s">
        <v>1647</v>
      </c>
      <c r="C827" s="398" t="s">
        <v>1065</v>
      </c>
      <c r="D827" s="399" t="s">
        <v>1066</v>
      </c>
      <c r="E827" s="398">
        <v>5</v>
      </c>
      <c r="F827" s="400">
        <v>14</v>
      </c>
      <c r="G827" s="400">
        <v>2</v>
      </c>
      <c r="H827" s="400">
        <v>1</v>
      </c>
      <c r="I827" s="400">
        <v>1</v>
      </c>
      <c r="J827" s="426" t="s">
        <v>1651</v>
      </c>
      <c r="K827" s="585">
        <f>'Allegato 1.1 (CE) new'!L816</f>
        <v>0</v>
      </c>
      <c r="L827" s="585">
        <v>0</v>
      </c>
      <c r="M827" s="585">
        <f>'Allegato 1.1 (CE) new'!N816</f>
        <v>0</v>
      </c>
      <c r="N827" s="585">
        <f>'Allegato 1.1 (CE) new'!O816</f>
        <v>0</v>
      </c>
      <c r="O827" s="578">
        <f t="shared" ref="O827:P832" si="292">N827*0.02+N827</f>
        <v>0</v>
      </c>
      <c r="P827" s="578">
        <f t="shared" si="292"/>
        <v>0</v>
      </c>
      <c r="Q827" s="578"/>
      <c r="R827" s="453">
        <f t="shared" si="264"/>
        <v>0</v>
      </c>
      <c r="S827" s="361"/>
    </row>
    <row r="828" spans="1:19" ht="15">
      <c r="A828" s="398"/>
      <c r="B828" s="398" t="s">
        <v>1647</v>
      </c>
      <c r="C828" s="398" t="s">
        <v>1065</v>
      </c>
      <c r="D828" s="399" t="s">
        <v>1066</v>
      </c>
      <c r="E828" s="398">
        <v>5</v>
      </c>
      <c r="F828" s="400">
        <v>14</v>
      </c>
      <c r="G828" s="400">
        <v>2</v>
      </c>
      <c r="H828" s="400">
        <v>1</v>
      </c>
      <c r="I828" s="400">
        <v>2</v>
      </c>
      <c r="J828" s="426" t="s">
        <v>1652</v>
      </c>
      <c r="K828" s="585">
        <f>'Allegato 1.1 (CE) new'!L817</f>
        <v>0</v>
      </c>
      <c r="L828" s="585">
        <v>0</v>
      </c>
      <c r="M828" s="585">
        <f>'Allegato 1.1 (CE) new'!N817</f>
        <v>1809</v>
      </c>
      <c r="N828" s="578">
        <f>'Allegato 1.1 (CE) new'!O817</f>
        <v>0</v>
      </c>
      <c r="O828" s="578">
        <f t="shared" si="292"/>
        <v>0</v>
      </c>
      <c r="P828" s="578">
        <f t="shared" si="292"/>
        <v>0</v>
      </c>
      <c r="Q828" s="578"/>
      <c r="R828" s="453">
        <f t="shared" si="264"/>
        <v>0</v>
      </c>
      <c r="S828" s="361"/>
    </row>
    <row r="829" spans="1:19" ht="15">
      <c r="A829" s="398"/>
      <c r="B829" s="398" t="s">
        <v>1647</v>
      </c>
      <c r="C829" s="398" t="s">
        <v>1065</v>
      </c>
      <c r="D829" s="399" t="s">
        <v>1066</v>
      </c>
      <c r="E829" s="398">
        <v>5</v>
      </c>
      <c r="F829" s="400">
        <v>14</v>
      </c>
      <c r="G829" s="400">
        <v>2</v>
      </c>
      <c r="H829" s="400">
        <v>1</v>
      </c>
      <c r="I829" s="400">
        <v>3</v>
      </c>
      <c r="J829" s="426" t="s">
        <v>1653</v>
      </c>
      <c r="K829" s="585">
        <f>'Allegato 1.1 (CE) new'!L818</f>
        <v>0</v>
      </c>
      <c r="L829" s="585">
        <v>0</v>
      </c>
      <c r="M829" s="585">
        <f>'Allegato 1.1 (CE) new'!N818</f>
        <v>0</v>
      </c>
      <c r="N829" s="585">
        <f>'Allegato 1.1 (CE) new'!O818</f>
        <v>0</v>
      </c>
      <c r="O829" s="578">
        <f t="shared" si="292"/>
        <v>0</v>
      </c>
      <c r="P829" s="578">
        <f t="shared" si="292"/>
        <v>0</v>
      </c>
      <c r="Q829" s="578"/>
      <c r="R829" s="453">
        <f t="shared" si="264"/>
        <v>0</v>
      </c>
      <c r="S829" s="361"/>
    </row>
    <row r="830" spans="1:19" ht="15">
      <c r="A830" s="398"/>
      <c r="B830" s="398" t="s">
        <v>1647</v>
      </c>
      <c r="C830" s="398" t="s">
        <v>1065</v>
      </c>
      <c r="D830" s="399" t="s">
        <v>1066</v>
      </c>
      <c r="E830" s="398">
        <v>5</v>
      </c>
      <c r="F830" s="400">
        <v>14</v>
      </c>
      <c r="G830" s="400">
        <v>2</v>
      </c>
      <c r="H830" s="400">
        <v>1</v>
      </c>
      <c r="I830" s="400">
        <v>4</v>
      </c>
      <c r="J830" s="426" t="s">
        <v>1654</v>
      </c>
      <c r="K830" s="585">
        <f>'Allegato 1.1 (CE) new'!L819</f>
        <v>62349.52</v>
      </c>
      <c r="L830" s="585">
        <v>0</v>
      </c>
      <c r="M830" s="585">
        <f>'Allegato 1.1 (CE) new'!N819</f>
        <v>0</v>
      </c>
      <c r="N830" s="585">
        <f>'Allegato 1.1 (CE) new'!O819</f>
        <v>0</v>
      </c>
      <c r="O830" s="578">
        <f t="shared" si="292"/>
        <v>0</v>
      </c>
      <c r="P830" s="578">
        <f t="shared" si="292"/>
        <v>0</v>
      </c>
      <c r="Q830" s="578"/>
      <c r="R830" s="453">
        <f t="shared" si="264"/>
        <v>0</v>
      </c>
      <c r="S830" s="361"/>
    </row>
    <row r="831" spans="1:19" ht="15">
      <c r="A831" s="398"/>
      <c r="B831" s="398" t="s">
        <v>1647</v>
      </c>
      <c r="C831" s="398" t="s">
        <v>1065</v>
      </c>
      <c r="D831" s="399" t="s">
        <v>1066</v>
      </c>
      <c r="E831" s="398">
        <v>5</v>
      </c>
      <c r="F831" s="400">
        <v>14</v>
      </c>
      <c r="G831" s="400">
        <v>2</v>
      </c>
      <c r="H831" s="400">
        <v>1</v>
      </c>
      <c r="I831" s="400">
        <v>5</v>
      </c>
      <c r="J831" s="426" t="s">
        <v>1655</v>
      </c>
      <c r="K831" s="585">
        <f>'Allegato 1.1 (CE) new'!L820</f>
        <v>0</v>
      </c>
      <c r="L831" s="585">
        <v>0</v>
      </c>
      <c r="M831" s="585">
        <f>'Allegato 1.1 (CE) new'!N820</f>
        <v>0</v>
      </c>
      <c r="N831" s="585">
        <f>'Allegato 1.1 (CE) new'!O820</f>
        <v>0</v>
      </c>
      <c r="O831" s="578">
        <f t="shared" si="292"/>
        <v>0</v>
      </c>
      <c r="P831" s="578">
        <f t="shared" si="292"/>
        <v>0</v>
      </c>
      <c r="Q831" s="578"/>
      <c r="R831" s="453">
        <f t="shared" ref="R831:R886" si="293">N831+N831*0.02-O831</f>
        <v>0</v>
      </c>
      <c r="S831" s="361"/>
    </row>
    <row r="832" spans="1:19" ht="15">
      <c r="A832" s="398"/>
      <c r="B832" s="398" t="s">
        <v>1647</v>
      </c>
      <c r="C832" s="398" t="s">
        <v>1065</v>
      </c>
      <c r="D832" s="399" t="s">
        <v>1066</v>
      </c>
      <c r="E832" s="398">
        <v>5</v>
      </c>
      <c r="F832" s="400">
        <v>14</v>
      </c>
      <c r="G832" s="400">
        <v>2</v>
      </c>
      <c r="H832" s="400">
        <v>1</v>
      </c>
      <c r="I832" s="400">
        <v>6</v>
      </c>
      <c r="J832" s="426" t="s">
        <v>1656</v>
      </c>
      <c r="K832" s="585">
        <f>'Allegato 1.1 (CE) new'!L821</f>
        <v>0</v>
      </c>
      <c r="L832" s="585">
        <v>0</v>
      </c>
      <c r="M832" s="621">
        <f>'Allegato 1.1 (CE) new'!N821</f>
        <v>0</v>
      </c>
      <c r="N832" s="585">
        <f>'Allegato 1.1 (CE) new'!O821</f>
        <v>0</v>
      </c>
      <c r="O832" s="578">
        <f t="shared" si="292"/>
        <v>0</v>
      </c>
      <c r="P832" s="578">
        <f t="shared" si="292"/>
        <v>0</v>
      </c>
      <c r="Q832" s="578"/>
      <c r="R832" s="453">
        <f t="shared" si="293"/>
        <v>0</v>
      </c>
      <c r="S832" s="361"/>
    </row>
    <row r="833" spans="1:19" ht="15">
      <c r="A833" s="383"/>
      <c r="B833" s="383" t="s">
        <v>2269</v>
      </c>
      <c r="C833" s="383" t="s">
        <v>1067</v>
      </c>
      <c r="D833" s="382" t="s">
        <v>2270</v>
      </c>
      <c r="E833" s="383">
        <v>5</v>
      </c>
      <c r="F833" s="384">
        <v>15</v>
      </c>
      <c r="G833" s="384">
        <v>0</v>
      </c>
      <c r="H833" s="384">
        <v>0</v>
      </c>
      <c r="I833" s="384">
        <v>0</v>
      </c>
      <c r="J833" s="385" t="s">
        <v>2271</v>
      </c>
      <c r="K833" s="591">
        <f>'Allegato 1.1 (CE) new'!L822</f>
        <v>6062261.2999999998</v>
      </c>
      <c r="L833" s="591">
        <v>2570918</v>
      </c>
      <c r="M833" s="591">
        <f>'Allegato 1.1 (CE) new'!N822</f>
        <v>7174281</v>
      </c>
      <c r="N833" s="591">
        <f>'Allegato 1.1 (CE) new'!O822</f>
        <v>2972479</v>
      </c>
      <c r="O833" s="591">
        <f t="shared" ref="O833:Q833" si="294">O834+O845+O848+O870</f>
        <v>3031928.58</v>
      </c>
      <c r="P833" s="591">
        <f t="shared" si="294"/>
        <v>3092567.1516000004</v>
      </c>
      <c r="Q833" s="591">
        <f t="shared" si="294"/>
        <v>0</v>
      </c>
      <c r="R833" s="453">
        <f t="shared" si="293"/>
        <v>0</v>
      </c>
      <c r="S833" s="361">
        <f>N833-R833</f>
        <v>2972479</v>
      </c>
    </row>
    <row r="834" spans="1:19" ht="15">
      <c r="A834" s="389"/>
      <c r="B834" s="389" t="s">
        <v>2272</v>
      </c>
      <c r="C834" s="389" t="s">
        <v>1069</v>
      </c>
      <c r="D834" s="388" t="s">
        <v>2273</v>
      </c>
      <c r="E834" s="389">
        <v>5</v>
      </c>
      <c r="F834" s="390">
        <v>15</v>
      </c>
      <c r="G834" s="390">
        <v>1</v>
      </c>
      <c r="H834" s="390">
        <v>0</v>
      </c>
      <c r="I834" s="390">
        <v>0</v>
      </c>
      <c r="J834" s="391" t="s">
        <v>2274</v>
      </c>
      <c r="K834" s="592">
        <f>'Allegato 1.1 (CE) new'!L823</f>
        <v>2450000</v>
      </c>
      <c r="L834" s="592">
        <v>1800000</v>
      </c>
      <c r="M834" s="592">
        <f>'Allegato 1.1 (CE) new'!N823</f>
        <v>1301310</v>
      </c>
      <c r="N834" s="592">
        <f>'Allegato 1.1 (CE) new'!O823</f>
        <v>1149508</v>
      </c>
      <c r="O834" s="592">
        <f t="shared" ref="O834:Q834" si="295">O835+O837+O839+O841+O843</f>
        <v>1172498.1599999999</v>
      </c>
      <c r="P834" s="592">
        <f t="shared" si="295"/>
        <v>1195948.1232000003</v>
      </c>
      <c r="Q834" s="592">
        <f t="shared" si="295"/>
        <v>0</v>
      </c>
      <c r="R834" s="453">
        <f t="shared" si="293"/>
        <v>0</v>
      </c>
      <c r="S834" s="361"/>
    </row>
    <row r="835" spans="1:19" ht="15">
      <c r="A835" s="393"/>
      <c r="B835" s="393" t="s">
        <v>2275</v>
      </c>
      <c r="C835" s="393" t="s">
        <v>1071</v>
      </c>
      <c r="D835" s="394" t="s">
        <v>1072</v>
      </c>
      <c r="E835" s="393">
        <v>5</v>
      </c>
      <c r="F835" s="395">
        <v>15</v>
      </c>
      <c r="G835" s="395">
        <v>1</v>
      </c>
      <c r="H835" s="395">
        <v>1</v>
      </c>
      <c r="I835" s="395">
        <v>0</v>
      </c>
      <c r="J835" s="396" t="s">
        <v>2276</v>
      </c>
      <c r="K835" s="593">
        <f>'Allegato 1.1 (CE) new'!L824</f>
        <v>700000</v>
      </c>
      <c r="L835" s="593">
        <v>800000</v>
      </c>
      <c r="M835" s="593">
        <f>'Allegato 1.1 (CE) new'!N824</f>
        <v>400000</v>
      </c>
      <c r="N835" s="593">
        <f>'Allegato 1.1 (CE) new'!O824</f>
        <v>298198</v>
      </c>
      <c r="O835" s="593">
        <f t="shared" ref="O835:Q835" si="296">O836</f>
        <v>304161.96000000002</v>
      </c>
      <c r="P835" s="593">
        <f t="shared" si="296"/>
        <v>310245.19920000003</v>
      </c>
      <c r="Q835" s="593">
        <f t="shared" si="296"/>
        <v>0</v>
      </c>
      <c r="R835" s="453">
        <f t="shared" si="293"/>
        <v>0</v>
      </c>
      <c r="S835" s="361"/>
    </row>
    <row r="836" spans="1:19" ht="15">
      <c r="A836" s="398"/>
      <c r="B836" s="398" t="s">
        <v>2275</v>
      </c>
      <c r="C836" s="398" t="s">
        <v>1071</v>
      </c>
      <c r="D836" s="399" t="s">
        <v>1072</v>
      </c>
      <c r="E836" s="398">
        <v>5</v>
      </c>
      <c r="F836" s="400">
        <v>15</v>
      </c>
      <c r="G836" s="400">
        <v>1</v>
      </c>
      <c r="H836" s="400">
        <v>1</v>
      </c>
      <c r="I836" s="400">
        <v>1</v>
      </c>
      <c r="J836" s="406" t="s">
        <v>2276</v>
      </c>
      <c r="K836" s="594">
        <f>'Allegato 1.1 (CE) new'!L825</f>
        <v>700000</v>
      </c>
      <c r="L836" s="594">
        <v>800000</v>
      </c>
      <c r="M836" s="594">
        <f>'Allegato 1.1 (CE) new'!N825</f>
        <v>400000</v>
      </c>
      <c r="N836" s="578">
        <f>'Allegato 1.1 (CE) new'!O825</f>
        <v>298198</v>
      </c>
      <c r="O836" s="578">
        <f>N836*0.02+N836</f>
        <v>304161.96000000002</v>
      </c>
      <c r="P836" s="578">
        <f>O836*0.02+O836</f>
        <v>310245.19920000003</v>
      </c>
      <c r="Q836" s="578"/>
      <c r="R836" s="453">
        <f t="shared" si="293"/>
        <v>0</v>
      </c>
      <c r="S836" s="361"/>
    </row>
    <row r="837" spans="1:19" ht="15">
      <c r="A837" s="393"/>
      <c r="B837" s="393" t="s">
        <v>2277</v>
      </c>
      <c r="C837" s="393" t="s">
        <v>1073</v>
      </c>
      <c r="D837" s="394" t="s">
        <v>1074</v>
      </c>
      <c r="E837" s="393">
        <v>5</v>
      </c>
      <c r="F837" s="395">
        <v>15</v>
      </c>
      <c r="G837" s="395">
        <v>1</v>
      </c>
      <c r="H837" s="395">
        <v>2</v>
      </c>
      <c r="I837" s="395">
        <v>0</v>
      </c>
      <c r="J837" s="396" t="s">
        <v>2278</v>
      </c>
      <c r="K837" s="593">
        <f>'Allegato 1.1 (CE) new'!L826</f>
        <v>300000</v>
      </c>
      <c r="L837" s="593">
        <v>200000</v>
      </c>
      <c r="M837" s="593">
        <f>'Allegato 1.1 (CE) new'!N826</f>
        <v>200000</v>
      </c>
      <c r="N837" s="593">
        <f>'Allegato 1.1 (CE) new'!O826</f>
        <v>150000</v>
      </c>
      <c r="O837" s="593">
        <f t="shared" ref="O837:Q837" si="297">O838</f>
        <v>153000</v>
      </c>
      <c r="P837" s="593">
        <f t="shared" si="297"/>
        <v>156060</v>
      </c>
      <c r="Q837" s="593">
        <f t="shared" si="297"/>
        <v>0</v>
      </c>
      <c r="R837" s="453">
        <f t="shared" si="293"/>
        <v>0</v>
      </c>
      <c r="S837" s="361"/>
    </row>
    <row r="838" spans="1:19" ht="15">
      <c r="A838" s="398"/>
      <c r="B838" s="398" t="s">
        <v>2277</v>
      </c>
      <c r="C838" s="398" t="s">
        <v>1073</v>
      </c>
      <c r="D838" s="399" t="s">
        <v>1074</v>
      </c>
      <c r="E838" s="398">
        <v>5</v>
      </c>
      <c r="F838" s="400">
        <v>15</v>
      </c>
      <c r="G838" s="400">
        <v>1</v>
      </c>
      <c r="H838" s="400">
        <v>2</v>
      </c>
      <c r="I838" s="400">
        <v>1</v>
      </c>
      <c r="J838" s="406" t="s">
        <v>2278</v>
      </c>
      <c r="K838" s="594">
        <f>'Allegato 1.1 (CE) new'!L827</f>
        <v>300000</v>
      </c>
      <c r="L838" s="594">
        <v>200000</v>
      </c>
      <c r="M838" s="594">
        <f>'Allegato 1.1 (CE) new'!N827</f>
        <v>200000</v>
      </c>
      <c r="N838" s="578">
        <f>'Allegato 1.1 (CE) new'!O827</f>
        <v>150000</v>
      </c>
      <c r="O838" s="578">
        <f>N838*0.02+N838</f>
        <v>153000</v>
      </c>
      <c r="P838" s="578">
        <f>O838*0.02+O838</f>
        <v>156060</v>
      </c>
      <c r="Q838" s="578"/>
      <c r="R838" s="453">
        <f t="shared" si="293"/>
        <v>0</v>
      </c>
      <c r="S838" s="361"/>
    </row>
    <row r="839" spans="1:19" ht="25.5">
      <c r="A839" s="393"/>
      <c r="B839" s="393" t="s">
        <v>2279</v>
      </c>
      <c r="C839" s="393" t="s">
        <v>1075</v>
      </c>
      <c r="D839" s="394" t="s">
        <v>1076</v>
      </c>
      <c r="E839" s="393">
        <v>5</v>
      </c>
      <c r="F839" s="395">
        <v>15</v>
      </c>
      <c r="G839" s="395">
        <v>1</v>
      </c>
      <c r="H839" s="395">
        <v>3</v>
      </c>
      <c r="I839" s="395">
        <v>0</v>
      </c>
      <c r="J839" s="396" t="s">
        <v>2280</v>
      </c>
      <c r="K839" s="593">
        <f>'Allegato 1.1 (CE) new'!L828</f>
        <v>0</v>
      </c>
      <c r="L839" s="593">
        <v>0</v>
      </c>
      <c r="M839" s="593">
        <f>'Allegato 1.1 (CE) new'!N828</f>
        <v>0</v>
      </c>
      <c r="N839" s="593">
        <f>'Allegato 1.1 (CE) new'!O828</f>
        <v>0</v>
      </c>
      <c r="O839" s="593">
        <f t="shared" ref="O839:Q839" si="298">O840</f>
        <v>0</v>
      </c>
      <c r="P839" s="593">
        <f t="shared" si="298"/>
        <v>0</v>
      </c>
      <c r="Q839" s="593">
        <f t="shared" si="298"/>
        <v>0</v>
      </c>
      <c r="R839" s="453">
        <f t="shared" si="293"/>
        <v>0</v>
      </c>
      <c r="S839" s="361"/>
    </row>
    <row r="840" spans="1:19" ht="25.5">
      <c r="A840" s="398"/>
      <c r="B840" s="398" t="s">
        <v>2279</v>
      </c>
      <c r="C840" s="398" t="s">
        <v>1075</v>
      </c>
      <c r="D840" s="399" t="s">
        <v>1076</v>
      </c>
      <c r="E840" s="398">
        <v>5</v>
      </c>
      <c r="F840" s="400">
        <v>15</v>
      </c>
      <c r="G840" s="400">
        <v>1</v>
      </c>
      <c r="H840" s="400">
        <v>3</v>
      </c>
      <c r="I840" s="400">
        <v>1</v>
      </c>
      <c r="J840" s="406" t="s">
        <v>2280</v>
      </c>
      <c r="K840" s="594">
        <f>'Allegato 1.1 (CE) new'!L829</f>
        <v>0</v>
      </c>
      <c r="L840" s="594">
        <v>0</v>
      </c>
      <c r="M840" s="594">
        <f>'Allegato 1.1 (CE) new'!N829</f>
        <v>0</v>
      </c>
      <c r="N840" s="594">
        <f>'Allegato 1.1 (CE) new'!O829</f>
        <v>0</v>
      </c>
      <c r="O840" s="578">
        <f>N840*0.02+N840</f>
        <v>0</v>
      </c>
      <c r="P840" s="578">
        <f>O840*0.02+O840</f>
        <v>0</v>
      </c>
      <c r="Q840" s="578"/>
      <c r="R840" s="453">
        <f t="shared" si="293"/>
        <v>0</v>
      </c>
      <c r="S840" s="361"/>
    </row>
    <row r="841" spans="1:19" ht="15">
      <c r="A841" s="393"/>
      <c r="B841" s="393" t="s">
        <v>2281</v>
      </c>
      <c r="C841" s="393" t="s">
        <v>1077</v>
      </c>
      <c r="D841" s="394" t="s">
        <v>1078</v>
      </c>
      <c r="E841" s="393">
        <v>5</v>
      </c>
      <c r="F841" s="395">
        <v>15</v>
      </c>
      <c r="G841" s="395">
        <v>1</v>
      </c>
      <c r="H841" s="395">
        <v>4</v>
      </c>
      <c r="I841" s="395">
        <v>0</v>
      </c>
      <c r="J841" s="396" t="s">
        <v>2282</v>
      </c>
      <c r="K841" s="593">
        <f>'Allegato 1.1 (CE) new'!L830</f>
        <v>800000</v>
      </c>
      <c r="L841" s="593">
        <v>800000</v>
      </c>
      <c r="M841" s="593">
        <f>'Allegato 1.1 (CE) new'!N830</f>
        <v>600000</v>
      </c>
      <c r="N841" s="593">
        <f>'Allegato 1.1 (CE) new'!O830</f>
        <v>600000</v>
      </c>
      <c r="O841" s="593">
        <f t="shared" ref="O841:Q841" si="299">O842</f>
        <v>612000</v>
      </c>
      <c r="P841" s="593">
        <f t="shared" si="299"/>
        <v>624240</v>
      </c>
      <c r="Q841" s="593">
        <f t="shared" si="299"/>
        <v>0</v>
      </c>
      <c r="R841" s="453">
        <f t="shared" si="293"/>
        <v>0</v>
      </c>
      <c r="S841" s="361"/>
    </row>
    <row r="842" spans="1:19" ht="15">
      <c r="A842" s="398"/>
      <c r="B842" s="398" t="s">
        <v>2281</v>
      </c>
      <c r="C842" s="398" t="s">
        <v>1077</v>
      </c>
      <c r="D842" s="399" t="s">
        <v>1078</v>
      </c>
      <c r="E842" s="398">
        <v>5</v>
      </c>
      <c r="F842" s="400">
        <v>15</v>
      </c>
      <c r="G842" s="400">
        <v>1</v>
      </c>
      <c r="H842" s="400">
        <v>4</v>
      </c>
      <c r="I842" s="400">
        <v>1</v>
      </c>
      <c r="J842" s="406" t="s">
        <v>2282</v>
      </c>
      <c r="K842" s="594">
        <f>'Allegato 1.1 (CE) new'!L831</f>
        <v>800000</v>
      </c>
      <c r="L842" s="594">
        <v>800000</v>
      </c>
      <c r="M842" s="594">
        <f>'Allegato 1.1 (CE) new'!N831</f>
        <v>600000</v>
      </c>
      <c r="N842" s="578">
        <f>'Allegato 1.1 (CE) new'!O831</f>
        <v>600000</v>
      </c>
      <c r="O842" s="578">
        <f>N842*0.02+N842</f>
        <v>612000</v>
      </c>
      <c r="P842" s="578">
        <f>O842*0.02+O842</f>
        <v>624240</v>
      </c>
      <c r="Q842" s="578"/>
      <c r="R842" s="453">
        <f t="shared" si="293"/>
        <v>0</v>
      </c>
      <c r="S842" s="361"/>
    </row>
    <row r="843" spans="1:19" ht="15">
      <c r="A843" s="393"/>
      <c r="B843" s="393" t="s">
        <v>2283</v>
      </c>
      <c r="C843" s="393" t="s">
        <v>1079</v>
      </c>
      <c r="D843" s="394" t="s">
        <v>1080</v>
      </c>
      <c r="E843" s="393">
        <v>5</v>
      </c>
      <c r="F843" s="395">
        <v>15</v>
      </c>
      <c r="G843" s="395">
        <v>1</v>
      </c>
      <c r="H843" s="395">
        <v>5</v>
      </c>
      <c r="I843" s="395">
        <v>0</v>
      </c>
      <c r="J843" s="396" t="s">
        <v>2284</v>
      </c>
      <c r="K843" s="593">
        <f>'Allegato 1.1 (CE) new'!L832</f>
        <v>650000</v>
      </c>
      <c r="L843" s="593">
        <v>0</v>
      </c>
      <c r="M843" s="593">
        <f>'Allegato 1.1 (CE) new'!N832</f>
        <v>101310</v>
      </c>
      <c r="N843" s="593">
        <f>'Allegato 1.1 (CE) new'!O832</f>
        <v>101310</v>
      </c>
      <c r="O843" s="593">
        <f t="shared" ref="O843:Q843" si="300">O844</f>
        <v>103336.2</v>
      </c>
      <c r="P843" s="593">
        <f t="shared" si="300"/>
        <v>105402.924</v>
      </c>
      <c r="Q843" s="593">
        <f t="shared" si="300"/>
        <v>0</v>
      </c>
      <c r="R843" s="453">
        <f t="shared" si="293"/>
        <v>0</v>
      </c>
      <c r="S843" s="361"/>
    </row>
    <row r="844" spans="1:19" ht="15">
      <c r="A844" s="398"/>
      <c r="B844" s="398" t="s">
        <v>2283</v>
      </c>
      <c r="C844" s="398" t="s">
        <v>1079</v>
      </c>
      <c r="D844" s="399" t="s">
        <v>1080</v>
      </c>
      <c r="E844" s="398">
        <v>5</v>
      </c>
      <c r="F844" s="400">
        <v>15</v>
      </c>
      <c r="G844" s="400">
        <v>1</v>
      </c>
      <c r="H844" s="400">
        <v>5</v>
      </c>
      <c r="I844" s="400">
        <v>1</v>
      </c>
      <c r="J844" s="406" t="s">
        <v>2284</v>
      </c>
      <c r="K844" s="594">
        <f>'Allegato 1.1 (CE) new'!L833</f>
        <v>650000</v>
      </c>
      <c r="L844" s="594">
        <v>0</v>
      </c>
      <c r="M844" s="594">
        <f>'Allegato 1.1 (CE) new'!N833</f>
        <v>101310</v>
      </c>
      <c r="N844" s="578">
        <f>'Allegato 1.1 (CE) new'!O833</f>
        <v>101310</v>
      </c>
      <c r="O844" s="578">
        <f>N844*0.02+N844</f>
        <v>103336.2</v>
      </c>
      <c r="P844" s="578">
        <f>O844*0.02+O844</f>
        <v>105402.924</v>
      </c>
      <c r="Q844" s="578"/>
      <c r="R844" s="453">
        <f t="shared" si="293"/>
        <v>0</v>
      </c>
      <c r="S844" s="361"/>
    </row>
    <row r="845" spans="1:19" ht="15">
      <c r="A845" s="389"/>
      <c r="B845" s="389" t="s">
        <v>2285</v>
      </c>
      <c r="C845" s="389" t="s">
        <v>1081</v>
      </c>
      <c r="D845" s="388" t="s">
        <v>2286</v>
      </c>
      <c r="E845" s="389">
        <v>5</v>
      </c>
      <c r="F845" s="390">
        <v>15</v>
      </c>
      <c r="G845" s="390">
        <v>2</v>
      </c>
      <c r="H845" s="390">
        <v>0</v>
      </c>
      <c r="I845" s="390">
        <v>0</v>
      </c>
      <c r="J845" s="391" t="s">
        <v>2287</v>
      </c>
      <c r="K845" s="592">
        <f>'Allegato 1.1 (CE) new'!L834</f>
        <v>270832</v>
      </c>
      <c r="L845" s="592">
        <v>178667</v>
      </c>
      <c r="M845" s="592">
        <f>'Allegato 1.1 (CE) new'!N834</f>
        <v>270832</v>
      </c>
      <c r="N845" s="592">
        <f>'Allegato 1.1 (CE) new'!O834</f>
        <v>270832</v>
      </c>
      <c r="O845" s="592">
        <f t="shared" ref="O845:Q846" si="301">O846</f>
        <v>276248.64</v>
      </c>
      <c r="P845" s="592">
        <f t="shared" si="301"/>
        <v>281773.6128</v>
      </c>
      <c r="Q845" s="592">
        <f t="shared" si="301"/>
        <v>0</v>
      </c>
      <c r="R845" s="453">
        <f t="shared" si="293"/>
        <v>0</v>
      </c>
      <c r="S845" s="361"/>
    </row>
    <row r="846" spans="1:19" ht="15">
      <c r="A846" s="393"/>
      <c r="B846" s="393" t="s">
        <v>2288</v>
      </c>
      <c r="C846" s="393" t="s">
        <v>1081</v>
      </c>
      <c r="D846" s="394" t="s">
        <v>1082</v>
      </c>
      <c r="E846" s="393">
        <v>5</v>
      </c>
      <c r="F846" s="395">
        <v>15</v>
      </c>
      <c r="G846" s="395">
        <v>2</v>
      </c>
      <c r="H846" s="395">
        <v>1</v>
      </c>
      <c r="I846" s="395">
        <v>0</v>
      </c>
      <c r="J846" s="396" t="s">
        <v>2289</v>
      </c>
      <c r="K846" s="593">
        <f>'Allegato 1.1 (CE) new'!L835</f>
        <v>270832</v>
      </c>
      <c r="L846" s="593">
        <v>178667</v>
      </c>
      <c r="M846" s="593">
        <f>'Allegato 1.1 (CE) new'!N835</f>
        <v>270832</v>
      </c>
      <c r="N846" s="593">
        <f>'Allegato 1.1 (CE) new'!O835</f>
        <v>270832</v>
      </c>
      <c r="O846" s="593">
        <f t="shared" si="301"/>
        <v>276248.64</v>
      </c>
      <c r="P846" s="593">
        <f t="shared" si="301"/>
        <v>281773.6128</v>
      </c>
      <c r="Q846" s="593">
        <f t="shared" si="301"/>
        <v>0</v>
      </c>
      <c r="R846" s="453">
        <f t="shared" si="293"/>
        <v>0</v>
      </c>
      <c r="S846" s="361"/>
    </row>
    <row r="847" spans="1:19" ht="15">
      <c r="A847" s="398"/>
      <c r="B847" s="398" t="s">
        <v>2288</v>
      </c>
      <c r="C847" s="398" t="s">
        <v>1081</v>
      </c>
      <c r="D847" s="399" t="s">
        <v>1082</v>
      </c>
      <c r="E847" s="398">
        <v>5</v>
      </c>
      <c r="F847" s="400">
        <v>15</v>
      </c>
      <c r="G847" s="400">
        <v>2</v>
      </c>
      <c r="H847" s="400">
        <v>1</v>
      </c>
      <c r="I847" s="400">
        <v>1</v>
      </c>
      <c r="J847" s="406" t="s">
        <v>2289</v>
      </c>
      <c r="K847" s="594">
        <f>'Allegato 1.1 (CE) new'!L836</f>
        <v>270832</v>
      </c>
      <c r="L847" s="594">
        <v>178667</v>
      </c>
      <c r="M847" s="594">
        <f>'Allegato 1.1 (CE) new'!N836</f>
        <v>270832</v>
      </c>
      <c r="N847" s="578">
        <f>'Allegato 1.1 (CE) new'!O836</f>
        <v>270832</v>
      </c>
      <c r="O847" s="578">
        <f>N847*0.02+N847</f>
        <v>276248.64</v>
      </c>
      <c r="P847" s="578">
        <f>O847*0.02+O847</f>
        <v>281773.6128</v>
      </c>
      <c r="Q847" s="578"/>
      <c r="R847" s="453">
        <f t="shared" si="293"/>
        <v>0</v>
      </c>
      <c r="S847" s="361"/>
    </row>
    <row r="848" spans="1:19" ht="25.5">
      <c r="A848" s="389"/>
      <c r="B848" s="389" t="s">
        <v>2290</v>
      </c>
      <c r="C848" s="389" t="s">
        <v>1083</v>
      </c>
      <c r="D848" s="388" t="s">
        <v>2291</v>
      </c>
      <c r="E848" s="389">
        <v>5</v>
      </c>
      <c r="F848" s="390">
        <v>15</v>
      </c>
      <c r="G848" s="390">
        <v>3</v>
      </c>
      <c r="H848" s="390">
        <v>0</v>
      </c>
      <c r="I848" s="390">
        <v>0</v>
      </c>
      <c r="J848" s="391" t="s">
        <v>2292</v>
      </c>
      <c r="K848" s="592">
        <f>'Allegato 1.1 (CE) new'!L837</f>
        <v>2167000</v>
      </c>
      <c r="L848" s="592">
        <v>0</v>
      </c>
      <c r="M848" s="592">
        <f>'Allegato 1.1 (CE) new'!N837</f>
        <v>3550000</v>
      </c>
      <c r="N848" s="592">
        <f>'Allegato 1.1 (CE) new'!O837</f>
        <v>0</v>
      </c>
      <c r="O848" s="592">
        <f t="shared" ref="O848:Q848" si="302">O849+O864+O866+O868</f>
        <v>0</v>
      </c>
      <c r="P848" s="592">
        <f t="shared" si="302"/>
        <v>0</v>
      </c>
      <c r="Q848" s="592">
        <f t="shared" si="302"/>
        <v>0</v>
      </c>
      <c r="R848" s="453">
        <f t="shared" si="293"/>
        <v>0</v>
      </c>
      <c r="S848" s="361"/>
    </row>
    <row r="849" spans="1:19" ht="25.5">
      <c r="A849" s="393"/>
      <c r="B849" s="393" t="s">
        <v>2293</v>
      </c>
      <c r="C849" s="393" t="s">
        <v>1085</v>
      </c>
      <c r="D849" s="394" t="s">
        <v>1086</v>
      </c>
      <c r="E849" s="393">
        <v>5</v>
      </c>
      <c r="F849" s="395">
        <v>15</v>
      </c>
      <c r="G849" s="395">
        <v>3</v>
      </c>
      <c r="H849" s="395">
        <v>1</v>
      </c>
      <c r="I849" s="395">
        <v>0</v>
      </c>
      <c r="J849" s="396" t="s">
        <v>2294</v>
      </c>
      <c r="K849" s="593">
        <f>'Allegato 1.1 (CE) new'!L838</f>
        <v>2167000</v>
      </c>
      <c r="L849" s="593">
        <v>0</v>
      </c>
      <c r="M849" s="593">
        <f>'Allegato 1.1 (CE) new'!N838</f>
        <v>3550000</v>
      </c>
      <c r="N849" s="593">
        <f>'Allegato 1.1 (CE) new'!O838</f>
        <v>0</v>
      </c>
      <c r="O849" s="593">
        <f t="shared" ref="O849:Q849" si="303">SUBTOTAL(9,O850:O863)</f>
        <v>0</v>
      </c>
      <c r="P849" s="593">
        <f t="shared" si="303"/>
        <v>0</v>
      </c>
      <c r="Q849" s="593">
        <f t="shared" si="303"/>
        <v>0</v>
      </c>
      <c r="R849" s="453">
        <f t="shared" si="293"/>
        <v>0</v>
      </c>
      <c r="S849" s="361"/>
    </row>
    <row r="850" spans="1:19" ht="25.5">
      <c r="A850" s="398"/>
      <c r="B850" s="398" t="s">
        <v>2293</v>
      </c>
      <c r="C850" s="398" t="s">
        <v>1085</v>
      </c>
      <c r="D850" s="399" t="s">
        <v>1086</v>
      </c>
      <c r="E850" s="398">
        <v>5</v>
      </c>
      <c r="F850" s="400">
        <v>15</v>
      </c>
      <c r="G850" s="400">
        <v>3</v>
      </c>
      <c r="H850" s="400">
        <v>1</v>
      </c>
      <c r="I850" s="400">
        <v>1</v>
      </c>
      <c r="J850" s="406" t="s">
        <v>2295</v>
      </c>
      <c r="K850" s="594">
        <f>'Allegato 1.1 (CE) new'!L839</f>
        <v>0</v>
      </c>
      <c r="L850" s="594">
        <v>0</v>
      </c>
      <c r="M850" s="594">
        <f>'Allegato 1.1 (CE) new'!N839</f>
        <v>0</v>
      </c>
      <c r="N850" s="594">
        <f>'Allegato 1.1 (CE) new'!O839</f>
        <v>0</v>
      </c>
      <c r="O850" s="578">
        <f t="shared" ref="O850:P863" si="304">N850*0.02+N850</f>
        <v>0</v>
      </c>
      <c r="P850" s="578">
        <f t="shared" si="304"/>
        <v>0</v>
      </c>
      <c r="Q850" s="578"/>
      <c r="R850" s="453">
        <f t="shared" si="293"/>
        <v>0</v>
      </c>
      <c r="S850" s="361"/>
    </row>
    <row r="851" spans="1:19" ht="25.5">
      <c r="A851" s="398"/>
      <c r="B851" s="398" t="s">
        <v>2293</v>
      </c>
      <c r="C851" s="398" t="s">
        <v>1085</v>
      </c>
      <c r="D851" s="399" t="s">
        <v>1086</v>
      </c>
      <c r="E851" s="398">
        <v>5</v>
      </c>
      <c r="F851" s="400">
        <v>15</v>
      </c>
      <c r="G851" s="400">
        <v>3</v>
      </c>
      <c r="H851" s="400">
        <v>1</v>
      </c>
      <c r="I851" s="400">
        <v>2</v>
      </c>
      <c r="J851" s="406" t="s">
        <v>2296</v>
      </c>
      <c r="K851" s="594">
        <f>'Allegato 1.1 (CE) new'!L840</f>
        <v>0</v>
      </c>
      <c r="L851" s="594">
        <v>0</v>
      </c>
      <c r="M851" s="594">
        <f>'Allegato 1.1 (CE) new'!N840</f>
        <v>0</v>
      </c>
      <c r="N851" s="594">
        <f>'Allegato 1.1 (CE) new'!O840</f>
        <v>0</v>
      </c>
      <c r="O851" s="578">
        <f t="shared" si="304"/>
        <v>0</v>
      </c>
      <c r="P851" s="578">
        <f t="shared" si="304"/>
        <v>0</v>
      </c>
      <c r="Q851" s="578"/>
      <c r="R851" s="453">
        <f t="shared" si="293"/>
        <v>0</v>
      </c>
      <c r="S851" s="361"/>
    </row>
    <row r="852" spans="1:19" ht="25.5">
      <c r="A852" s="398"/>
      <c r="B852" s="398" t="s">
        <v>2293</v>
      </c>
      <c r="C852" s="398" t="s">
        <v>1085</v>
      </c>
      <c r="D852" s="399" t="s">
        <v>1086</v>
      </c>
      <c r="E852" s="398">
        <v>5</v>
      </c>
      <c r="F852" s="400">
        <v>15</v>
      </c>
      <c r="G852" s="400">
        <v>3</v>
      </c>
      <c r="H852" s="400">
        <v>1</v>
      </c>
      <c r="I852" s="400">
        <v>3</v>
      </c>
      <c r="J852" s="406" t="s">
        <v>2297</v>
      </c>
      <c r="K852" s="594">
        <f>'Allegato 1.1 (CE) new'!L841</f>
        <v>0</v>
      </c>
      <c r="L852" s="594">
        <v>0</v>
      </c>
      <c r="M852" s="594">
        <f>'Allegato 1.1 (CE) new'!N841</f>
        <v>0</v>
      </c>
      <c r="N852" s="594">
        <f>'Allegato 1.1 (CE) new'!O841</f>
        <v>0</v>
      </c>
      <c r="O852" s="578">
        <f t="shared" si="304"/>
        <v>0</v>
      </c>
      <c r="P852" s="578">
        <f t="shared" si="304"/>
        <v>0</v>
      </c>
      <c r="Q852" s="578"/>
      <c r="R852" s="453">
        <f t="shared" si="293"/>
        <v>0</v>
      </c>
      <c r="S852" s="361"/>
    </row>
    <row r="853" spans="1:19" ht="25.5">
      <c r="A853" s="398"/>
      <c r="B853" s="398" t="s">
        <v>2293</v>
      </c>
      <c r="C853" s="398" t="s">
        <v>1085</v>
      </c>
      <c r="D853" s="399" t="s">
        <v>1086</v>
      </c>
      <c r="E853" s="398">
        <v>5</v>
      </c>
      <c r="F853" s="400">
        <v>15</v>
      </c>
      <c r="G853" s="400">
        <v>3</v>
      </c>
      <c r="H853" s="400">
        <v>1</v>
      </c>
      <c r="I853" s="400">
        <v>4</v>
      </c>
      <c r="J853" s="406" t="s">
        <v>2298</v>
      </c>
      <c r="K853" s="594">
        <f>'Allegato 1.1 (CE) new'!L842</f>
        <v>0</v>
      </c>
      <c r="L853" s="594">
        <v>0</v>
      </c>
      <c r="M853" s="594">
        <f>'Allegato 1.1 (CE) new'!N842</f>
        <v>0</v>
      </c>
      <c r="N853" s="594">
        <f>'Allegato 1.1 (CE) new'!O842</f>
        <v>0</v>
      </c>
      <c r="O853" s="578">
        <f t="shared" si="304"/>
        <v>0</v>
      </c>
      <c r="P853" s="578">
        <f t="shared" si="304"/>
        <v>0</v>
      </c>
      <c r="Q853" s="578"/>
      <c r="R853" s="453">
        <f t="shared" si="293"/>
        <v>0</v>
      </c>
      <c r="S853" s="361"/>
    </row>
    <row r="854" spans="1:19" ht="25.5">
      <c r="A854" s="398"/>
      <c r="B854" s="398" t="s">
        <v>2293</v>
      </c>
      <c r="C854" s="398" t="s">
        <v>1085</v>
      </c>
      <c r="D854" s="399" t="s">
        <v>1086</v>
      </c>
      <c r="E854" s="398">
        <v>5</v>
      </c>
      <c r="F854" s="400">
        <v>15</v>
      </c>
      <c r="G854" s="400">
        <v>3</v>
      </c>
      <c r="H854" s="400">
        <v>1</v>
      </c>
      <c r="I854" s="400">
        <v>5</v>
      </c>
      <c r="J854" s="406" t="s">
        <v>2299</v>
      </c>
      <c r="K854" s="594">
        <f>'Allegato 1.1 (CE) new'!L843</f>
        <v>0</v>
      </c>
      <c r="L854" s="594">
        <v>0</v>
      </c>
      <c r="M854" s="594">
        <f>'Allegato 1.1 (CE) new'!N843</f>
        <v>0</v>
      </c>
      <c r="N854" s="594">
        <f>'Allegato 1.1 (CE) new'!O843</f>
        <v>0</v>
      </c>
      <c r="O854" s="578">
        <f t="shared" si="304"/>
        <v>0</v>
      </c>
      <c r="P854" s="578">
        <f t="shared" si="304"/>
        <v>0</v>
      </c>
      <c r="Q854" s="578"/>
      <c r="R854" s="453">
        <f t="shared" si="293"/>
        <v>0</v>
      </c>
      <c r="S854" s="361"/>
    </row>
    <row r="855" spans="1:19" ht="25.5">
      <c r="A855" s="398"/>
      <c r="B855" s="398" t="s">
        <v>2293</v>
      </c>
      <c r="C855" s="398" t="s">
        <v>1085</v>
      </c>
      <c r="D855" s="399" t="s">
        <v>1086</v>
      </c>
      <c r="E855" s="398">
        <v>5</v>
      </c>
      <c r="F855" s="400">
        <v>15</v>
      </c>
      <c r="G855" s="400">
        <v>3</v>
      </c>
      <c r="H855" s="400">
        <v>1</v>
      </c>
      <c r="I855" s="400">
        <v>6</v>
      </c>
      <c r="J855" s="406" t="s">
        <v>2300</v>
      </c>
      <c r="K855" s="594">
        <f>'Allegato 1.1 (CE) new'!L844</f>
        <v>0</v>
      </c>
      <c r="L855" s="594">
        <v>0</v>
      </c>
      <c r="M855" s="594">
        <f>'Allegato 1.1 (CE) new'!N844</f>
        <v>0</v>
      </c>
      <c r="N855" s="594">
        <f>'Allegato 1.1 (CE) new'!O844</f>
        <v>0</v>
      </c>
      <c r="O855" s="578">
        <f t="shared" si="304"/>
        <v>0</v>
      </c>
      <c r="P855" s="578">
        <f t="shared" si="304"/>
        <v>0</v>
      </c>
      <c r="Q855" s="578"/>
      <c r="R855" s="453">
        <f t="shared" si="293"/>
        <v>0</v>
      </c>
      <c r="S855" s="361"/>
    </row>
    <row r="856" spans="1:19" ht="25.5">
      <c r="A856" s="398"/>
      <c r="B856" s="398" t="s">
        <v>2293</v>
      </c>
      <c r="C856" s="398" t="s">
        <v>1085</v>
      </c>
      <c r="D856" s="399" t="s">
        <v>1086</v>
      </c>
      <c r="E856" s="398">
        <v>5</v>
      </c>
      <c r="F856" s="400">
        <v>15</v>
      </c>
      <c r="G856" s="400">
        <v>3</v>
      </c>
      <c r="H856" s="400">
        <v>1</v>
      </c>
      <c r="I856" s="400">
        <v>7</v>
      </c>
      <c r="J856" s="406" t="s">
        <v>2301</v>
      </c>
      <c r="K856" s="594">
        <f>'Allegato 1.1 (CE) new'!L845</f>
        <v>0</v>
      </c>
      <c r="L856" s="594">
        <v>0</v>
      </c>
      <c r="M856" s="594">
        <f>'Allegato 1.1 (CE) new'!N845</f>
        <v>0</v>
      </c>
      <c r="N856" s="594">
        <f>'Allegato 1.1 (CE) new'!O845</f>
        <v>0</v>
      </c>
      <c r="O856" s="578">
        <f t="shared" si="304"/>
        <v>0</v>
      </c>
      <c r="P856" s="578">
        <f t="shared" si="304"/>
        <v>0</v>
      </c>
      <c r="Q856" s="578"/>
      <c r="R856" s="453">
        <f t="shared" si="293"/>
        <v>0</v>
      </c>
      <c r="S856" s="361"/>
    </row>
    <row r="857" spans="1:19" ht="25.5">
      <c r="A857" s="398"/>
      <c r="B857" s="398" t="s">
        <v>2293</v>
      </c>
      <c r="C857" s="398" t="s">
        <v>1085</v>
      </c>
      <c r="D857" s="399" t="s">
        <v>1086</v>
      </c>
      <c r="E857" s="398">
        <v>5</v>
      </c>
      <c r="F857" s="400">
        <v>15</v>
      </c>
      <c r="G857" s="400">
        <v>3</v>
      </c>
      <c r="H857" s="400">
        <v>1</v>
      </c>
      <c r="I857" s="400">
        <v>8</v>
      </c>
      <c r="J857" s="406" t="s">
        <v>2302</v>
      </c>
      <c r="K857" s="594">
        <f>'Allegato 1.1 (CE) new'!L846</f>
        <v>0</v>
      </c>
      <c r="L857" s="594">
        <v>0</v>
      </c>
      <c r="M857" s="594">
        <f>'Allegato 1.1 (CE) new'!N846</f>
        <v>0</v>
      </c>
      <c r="N857" s="594">
        <f>'Allegato 1.1 (CE) new'!O846</f>
        <v>0</v>
      </c>
      <c r="O857" s="578">
        <f t="shared" si="304"/>
        <v>0</v>
      </c>
      <c r="P857" s="578">
        <f t="shared" si="304"/>
        <v>0</v>
      </c>
      <c r="Q857" s="578"/>
      <c r="R857" s="453">
        <f t="shared" si="293"/>
        <v>0</v>
      </c>
      <c r="S857" s="361"/>
    </row>
    <row r="858" spans="1:19" ht="25.5">
      <c r="A858" s="398"/>
      <c r="B858" s="398" t="s">
        <v>2293</v>
      </c>
      <c r="C858" s="398" t="s">
        <v>1085</v>
      </c>
      <c r="D858" s="399" t="s">
        <v>1086</v>
      </c>
      <c r="E858" s="398">
        <v>5</v>
      </c>
      <c r="F858" s="400">
        <v>15</v>
      </c>
      <c r="G858" s="400">
        <v>3</v>
      </c>
      <c r="H858" s="400">
        <v>1</v>
      </c>
      <c r="I858" s="400">
        <v>9</v>
      </c>
      <c r="J858" s="406" t="s">
        <v>2303</v>
      </c>
      <c r="K858" s="594">
        <f>'Allegato 1.1 (CE) new'!L847</f>
        <v>0</v>
      </c>
      <c r="L858" s="594">
        <v>0</v>
      </c>
      <c r="M858" s="594">
        <f>'Allegato 1.1 (CE) new'!N847</f>
        <v>0</v>
      </c>
      <c r="N858" s="594">
        <f>'Allegato 1.1 (CE) new'!O847</f>
        <v>0</v>
      </c>
      <c r="O858" s="578">
        <f t="shared" si="304"/>
        <v>0</v>
      </c>
      <c r="P858" s="578">
        <f t="shared" si="304"/>
        <v>0</v>
      </c>
      <c r="Q858" s="578"/>
      <c r="R858" s="453">
        <f t="shared" si="293"/>
        <v>0</v>
      </c>
      <c r="S858" s="361"/>
    </row>
    <row r="859" spans="1:19" ht="25.5">
      <c r="A859" s="398"/>
      <c r="B859" s="398" t="s">
        <v>2293</v>
      </c>
      <c r="C859" s="398" t="s">
        <v>1085</v>
      </c>
      <c r="D859" s="399" t="s">
        <v>1086</v>
      </c>
      <c r="E859" s="398">
        <v>5</v>
      </c>
      <c r="F859" s="400">
        <v>15</v>
      </c>
      <c r="G859" s="400">
        <v>3</v>
      </c>
      <c r="H859" s="400">
        <v>1</v>
      </c>
      <c r="I859" s="400">
        <v>10</v>
      </c>
      <c r="J859" s="406" t="s">
        <v>2304</v>
      </c>
      <c r="K859" s="594">
        <f>'Allegato 1.1 (CE) new'!L848</f>
        <v>0</v>
      </c>
      <c r="L859" s="594">
        <v>0</v>
      </c>
      <c r="M859" s="594">
        <f>'Allegato 1.1 (CE) new'!N848</f>
        <v>0</v>
      </c>
      <c r="N859" s="594">
        <f>'Allegato 1.1 (CE) new'!O848</f>
        <v>0</v>
      </c>
      <c r="O859" s="578">
        <f t="shared" si="304"/>
        <v>0</v>
      </c>
      <c r="P859" s="578">
        <f t="shared" si="304"/>
        <v>0</v>
      </c>
      <c r="Q859" s="578"/>
      <c r="R859" s="453">
        <f t="shared" si="293"/>
        <v>0</v>
      </c>
      <c r="S859" s="361"/>
    </row>
    <row r="860" spans="1:19" ht="25.5">
      <c r="A860" s="398"/>
      <c r="B860" s="398" t="s">
        <v>2293</v>
      </c>
      <c r="C860" s="398" t="s">
        <v>1085</v>
      </c>
      <c r="D860" s="399" t="s">
        <v>1086</v>
      </c>
      <c r="E860" s="398">
        <v>5</v>
      </c>
      <c r="F860" s="400">
        <v>15</v>
      </c>
      <c r="G860" s="400">
        <v>3</v>
      </c>
      <c r="H860" s="400">
        <v>1</v>
      </c>
      <c r="I860" s="400">
        <v>11</v>
      </c>
      <c r="J860" s="406" t="s">
        <v>2305</v>
      </c>
      <c r="K860" s="594">
        <f>'Allegato 1.1 (CE) new'!L849</f>
        <v>2167000</v>
      </c>
      <c r="L860" s="594">
        <v>0</v>
      </c>
      <c r="M860" s="578">
        <f>'Allegato 1.1 (CE) new'!N849</f>
        <v>3550000</v>
      </c>
      <c r="N860" s="594">
        <f>'Allegato 1.1 (CE) new'!O849</f>
        <v>0</v>
      </c>
      <c r="O860" s="578">
        <f t="shared" si="304"/>
        <v>0</v>
      </c>
      <c r="P860" s="578">
        <f t="shared" si="304"/>
        <v>0</v>
      </c>
      <c r="Q860" s="578"/>
      <c r="R860" s="453">
        <f t="shared" si="293"/>
        <v>0</v>
      </c>
      <c r="S860" s="361"/>
    </row>
    <row r="861" spans="1:19" ht="25.5">
      <c r="A861" s="398"/>
      <c r="B861" s="398" t="s">
        <v>2293</v>
      </c>
      <c r="C861" s="398" t="s">
        <v>1085</v>
      </c>
      <c r="D861" s="399" t="s">
        <v>1086</v>
      </c>
      <c r="E861" s="398">
        <v>5</v>
      </c>
      <c r="F861" s="400">
        <v>15</v>
      </c>
      <c r="G861" s="400">
        <v>3</v>
      </c>
      <c r="H861" s="400">
        <v>1</v>
      </c>
      <c r="I861" s="400">
        <v>12</v>
      </c>
      <c r="J861" s="406" t="s">
        <v>2306</v>
      </c>
      <c r="K861" s="594">
        <f>'Allegato 1.1 (CE) new'!L850</f>
        <v>0</v>
      </c>
      <c r="L861" s="594">
        <v>0</v>
      </c>
      <c r="M861" s="594">
        <f>'Allegato 1.1 (CE) new'!N850</f>
        <v>0</v>
      </c>
      <c r="N861" s="594">
        <f>'Allegato 1.1 (CE) new'!O850</f>
        <v>0</v>
      </c>
      <c r="O861" s="578">
        <f t="shared" si="304"/>
        <v>0</v>
      </c>
      <c r="P861" s="578">
        <f t="shared" si="304"/>
        <v>0</v>
      </c>
      <c r="Q861" s="578"/>
      <c r="R861" s="453">
        <f t="shared" si="293"/>
        <v>0</v>
      </c>
      <c r="S861" s="361"/>
    </row>
    <row r="862" spans="1:19" ht="25.5">
      <c r="A862" s="398"/>
      <c r="B862" s="398" t="s">
        <v>2293</v>
      </c>
      <c r="C862" s="398" t="s">
        <v>1085</v>
      </c>
      <c r="D862" s="399" t="s">
        <v>1086</v>
      </c>
      <c r="E862" s="398">
        <v>5</v>
      </c>
      <c r="F862" s="400">
        <v>15</v>
      </c>
      <c r="G862" s="400">
        <v>3</v>
      </c>
      <c r="H862" s="400">
        <v>1</v>
      </c>
      <c r="I862" s="400">
        <v>13</v>
      </c>
      <c r="J862" s="406" t="s">
        <v>2307</v>
      </c>
      <c r="K862" s="594">
        <f>'Allegato 1.1 (CE) new'!L851</f>
        <v>0</v>
      </c>
      <c r="L862" s="594">
        <v>0</v>
      </c>
      <c r="M862" s="594">
        <f>'Allegato 1.1 (CE) new'!N851</f>
        <v>0</v>
      </c>
      <c r="N862" s="594">
        <f>'Allegato 1.1 (CE) new'!O851</f>
        <v>0</v>
      </c>
      <c r="O862" s="578">
        <f t="shared" si="304"/>
        <v>0</v>
      </c>
      <c r="P862" s="578">
        <f t="shared" si="304"/>
        <v>0</v>
      </c>
      <c r="Q862" s="578"/>
      <c r="R862" s="453">
        <f t="shared" si="293"/>
        <v>0</v>
      </c>
      <c r="S862" s="361"/>
    </row>
    <row r="863" spans="1:19" ht="25.5">
      <c r="A863" s="398"/>
      <c r="B863" s="398" t="s">
        <v>2293</v>
      </c>
      <c r="C863" s="398" t="s">
        <v>1085</v>
      </c>
      <c r="D863" s="399" t="s">
        <v>1086</v>
      </c>
      <c r="E863" s="398">
        <v>5</v>
      </c>
      <c r="F863" s="400">
        <v>15</v>
      </c>
      <c r="G863" s="400">
        <v>3</v>
      </c>
      <c r="H863" s="400">
        <v>1</v>
      </c>
      <c r="I863" s="400">
        <v>14</v>
      </c>
      <c r="J863" s="406" t="s">
        <v>2308</v>
      </c>
      <c r="K863" s="594">
        <f>'Allegato 1.1 (CE) new'!L852</f>
        <v>0</v>
      </c>
      <c r="L863" s="594">
        <v>0</v>
      </c>
      <c r="M863" s="594">
        <f>'Allegato 1.1 (CE) new'!N852</f>
        <v>0</v>
      </c>
      <c r="N863" s="594">
        <f>'Allegato 1.1 (CE) new'!O852</f>
        <v>0</v>
      </c>
      <c r="O863" s="578">
        <f t="shared" si="304"/>
        <v>0</v>
      </c>
      <c r="P863" s="578">
        <f t="shared" si="304"/>
        <v>0</v>
      </c>
      <c r="Q863" s="578"/>
      <c r="R863" s="453">
        <f t="shared" si="293"/>
        <v>0</v>
      </c>
      <c r="S863" s="361"/>
    </row>
    <row r="864" spans="1:19" ht="25.5">
      <c r="A864" s="393"/>
      <c r="B864" s="393" t="s">
        <v>2309</v>
      </c>
      <c r="C864" s="393" t="s">
        <v>1087</v>
      </c>
      <c r="D864" s="394" t="s">
        <v>1088</v>
      </c>
      <c r="E864" s="393">
        <v>5</v>
      </c>
      <c r="F864" s="395">
        <v>15</v>
      </c>
      <c r="G864" s="395">
        <v>3</v>
      </c>
      <c r="H864" s="395">
        <v>2</v>
      </c>
      <c r="I864" s="395">
        <v>0</v>
      </c>
      <c r="J864" s="396" t="s">
        <v>2310</v>
      </c>
      <c r="K864" s="593">
        <f>'Allegato 1.1 (CE) new'!L853</f>
        <v>0</v>
      </c>
      <c r="L864" s="593">
        <v>0</v>
      </c>
      <c r="M864" s="593">
        <f>'Allegato 1.1 (CE) new'!N853</f>
        <v>0</v>
      </c>
      <c r="N864" s="593">
        <f>'Allegato 1.1 (CE) new'!O853</f>
        <v>0</v>
      </c>
      <c r="O864" s="593">
        <f t="shared" ref="O864:Q864" si="305">O865</f>
        <v>0</v>
      </c>
      <c r="P864" s="593">
        <f t="shared" si="305"/>
        <v>0</v>
      </c>
      <c r="Q864" s="593">
        <f t="shared" si="305"/>
        <v>0</v>
      </c>
      <c r="R864" s="453">
        <f t="shared" si="293"/>
        <v>0</v>
      </c>
      <c r="S864" s="361"/>
    </row>
    <row r="865" spans="1:19" ht="25.5">
      <c r="A865" s="398"/>
      <c r="B865" s="398" t="s">
        <v>2309</v>
      </c>
      <c r="C865" s="398" t="s">
        <v>1087</v>
      </c>
      <c r="D865" s="399" t="s">
        <v>1088</v>
      </c>
      <c r="E865" s="398">
        <v>5</v>
      </c>
      <c r="F865" s="400">
        <v>15</v>
      </c>
      <c r="G865" s="400">
        <v>3</v>
      </c>
      <c r="H865" s="400">
        <v>2</v>
      </c>
      <c r="I865" s="400">
        <v>1</v>
      </c>
      <c r="J865" s="406" t="s">
        <v>2310</v>
      </c>
      <c r="K865" s="594">
        <f>'Allegato 1.1 (CE) new'!L854</f>
        <v>0</v>
      </c>
      <c r="L865" s="594">
        <v>0</v>
      </c>
      <c r="M865" s="594">
        <f>'Allegato 1.1 (CE) new'!N854</f>
        <v>0</v>
      </c>
      <c r="N865" s="594">
        <f>'Allegato 1.1 (CE) new'!O854</f>
        <v>0</v>
      </c>
      <c r="O865" s="578">
        <f>N865*0.02+N865</f>
        <v>0</v>
      </c>
      <c r="P865" s="578">
        <f>O865*0.02+O865</f>
        <v>0</v>
      </c>
      <c r="Q865" s="578"/>
      <c r="R865" s="453">
        <f t="shared" si="293"/>
        <v>0</v>
      </c>
      <c r="S865" s="361"/>
    </row>
    <row r="866" spans="1:19" ht="25.5">
      <c r="A866" s="393"/>
      <c r="B866" s="393" t="s">
        <v>2311</v>
      </c>
      <c r="C866" s="393" t="s">
        <v>1089</v>
      </c>
      <c r="D866" s="394" t="s">
        <v>1090</v>
      </c>
      <c r="E866" s="393">
        <v>5</v>
      </c>
      <c r="F866" s="395">
        <v>15</v>
      </c>
      <c r="G866" s="395">
        <v>3</v>
      </c>
      <c r="H866" s="395">
        <v>3</v>
      </c>
      <c r="I866" s="395">
        <v>0</v>
      </c>
      <c r="J866" s="396" t="s">
        <v>2312</v>
      </c>
      <c r="K866" s="593">
        <f>'Allegato 1.1 (CE) new'!L855</f>
        <v>0</v>
      </c>
      <c r="L866" s="593">
        <v>0</v>
      </c>
      <c r="M866" s="593">
        <f>'Allegato 1.1 (CE) new'!N855</f>
        <v>0</v>
      </c>
      <c r="N866" s="593">
        <f>'Allegato 1.1 (CE) new'!O855</f>
        <v>0</v>
      </c>
      <c r="O866" s="593">
        <f t="shared" ref="O866:Q866" si="306">O867</f>
        <v>0</v>
      </c>
      <c r="P866" s="593">
        <f t="shared" si="306"/>
        <v>0</v>
      </c>
      <c r="Q866" s="593">
        <f t="shared" si="306"/>
        <v>0</v>
      </c>
      <c r="R866" s="453">
        <f t="shared" si="293"/>
        <v>0</v>
      </c>
      <c r="S866" s="361"/>
    </row>
    <row r="867" spans="1:19" ht="25.5">
      <c r="A867" s="398"/>
      <c r="B867" s="398" t="s">
        <v>2311</v>
      </c>
      <c r="C867" s="398" t="s">
        <v>1089</v>
      </c>
      <c r="D867" s="399" t="s">
        <v>1090</v>
      </c>
      <c r="E867" s="398">
        <v>5</v>
      </c>
      <c r="F867" s="400">
        <v>15</v>
      </c>
      <c r="G867" s="400">
        <v>3</v>
      </c>
      <c r="H867" s="400">
        <v>3</v>
      </c>
      <c r="I867" s="400">
        <v>1</v>
      </c>
      <c r="J867" s="406" t="s">
        <v>2312</v>
      </c>
      <c r="K867" s="594">
        <f>'Allegato 1.1 (CE) new'!L856</f>
        <v>0</v>
      </c>
      <c r="L867" s="594">
        <v>0</v>
      </c>
      <c r="M867" s="594">
        <f>'Allegato 1.1 (CE) new'!N856</f>
        <v>0</v>
      </c>
      <c r="N867" s="594">
        <f>'Allegato 1.1 (CE) new'!O856</f>
        <v>0</v>
      </c>
      <c r="O867" s="578">
        <f>N867*0.02+N867</f>
        <v>0</v>
      </c>
      <c r="P867" s="578">
        <f>O867*0.02+O867</f>
        <v>0</v>
      </c>
      <c r="Q867" s="578"/>
      <c r="R867" s="453">
        <f t="shared" si="293"/>
        <v>0</v>
      </c>
      <c r="S867" s="361"/>
    </row>
    <row r="868" spans="1:19" ht="15">
      <c r="A868" s="393"/>
      <c r="B868" s="393" t="s">
        <v>2313</v>
      </c>
      <c r="C868" s="393" t="s">
        <v>1091</v>
      </c>
      <c r="D868" s="394" t="s">
        <v>1092</v>
      </c>
      <c r="E868" s="393">
        <v>5</v>
      </c>
      <c r="F868" s="395">
        <v>15</v>
      </c>
      <c r="G868" s="395">
        <v>3</v>
      </c>
      <c r="H868" s="395">
        <v>4</v>
      </c>
      <c r="I868" s="395">
        <v>0</v>
      </c>
      <c r="J868" s="396" t="s">
        <v>2314</v>
      </c>
      <c r="K868" s="593">
        <f>'Allegato 1.1 (CE) new'!L857</f>
        <v>0</v>
      </c>
      <c r="L868" s="593">
        <v>0</v>
      </c>
      <c r="M868" s="593">
        <f>'Allegato 1.1 (CE) new'!N857</f>
        <v>0</v>
      </c>
      <c r="N868" s="593">
        <f>'Allegato 1.1 (CE) new'!O857</f>
        <v>0</v>
      </c>
      <c r="O868" s="593">
        <f t="shared" ref="O868:Q868" si="307">O869</f>
        <v>0</v>
      </c>
      <c r="P868" s="593">
        <f t="shared" si="307"/>
        <v>0</v>
      </c>
      <c r="Q868" s="593">
        <f t="shared" si="307"/>
        <v>0</v>
      </c>
      <c r="R868" s="453">
        <f t="shared" si="293"/>
        <v>0</v>
      </c>
      <c r="S868" s="361"/>
    </row>
    <row r="869" spans="1:19" ht="15">
      <c r="A869" s="398"/>
      <c r="B869" s="398" t="s">
        <v>2313</v>
      </c>
      <c r="C869" s="398" t="s">
        <v>1091</v>
      </c>
      <c r="D869" s="399" t="s">
        <v>1092</v>
      </c>
      <c r="E869" s="398">
        <v>5</v>
      </c>
      <c r="F869" s="400">
        <v>15</v>
      </c>
      <c r="G869" s="400">
        <v>3</v>
      </c>
      <c r="H869" s="400">
        <v>4</v>
      </c>
      <c r="I869" s="400">
        <v>1</v>
      </c>
      <c r="J869" s="406" t="s">
        <v>2314</v>
      </c>
      <c r="K869" s="594">
        <f>'Allegato 1.1 (CE) new'!L858</f>
        <v>0</v>
      </c>
      <c r="L869" s="594">
        <v>0</v>
      </c>
      <c r="M869" s="594">
        <f>'Allegato 1.1 (CE) new'!N858</f>
        <v>0</v>
      </c>
      <c r="N869" s="594">
        <f>'Allegato 1.1 (CE) new'!O858</f>
        <v>0</v>
      </c>
      <c r="O869" s="578">
        <f>N869*0.02+N869</f>
        <v>0</v>
      </c>
      <c r="P869" s="578">
        <f>O869*0.02+O869</f>
        <v>0</v>
      </c>
      <c r="Q869" s="578"/>
      <c r="R869" s="453">
        <f t="shared" si="293"/>
        <v>0</v>
      </c>
      <c r="S869" s="361"/>
    </row>
    <row r="870" spans="1:19" ht="15">
      <c r="A870" s="389"/>
      <c r="B870" s="389" t="s">
        <v>2315</v>
      </c>
      <c r="C870" s="389" t="s">
        <v>1093</v>
      </c>
      <c r="D870" s="388" t="s">
        <v>2316</v>
      </c>
      <c r="E870" s="389">
        <v>5</v>
      </c>
      <c r="F870" s="390">
        <v>15</v>
      </c>
      <c r="G870" s="390">
        <v>4</v>
      </c>
      <c r="H870" s="390">
        <v>0</v>
      </c>
      <c r="I870" s="390">
        <v>0</v>
      </c>
      <c r="J870" s="391" t="s">
        <v>2317</v>
      </c>
      <c r="K870" s="592">
        <f>'Allegato 1.1 (CE) new'!L859</f>
        <v>1174429.3</v>
      </c>
      <c r="L870" s="592">
        <v>592251</v>
      </c>
      <c r="M870" s="592">
        <f>'Allegato 1.1 (CE) new'!N859</f>
        <v>2052139</v>
      </c>
      <c r="N870" s="592">
        <f>'Allegato 1.1 (CE) new'!O859</f>
        <v>1552139</v>
      </c>
      <c r="O870" s="592">
        <f t="shared" ref="O870:Q870" si="308">O871+O873+O875+O877+O879+O881+O883</f>
        <v>1583181.78</v>
      </c>
      <c r="P870" s="592">
        <f t="shared" si="308"/>
        <v>1614845.4155999999</v>
      </c>
      <c r="Q870" s="592">
        <f t="shared" si="308"/>
        <v>0</v>
      </c>
      <c r="R870" s="453">
        <f t="shared" si="293"/>
        <v>0</v>
      </c>
      <c r="S870" s="361"/>
    </row>
    <row r="871" spans="1:19" ht="15">
      <c r="A871" s="393"/>
      <c r="B871" s="393" t="s">
        <v>2318</v>
      </c>
      <c r="C871" s="393" t="s">
        <v>1095</v>
      </c>
      <c r="D871" s="394" t="s">
        <v>1096</v>
      </c>
      <c r="E871" s="393">
        <v>5</v>
      </c>
      <c r="F871" s="395">
        <v>15</v>
      </c>
      <c r="G871" s="395">
        <v>4</v>
      </c>
      <c r="H871" s="395">
        <v>1</v>
      </c>
      <c r="I871" s="395">
        <v>0</v>
      </c>
      <c r="J871" s="396" t="s">
        <v>2319</v>
      </c>
      <c r="K871" s="593">
        <f>'Allegato 1.1 (CE) new'!L860</f>
        <v>600000</v>
      </c>
      <c r="L871" s="593">
        <v>400000</v>
      </c>
      <c r="M871" s="593">
        <f>'Allegato 1.1 (CE) new'!N860</f>
        <v>600000</v>
      </c>
      <c r="N871" s="593">
        <f>'Allegato 1.1 (CE) new'!O860</f>
        <v>100000</v>
      </c>
      <c r="O871" s="593">
        <f t="shared" ref="O871:Q871" si="309">O872</f>
        <v>102000</v>
      </c>
      <c r="P871" s="593">
        <f t="shared" si="309"/>
        <v>104040</v>
      </c>
      <c r="Q871" s="593">
        <f t="shared" si="309"/>
        <v>0</v>
      </c>
      <c r="R871" s="453">
        <f t="shared" si="293"/>
        <v>0</v>
      </c>
      <c r="S871" s="361"/>
    </row>
    <row r="872" spans="1:19" ht="15">
      <c r="A872" s="398"/>
      <c r="B872" s="398" t="s">
        <v>2318</v>
      </c>
      <c r="C872" s="398" t="s">
        <v>1095</v>
      </c>
      <c r="D872" s="399" t="s">
        <v>1096</v>
      </c>
      <c r="E872" s="398">
        <v>5</v>
      </c>
      <c r="F872" s="400">
        <v>15</v>
      </c>
      <c r="G872" s="400">
        <v>4</v>
      </c>
      <c r="H872" s="400">
        <v>1</v>
      </c>
      <c r="I872" s="400">
        <v>1</v>
      </c>
      <c r="J872" s="406" t="s">
        <v>2319</v>
      </c>
      <c r="K872" s="594">
        <f>'Allegato 1.1 (CE) new'!L861</f>
        <v>600000</v>
      </c>
      <c r="L872" s="594">
        <v>400000</v>
      </c>
      <c r="M872" s="594">
        <f>'Allegato 1.1 (CE) new'!N861</f>
        <v>600000</v>
      </c>
      <c r="N872" s="578">
        <f>'Allegato 1.1 (CE) new'!O861</f>
        <v>100000</v>
      </c>
      <c r="O872" s="578">
        <f>N872*0.02+N872</f>
        <v>102000</v>
      </c>
      <c r="P872" s="578">
        <f>O872*0.02+O872</f>
        <v>104040</v>
      </c>
      <c r="Q872" s="578"/>
      <c r="R872" s="453">
        <f t="shared" si="293"/>
        <v>0</v>
      </c>
      <c r="S872" s="361"/>
    </row>
    <row r="873" spans="1:19" ht="15">
      <c r="A873" s="393"/>
      <c r="B873" s="393" t="s">
        <v>2320</v>
      </c>
      <c r="C873" s="393" t="s">
        <v>1097</v>
      </c>
      <c r="D873" s="394" t="s">
        <v>1098</v>
      </c>
      <c r="E873" s="393">
        <v>5</v>
      </c>
      <c r="F873" s="395">
        <v>15</v>
      </c>
      <c r="G873" s="395">
        <v>4</v>
      </c>
      <c r="H873" s="395">
        <v>2</v>
      </c>
      <c r="I873" s="395">
        <v>0</v>
      </c>
      <c r="J873" s="396" t="s">
        <v>2321</v>
      </c>
      <c r="K873" s="593">
        <f>'Allegato 1.1 (CE) new'!L862</f>
        <v>246000</v>
      </c>
      <c r="L873" s="593">
        <v>168802</v>
      </c>
      <c r="M873" s="593">
        <f>'Allegato 1.1 (CE) new'!N862</f>
        <v>407493</v>
      </c>
      <c r="N873" s="593">
        <f>'Allegato 1.1 (CE) new'!O862</f>
        <v>407493</v>
      </c>
      <c r="O873" s="593">
        <f t="shared" ref="O873:Q873" si="310">O874</f>
        <v>415642.86</v>
      </c>
      <c r="P873" s="593">
        <f t="shared" si="310"/>
        <v>423955.71720000001</v>
      </c>
      <c r="Q873" s="593">
        <f t="shared" si="310"/>
        <v>0</v>
      </c>
      <c r="R873" s="453">
        <f t="shared" si="293"/>
        <v>0</v>
      </c>
      <c r="S873" s="361"/>
    </row>
    <row r="874" spans="1:19" ht="15">
      <c r="A874" s="398"/>
      <c r="B874" s="398" t="s">
        <v>2320</v>
      </c>
      <c r="C874" s="398" t="s">
        <v>1097</v>
      </c>
      <c r="D874" s="399" t="s">
        <v>1098</v>
      </c>
      <c r="E874" s="398">
        <v>5</v>
      </c>
      <c r="F874" s="400">
        <v>15</v>
      </c>
      <c r="G874" s="400">
        <v>4</v>
      </c>
      <c r="H874" s="400">
        <v>2</v>
      </c>
      <c r="I874" s="400">
        <v>1</v>
      </c>
      <c r="J874" s="406" t="s">
        <v>2321</v>
      </c>
      <c r="K874" s="594">
        <f>'Allegato 1.1 (CE) new'!L863</f>
        <v>246000</v>
      </c>
      <c r="L874" s="594">
        <v>168802</v>
      </c>
      <c r="M874" s="594">
        <f>'Allegato 1.1 (CE) new'!N863</f>
        <v>407493</v>
      </c>
      <c r="N874" s="578">
        <f>'Allegato 1.1 (CE) new'!O863</f>
        <v>407493</v>
      </c>
      <c r="O874" s="578">
        <f>N874*0.02+N874</f>
        <v>415642.86</v>
      </c>
      <c r="P874" s="578">
        <f>O874*0.02+O874</f>
        <v>423955.71720000001</v>
      </c>
      <c r="Q874" s="578"/>
      <c r="R874" s="453">
        <f t="shared" si="293"/>
        <v>0</v>
      </c>
      <c r="S874" s="361"/>
    </row>
    <row r="875" spans="1:19" ht="15">
      <c r="A875" s="393"/>
      <c r="B875" s="393" t="s">
        <v>2322</v>
      </c>
      <c r="C875" s="393" t="s">
        <v>1099</v>
      </c>
      <c r="D875" s="394" t="s">
        <v>1100</v>
      </c>
      <c r="E875" s="393">
        <v>5</v>
      </c>
      <c r="F875" s="395">
        <v>15</v>
      </c>
      <c r="G875" s="395">
        <v>4</v>
      </c>
      <c r="H875" s="395">
        <v>3</v>
      </c>
      <c r="I875" s="395">
        <v>0</v>
      </c>
      <c r="J875" s="396" t="s">
        <v>2323</v>
      </c>
      <c r="K875" s="593">
        <f>'Allegato 1.1 (CE) new'!L864</f>
        <v>45000</v>
      </c>
      <c r="L875" s="593">
        <v>23449</v>
      </c>
      <c r="M875" s="593">
        <f>'Allegato 1.1 (CE) new'!N864</f>
        <v>74706</v>
      </c>
      <c r="N875" s="593">
        <f>'Allegato 1.1 (CE) new'!O864</f>
        <v>74706</v>
      </c>
      <c r="O875" s="593">
        <f t="shared" ref="O875:Q875" si="311">O876</f>
        <v>76200.12</v>
      </c>
      <c r="P875" s="593">
        <f t="shared" si="311"/>
        <v>77724.122399999993</v>
      </c>
      <c r="Q875" s="593">
        <f t="shared" si="311"/>
        <v>0</v>
      </c>
      <c r="R875" s="453">
        <f t="shared" si="293"/>
        <v>0</v>
      </c>
      <c r="S875" s="361"/>
    </row>
    <row r="876" spans="1:19" ht="15">
      <c r="A876" s="398"/>
      <c r="B876" s="398" t="s">
        <v>2322</v>
      </c>
      <c r="C876" s="398" t="s">
        <v>1099</v>
      </c>
      <c r="D876" s="399" t="s">
        <v>1100</v>
      </c>
      <c r="E876" s="398">
        <v>5</v>
      </c>
      <c r="F876" s="400">
        <v>15</v>
      </c>
      <c r="G876" s="400">
        <v>4</v>
      </c>
      <c r="H876" s="400">
        <v>3</v>
      </c>
      <c r="I876" s="400">
        <v>1</v>
      </c>
      <c r="J876" s="406" t="s">
        <v>2323</v>
      </c>
      <c r="K876" s="594">
        <f>'Allegato 1.1 (CE) new'!L865</f>
        <v>45000</v>
      </c>
      <c r="L876" s="594">
        <v>23449</v>
      </c>
      <c r="M876" s="594">
        <f>'Allegato 1.1 (CE) new'!N865</f>
        <v>74706</v>
      </c>
      <c r="N876" s="578">
        <f>'Allegato 1.1 (CE) new'!O865</f>
        <v>74706</v>
      </c>
      <c r="O876" s="578">
        <f>N876*0.02+N876</f>
        <v>76200.12</v>
      </c>
      <c r="P876" s="578">
        <f>O876*0.02+O876</f>
        <v>77724.122399999993</v>
      </c>
      <c r="Q876" s="578"/>
      <c r="R876" s="453">
        <f t="shared" si="293"/>
        <v>0</v>
      </c>
      <c r="S876" s="361"/>
    </row>
    <row r="877" spans="1:19" ht="15">
      <c r="A877" s="393"/>
      <c r="B877" s="393" t="s">
        <v>2324</v>
      </c>
      <c r="C877" s="393" t="s">
        <v>1101</v>
      </c>
      <c r="D877" s="394" t="s">
        <v>1102</v>
      </c>
      <c r="E877" s="393">
        <v>5</v>
      </c>
      <c r="F877" s="395">
        <v>15</v>
      </c>
      <c r="G877" s="395">
        <v>4</v>
      </c>
      <c r="H877" s="395">
        <v>4</v>
      </c>
      <c r="I877" s="395">
        <v>0</v>
      </c>
      <c r="J877" s="396" t="s">
        <v>2325</v>
      </c>
      <c r="K877" s="593">
        <f>'Allegato 1.1 (CE) new'!L866</f>
        <v>120264.09</v>
      </c>
      <c r="L877" s="593">
        <v>0</v>
      </c>
      <c r="M877" s="593">
        <f>'Allegato 1.1 (CE) new'!N866</f>
        <v>360777</v>
      </c>
      <c r="N877" s="593">
        <f>'Allegato 1.1 (CE) new'!O866</f>
        <v>360777</v>
      </c>
      <c r="O877" s="593">
        <f t="shared" ref="O877:Q877" si="312">O878</f>
        <v>367992.54</v>
      </c>
      <c r="P877" s="593">
        <f t="shared" si="312"/>
        <v>375352.39079999999</v>
      </c>
      <c r="Q877" s="593">
        <f t="shared" si="312"/>
        <v>0</v>
      </c>
      <c r="R877" s="453">
        <f t="shared" si="293"/>
        <v>0</v>
      </c>
      <c r="S877" s="361"/>
    </row>
    <row r="878" spans="1:19" ht="15">
      <c r="A878" s="398"/>
      <c r="B878" s="398" t="s">
        <v>2324</v>
      </c>
      <c r="C878" s="398" t="s">
        <v>1101</v>
      </c>
      <c r="D878" s="399" t="s">
        <v>1102</v>
      </c>
      <c r="E878" s="398">
        <v>5</v>
      </c>
      <c r="F878" s="400">
        <v>15</v>
      </c>
      <c r="G878" s="400">
        <v>4</v>
      </c>
      <c r="H878" s="400">
        <v>4</v>
      </c>
      <c r="I878" s="400">
        <v>1</v>
      </c>
      <c r="J878" s="406" t="s">
        <v>2325</v>
      </c>
      <c r="K878" s="594">
        <f>'Allegato 1.1 (CE) new'!L867</f>
        <v>120264.09</v>
      </c>
      <c r="L878" s="594">
        <v>0</v>
      </c>
      <c r="M878" s="594">
        <f>'Allegato 1.1 (CE) new'!N867</f>
        <v>360777</v>
      </c>
      <c r="N878" s="578">
        <f>'Allegato 1.1 (CE) new'!O867</f>
        <v>360777</v>
      </c>
      <c r="O878" s="578">
        <f>N878*0.02+N878</f>
        <v>367992.54</v>
      </c>
      <c r="P878" s="578">
        <f>O878*0.02+O878</f>
        <v>375352.39079999999</v>
      </c>
      <c r="Q878" s="578"/>
      <c r="R878" s="453">
        <f t="shared" si="293"/>
        <v>0</v>
      </c>
      <c r="S878" s="361"/>
    </row>
    <row r="879" spans="1:19" ht="15">
      <c r="A879" s="393"/>
      <c r="B879" s="393" t="s">
        <v>2326</v>
      </c>
      <c r="C879" s="393" t="s">
        <v>1103</v>
      </c>
      <c r="D879" s="394" t="s">
        <v>1104</v>
      </c>
      <c r="E879" s="393">
        <v>5</v>
      </c>
      <c r="F879" s="395">
        <v>15</v>
      </c>
      <c r="G879" s="395">
        <v>4</v>
      </c>
      <c r="H879" s="395">
        <v>5</v>
      </c>
      <c r="I879" s="395">
        <v>0</v>
      </c>
      <c r="J879" s="396" t="s">
        <v>2327</v>
      </c>
      <c r="K879" s="593">
        <f>'Allegato 1.1 (CE) new'!L868</f>
        <v>14340</v>
      </c>
      <c r="L879" s="593">
        <v>0</v>
      </c>
      <c r="M879" s="593">
        <f>'Allegato 1.1 (CE) new'!N868</f>
        <v>42807</v>
      </c>
      <c r="N879" s="593">
        <f>'Allegato 1.1 (CE) new'!O868</f>
        <v>42807</v>
      </c>
      <c r="O879" s="593">
        <f t="shared" ref="O879:Q879" si="313">O880</f>
        <v>43663.14</v>
      </c>
      <c r="P879" s="593">
        <f t="shared" si="313"/>
        <v>44536.402799999996</v>
      </c>
      <c r="Q879" s="593">
        <f t="shared" si="313"/>
        <v>0</v>
      </c>
      <c r="R879" s="453">
        <f t="shared" si="293"/>
        <v>0</v>
      </c>
      <c r="S879" s="361"/>
    </row>
    <row r="880" spans="1:19" ht="15">
      <c r="A880" s="398"/>
      <c r="B880" s="398" t="s">
        <v>2326</v>
      </c>
      <c r="C880" s="398" t="s">
        <v>1103</v>
      </c>
      <c r="D880" s="399" t="s">
        <v>1104</v>
      </c>
      <c r="E880" s="398">
        <v>5</v>
      </c>
      <c r="F880" s="400">
        <v>15</v>
      </c>
      <c r="G880" s="400">
        <v>4</v>
      </c>
      <c r="H880" s="400">
        <v>5</v>
      </c>
      <c r="I880" s="400">
        <v>1</v>
      </c>
      <c r="J880" s="406" t="s">
        <v>2327</v>
      </c>
      <c r="K880" s="594">
        <f>'Allegato 1.1 (CE) new'!L869</f>
        <v>14340</v>
      </c>
      <c r="L880" s="594">
        <v>0</v>
      </c>
      <c r="M880" s="594">
        <f>'Allegato 1.1 (CE) new'!N869</f>
        <v>42807</v>
      </c>
      <c r="N880" s="578">
        <f>'Allegato 1.1 (CE) new'!O869</f>
        <v>42807</v>
      </c>
      <c r="O880" s="578">
        <f>N880*0.02+N880</f>
        <v>43663.14</v>
      </c>
      <c r="P880" s="578">
        <f>O880*0.02+O880</f>
        <v>44536.402799999996</v>
      </c>
      <c r="Q880" s="578"/>
      <c r="R880" s="453">
        <f t="shared" si="293"/>
        <v>0</v>
      </c>
      <c r="S880" s="361"/>
    </row>
    <row r="881" spans="1:21" ht="15">
      <c r="A881" s="393"/>
      <c r="B881" s="393" t="s">
        <v>2328</v>
      </c>
      <c r="C881" s="393" t="s">
        <v>1105</v>
      </c>
      <c r="D881" s="394" t="s">
        <v>1106</v>
      </c>
      <c r="E881" s="393">
        <v>5</v>
      </c>
      <c r="F881" s="395">
        <v>15</v>
      </c>
      <c r="G881" s="395">
        <v>4</v>
      </c>
      <c r="H881" s="395">
        <v>6</v>
      </c>
      <c r="I881" s="395">
        <v>0</v>
      </c>
      <c r="J881" s="396" t="s">
        <v>2329</v>
      </c>
      <c r="K881" s="593">
        <f>'Allegato 1.1 (CE) new'!L870</f>
        <v>148825.21</v>
      </c>
      <c r="L881" s="593">
        <v>0</v>
      </c>
      <c r="M881" s="593">
        <f>'Allegato 1.1 (CE) new'!N870</f>
        <v>441356</v>
      </c>
      <c r="N881" s="593">
        <f>'Allegato 1.1 (CE) new'!O870</f>
        <v>441356</v>
      </c>
      <c r="O881" s="593">
        <f t="shared" ref="O881:Q881" si="314">O882</f>
        <v>450183.12</v>
      </c>
      <c r="P881" s="593">
        <f t="shared" si="314"/>
        <v>459186.78239999997</v>
      </c>
      <c r="Q881" s="593">
        <f t="shared" si="314"/>
        <v>0</v>
      </c>
      <c r="R881" s="453">
        <f t="shared" si="293"/>
        <v>0</v>
      </c>
      <c r="S881" s="361"/>
    </row>
    <row r="882" spans="1:21" ht="15">
      <c r="A882" s="398"/>
      <c r="B882" s="398" t="s">
        <v>2328</v>
      </c>
      <c r="C882" s="398" t="s">
        <v>1105</v>
      </c>
      <c r="D882" s="399" t="s">
        <v>1106</v>
      </c>
      <c r="E882" s="398">
        <v>5</v>
      </c>
      <c r="F882" s="400">
        <v>15</v>
      </c>
      <c r="G882" s="400">
        <v>4</v>
      </c>
      <c r="H882" s="400">
        <v>6</v>
      </c>
      <c r="I882" s="400">
        <v>1</v>
      </c>
      <c r="J882" s="406" t="s">
        <v>2329</v>
      </c>
      <c r="K882" s="594">
        <f>'Allegato 1.1 (CE) new'!L871</f>
        <v>148825.21</v>
      </c>
      <c r="L882" s="594">
        <v>0</v>
      </c>
      <c r="M882" s="594">
        <f>'Allegato 1.1 (CE) new'!N871</f>
        <v>441356</v>
      </c>
      <c r="N882" s="578">
        <f>'Allegato 1.1 (CE) new'!O871</f>
        <v>441356</v>
      </c>
      <c r="O882" s="578">
        <f>N882*0.02+N882</f>
        <v>450183.12</v>
      </c>
      <c r="P882" s="578">
        <f>O882*0.02+O882</f>
        <v>459186.78239999997</v>
      </c>
      <c r="Q882" s="578"/>
      <c r="R882" s="453">
        <f t="shared" si="293"/>
        <v>0</v>
      </c>
      <c r="S882" s="361"/>
    </row>
    <row r="883" spans="1:21" ht="15">
      <c r="A883" s="393"/>
      <c r="B883" s="393" t="s">
        <v>2330</v>
      </c>
      <c r="C883" s="393" t="s">
        <v>1107</v>
      </c>
      <c r="D883" s="394" t="s">
        <v>1108</v>
      </c>
      <c r="E883" s="393">
        <v>5</v>
      </c>
      <c r="F883" s="395">
        <v>15</v>
      </c>
      <c r="G883" s="395">
        <v>4</v>
      </c>
      <c r="H883" s="395">
        <v>7</v>
      </c>
      <c r="I883" s="395">
        <v>0</v>
      </c>
      <c r="J883" s="396" t="s">
        <v>274</v>
      </c>
      <c r="K883" s="593">
        <f>'Allegato 1.1 (CE) new'!L872</f>
        <v>0</v>
      </c>
      <c r="L883" s="593">
        <v>0</v>
      </c>
      <c r="M883" s="593">
        <f>'Allegato 1.1 (CE) new'!N872</f>
        <v>125000</v>
      </c>
      <c r="N883" s="593">
        <f>'Allegato 1.1 (CE) new'!O872</f>
        <v>125000</v>
      </c>
      <c r="O883" s="593">
        <f t="shared" ref="O883:Q883" si="315">SUBTOTAL(9,O884:O885)</f>
        <v>127500</v>
      </c>
      <c r="P883" s="593">
        <f t="shared" si="315"/>
        <v>130050</v>
      </c>
      <c r="Q883" s="593">
        <f t="shared" si="315"/>
        <v>0</v>
      </c>
      <c r="R883" s="453">
        <f t="shared" si="293"/>
        <v>0</v>
      </c>
      <c r="S883" s="361"/>
    </row>
    <row r="884" spans="1:21" ht="15">
      <c r="A884" s="398"/>
      <c r="B884" s="398" t="s">
        <v>2330</v>
      </c>
      <c r="C884" s="398" t="s">
        <v>1107</v>
      </c>
      <c r="D884" s="399" t="s">
        <v>1108</v>
      </c>
      <c r="E884" s="398">
        <v>5</v>
      </c>
      <c r="F884" s="400">
        <v>15</v>
      </c>
      <c r="G884" s="400">
        <v>4</v>
      </c>
      <c r="H884" s="400">
        <v>7</v>
      </c>
      <c r="I884" s="400">
        <v>1</v>
      </c>
      <c r="J884" s="406" t="s">
        <v>2331</v>
      </c>
      <c r="K884" s="594">
        <f>'Allegato 1.1 (CE) new'!L873</f>
        <v>0</v>
      </c>
      <c r="L884" s="594">
        <v>0</v>
      </c>
      <c r="M884" s="594">
        <f>'Allegato 1.1 (CE) new'!N873</f>
        <v>0</v>
      </c>
      <c r="N884" s="594">
        <f>'Allegato 1.1 (CE) new'!O873</f>
        <v>0</v>
      </c>
      <c r="O884" s="578">
        <f t="shared" ref="O884:P885" si="316">N884*0.02+N884</f>
        <v>0</v>
      </c>
      <c r="P884" s="578">
        <f t="shared" si="316"/>
        <v>0</v>
      </c>
      <c r="Q884" s="578"/>
      <c r="R884" s="453">
        <f t="shared" si="293"/>
        <v>0</v>
      </c>
      <c r="S884" s="361"/>
    </row>
    <row r="885" spans="1:21" ht="15">
      <c r="A885" s="398"/>
      <c r="B885" s="398" t="s">
        <v>2330</v>
      </c>
      <c r="C885" s="398" t="s">
        <v>1107</v>
      </c>
      <c r="D885" s="399" t="s">
        <v>1108</v>
      </c>
      <c r="E885" s="398">
        <v>5</v>
      </c>
      <c r="F885" s="400">
        <v>15</v>
      </c>
      <c r="G885" s="400">
        <v>4</v>
      </c>
      <c r="H885" s="400">
        <v>7</v>
      </c>
      <c r="I885" s="400">
        <v>2</v>
      </c>
      <c r="J885" s="406" t="s">
        <v>274</v>
      </c>
      <c r="K885" s="594">
        <f>'Allegato 1.1 (CE) new'!L874</f>
        <v>0</v>
      </c>
      <c r="L885" s="594">
        <v>0</v>
      </c>
      <c r="M885" s="594">
        <f>'Allegato 1.1 (CE) new'!N874</f>
        <v>125000</v>
      </c>
      <c r="N885" s="594">
        <f>'Allegato 1.1 (CE) new'!O874</f>
        <v>125000</v>
      </c>
      <c r="O885" s="578">
        <f t="shared" si="316"/>
        <v>127500</v>
      </c>
      <c r="P885" s="578">
        <f t="shared" si="316"/>
        <v>130050</v>
      </c>
      <c r="Q885" s="578"/>
      <c r="R885" s="453">
        <f t="shared" si="293"/>
        <v>0</v>
      </c>
      <c r="S885" s="361" t="s">
        <v>2672</v>
      </c>
    </row>
    <row r="886" spans="1:21" ht="15">
      <c r="A886" s="398"/>
      <c r="B886" s="398"/>
      <c r="C886" s="398"/>
      <c r="D886" s="399"/>
      <c r="E886" s="398"/>
      <c r="F886" s="400"/>
      <c r="G886" s="400"/>
      <c r="H886" s="400"/>
      <c r="I886" s="400"/>
      <c r="J886" s="406"/>
      <c r="K886" s="594">
        <f>'Allegato 1.1 (CE) new'!L875</f>
        <v>0</v>
      </c>
      <c r="L886" s="594">
        <v>0</v>
      </c>
      <c r="M886" s="594">
        <f>'Allegato 1.1 (CE) new'!N875</f>
        <v>0</v>
      </c>
      <c r="N886" s="594">
        <f>'Allegato 1.1 (CE) new'!O875</f>
        <v>0</v>
      </c>
      <c r="O886" s="578"/>
      <c r="P886" s="578"/>
      <c r="Q886" s="578"/>
      <c r="R886" s="453">
        <f t="shared" si="293"/>
        <v>0</v>
      </c>
      <c r="S886" s="361"/>
    </row>
    <row r="887" spans="1:21" ht="15">
      <c r="A887" s="398"/>
      <c r="B887" s="398"/>
      <c r="C887" s="398"/>
      <c r="D887" s="399"/>
      <c r="E887" s="430" t="s">
        <v>2332</v>
      </c>
      <c r="F887" s="431"/>
      <c r="G887" s="431"/>
      <c r="H887" s="431"/>
      <c r="I887" s="431"/>
      <c r="J887" s="432"/>
      <c r="K887" s="586">
        <f>'Allegato 1.1 (CE) new'!L876</f>
        <v>268258440.98000002</v>
      </c>
      <c r="L887" s="586">
        <v>267720281</v>
      </c>
      <c r="M887" s="586">
        <f>'Allegato 1.1 (CE) new'!N876</f>
        <v>265582678</v>
      </c>
      <c r="N887" s="586">
        <f>'Allegato 1.1 (CE) new'!O876</f>
        <v>263666256</v>
      </c>
      <c r="O887" s="586">
        <f t="shared" ref="O887:Q887" si="317">O251</f>
        <v>268939581.11999995</v>
      </c>
      <c r="P887" s="586">
        <f t="shared" si="317"/>
        <v>274318372.74239999</v>
      </c>
      <c r="Q887" s="586">
        <f t="shared" si="317"/>
        <v>26058000</v>
      </c>
      <c r="R887" s="453">
        <f>N887+N887*0.02-O887</f>
        <v>0</v>
      </c>
      <c r="S887" s="361">
        <f>N887-Modello_CE!J406</f>
        <v>0</v>
      </c>
      <c r="T887" s="440"/>
      <c r="U887" s="361"/>
    </row>
    <row r="888" spans="1:21">
      <c r="A888" s="398"/>
      <c r="B888" s="398"/>
      <c r="C888" s="398"/>
      <c r="D888" s="399"/>
      <c r="E888" s="398"/>
      <c r="F888" s="400"/>
      <c r="G888" s="400"/>
      <c r="H888" s="400"/>
      <c r="I888" s="400"/>
      <c r="J888" s="406"/>
      <c r="K888" s="594">
        <f>'Allegato 1.1 (CE) new'!L877</f>
        <v>0</v>
      </c>
      <c r="L888" s="594">
        <v>0</v>
      </c>
      <c r="M888" s="594">
        <f>'Allegato 1.1 (CE) new'!N877</f>
        <v>0</v>
      </c>
      <c r="N888" s="594">
        <f>'Allegato 1.1 (CE) new'!O877</f>
        <v>0</v>
      </c>
      <c r="O888" s="578"/>
      <c r="P888" s="578"/>
      <c r="Q888" s="578"/>
    </row>
    <row r="889" spans="1:21">
      <c r="A889" s="376"/>
      <c r="B889" s="376"/>
      <c r="C889" s="376" t="s">
        <v>302</v>
      </c>
      <c r="D889" s="377" t="s">
        <v>2333</v>
      </c>
      <c r="E889" s="376">
        <v>6</v>
      </c>
      <c r="F889" s="378">
        <v>0</v>
      </c>
      <c r="G889" s="378">
        <v>0</v>
      </c>
      <c r="H889" s="378">
        <v>0</v>
      </c>
      <c r="I889" s="378">
        <v>0</v>
      </c>
      <c r="J889" s="379" t="s">
        <v>276</v>
      </c>
      <c r="K889" s="574">
        <f>'Allegato 1.1 (CE) new'!L878</f>
        <v>-1269245.49</v>
      </c>
      <c r="L889" s="574">
        <v>-1708282</v>
      </c>
      <c r="M889" s="574">
        <f>'Allegato 1.1 (CE) new'!N878</f>
        <v>-208563</v>
      </c>
      <c r="N889" s="574">
        <f>'Allegato 1.1 (CE) new'!O878</f>
        <v>-100000</v>
      </c>
      <c r="O889" s="574">
        <f t="shared" ref="O889:Q889" si="318">O890+O900-O916-O926</f>
        <v>-102000</v>
      </c>
      <c r="P889" s="574">
        <f t="shared" si="318"/>
        <v>-104040</v>
      </c>
      <c r="Q889" s="574">
        <f t="shared" si="318"/>
        <v>0</v>
      </c>
    </row>
    <row r="890" spans="1:21">
      <c r="A890" s="383"/>
      <c r="B890" s="383" t="s">
        <v>2334</v>
      </c>
      <c r="C890" s="383" t="s">
        <v>1111</v>
      </c>
      <c r="D890" s="382" t="s">
        <v>2335</v>
      </c>
      <c r="E890" s="383">
        <v>6</v>
      </c>
      <c r="F890" s="384">
        <v>1</v>
      </c>
      <c r="G890" s="384">
        <v>0</v>
      </c>
      <c r="H890" s="384">
        <v>0</v>
      </c>
      <c r="I890" s="384">
        <v>0</v>
      </c>
      <c r="J890" s="385" t="s">
        <v>2336</v>
      </c>
      <c r="K890" s="591">
        <f>'Allegato 1.1 (CE) new'!L879</f>
        <v>0</v>
      </c>
      <c r="L890" s="591">
        <v>0</v>
      </c>
      <c r="M890" s="591">
        <f>'Allegato 1.1 (CE) new'!N879</f>
        <v>0</v>
      </c>
      <c r="N890" s="591">
        <f>'Allegato 1.1 (CE) new'!O879</f>
        <v>0</v>
      </c>
      <c r="O890" s="591">
        <f t="shared" ref="O890:Q890" si="319">O891+O894+O897</f>
        <v>0</v>
      </c>
      <c r="P890" s="591">
        <f t="shared" si="319"/>
        <v>0</v>
      </c>
      <c r="Q890" s="591">
        <f t="shared" si="319"/>
        <v>0</v>
      </c>
    </row>
    <row r="891" spans="1:21">
      <c r="A891" s="389"/>
      <c r="B891" s="389" t="s">
        <v>2337</v>
      </c>
      <c r="C891" s="389" t="s">
        <v>1113</v>
      </c>
      <c r="D891" s="388" t="s">
        <v>2338</v>
      </c>
      <c r="E891" s="389">
        <v>6</v>
      </c>
      <c r="F891" s="390">
        <v>1</v>
      </c>
      <c r="G891" s="390">
        <v>1</v>
      </c>
      <c r="H891" s="390">
        <v>0</v>
      </c>
      <c r="I891" s="390">
        <v>0</v>
      </c>
      <c r="J891" s="391" t="s">
        <v>2339</v>
      </c>
      <c r="K891" s="592">
        <f>'Allegato 1.1 (CE) new'!L880</f>
        <v>0</v>
      </c>
      <c r="L891" s="592">
        <v>0</v>
      </c>
      <c r="M891" s="592">
        <f>'Allegato 1.1 (CE) new'!N880</f>
        <v>0</v>
      </c>
      <c r="N891" s="592">
        <f>'Allegato 1.1 (CE) new'!O880</f>
        <v>0</v>
      </c>
      <c r="O891" s="592">
        <f t="shared" ref="O891:Q892" si="320">O892</f>
        <v>0</v>
      </c>
      <c r="P891" s="592">
        <f t="shared" si="320"/>
        <v>0</v>
      </c>
      <c r="Q891" s="592">
        <f t="shared" si="320"/>
        <v>0</v>
      </c>
    </row>
    <row r="892" spans="1:21">
      <c r="A892" s="393"/>
      <c r="B892" s="393" t="s">
        <v>2337</v>
      </c>
      <c r="C892" s="393" t="s">
        <v>1113</v>
      </c>
      <c r="D892" s="394" t="s">
        <v>1114</v>
      </c>
      <c r="E892" s="393">
        <v>6</v>
      </c>
      <c r="F892" s="395">
        <v>1</v>
      </c>
      <c r="G892" s="395">
        <v>1</v>
      </c>
      <c r="H892" s="395">
        <v>1</v>
      </c>
      <c r="I892" s="395">
        <v>0</v>
      </c>
      <c r="J892" s="396" t="s">
        <v>2339</v>
      </c>
      <c r="K892" s="593">
        <f>'Allegato 1.1 (CE) new'!L881</f>
        <v>0</v>
      </c>
      <c r="L892" s="593">
        <v>0</v>
      </c>
      <c r="M892" s="593">
        <f>'Allegato 1.1 (CE) new'!N881</f>
        <v>0</v>
      </c>
      <c r="N892" s="593">
        <f>'Allegato 1.1 (CE) new'!O881</f>
        <v>0</v>
      </c>
      <c r="O892" s="593">
        <f t="shared" si="320"/>
        <v>0</v>
      </c>
      <c r="P892" s="593">
        <f t="shared" si="320"/>
        <v>0</v>
      </c>
      <c r="Q892" s="593">
        <f t="shared" si="320"/>
        <v>0</v>
      </c>
    </row>
    <row r="893" spans="1:21">
      <c r="A893" s="398"/>
      <c r="B893" s="398" t="s">
        <v>2337</v>
      </c>
      <c r="C893" s="398" t="s">
        <v>1113</v>
      </c>
      <c r="D893" s="399" t="s">
        <v>1114</v>
      </c>
      <c r="E893" s="398">
        <v>6</v>
      </c>
      <c r="F893" s="400">
        <v>1</v>
      </c>
      <c r="G893" s="400">
        <v>1</v>
      </c>
      <c r="H893" s="400">
        <v>1</v>
      </c>
      <c r="I893" s="400">
        <v>1</v>
      </c>
      <c r="J893" s="406" t="s">
        <v>2340</v>
      </c>
      <c r="K893" s="594">
        <f>'Allegato 1.1 (CE) new'!L882</f>
        <v>0</v>
      </c>
      <c r="L893" s="594">
        <v>0</v>
      </c>
      <c r="M893" s="594">
        <f>'Allegato 1.1 (CE) new'!N882</f>
        <v>0</v>
      </c>
      <c r="N893" s="594">
        <f>'Allegato 1.1 (CE) new'!O882</f>
        <v>0</v>
      </c>
      <c r="O893" s="578">
        <f>N893*0.02+N893</f>
        <v>0</v>
      </c>
      <c r="P893" s="578">
        <f>O893*0.02+O893</f>
        <v>0</v>
      </c>
      <c r="Q893" s="578"/>
    </row>
    <row r="894" spans="1:21">
      <c r="A894" s="389"/>
      <c r="B894" s="389" t="s">
        <v>2341</v>
      </c>
      <c r="C894" s="389" t="s">
        <v>1115</v>
      </c>
      <c r="D894" s="388" t="s">
        <v>2342</v>
      </c>
      <c r="E894" s="389">
        <v>6</v>
      </c>
      <c r="F894" s="390">
        <v>1</v>
      </c>
      <c r="G894" s="390">
        <v>2</v>
      </c>
      <c r="H894" s="390">
        <v>0</v>
      </c>
      <c r="I894" s="390">
        <v>0</v>
      </c>
      <c r="J894" s="391" t="s">
        <v>2343</v>
      </c>
      <c r="K894" s="592">
        <f>'Allegato 1.1 (CE) new'!L883</f>
        <v>0</v>
      </c>
      <c r="L894" s="592">
        <v>0</v>
      </c>
      <c r="M894" s="592">
        <f>'Allegato 1.1 (CE) new'!N883</f>
        <v>0</v>
      </c>
      <c r="N894" s="592">
        <f>'Allegato 1.1 (CE) new'!O883</f>
        <v>0</v>
      </c>
      <c r="O894" s="592">
        <f t="shared" ref="O894:Q895" si="321">O895</f>
        <v>0</v>
      </c>
      <c r="P894" s="592">
        <f t="shared" si="321"/>
        <v>0</v>
      </c>
      <c r="Q894" s="592">
        <f t="shared" si="321"/>
        <v>0</v>
      </c>
    </row>
    <row r="895" spans="1:21">
      <c r="A895" s="393"/>
      <c r="B895" s="393" t="s">
        <v>2341</v>
      </c>
      <c r="C895" s="393" t="s">
        <v>1115</v>
      </c>
      <c r="D895" s="394" t="s">
        <v>1116</v>
      </c>
      <c r="E895" s="393">
        <v>6</v>
      </c>
      <c r="F895" s="395">
        <v>1</v>
      </c>
      <c r="G895" s="395">
        <v>2</v>
      </c>
      <c r="H895" s="395">
        <v>1</v>
      </c>
      <c r="I895" s="395">
        <v>0</v>
      </c>
      <c r="J895" s="396" t="s">
        <v>2343</v>
      </c>
      <c r="K895" s="593">
        <f>'Allegato 1.1 (CE) new'!L884</f>
        <v>0</v>
      </c>
      <c r="L895" s="593">
        <v>0</v>
      </c>
      <c r="M895" s="593">
        <f>'Allegato 1.1 (CE) new'!N884</f>
        <v>0</v>
      </c>
      <c r="N895" s="593">
        <f>'Allegato 1.1 (CE) new'!O884</f>
        <v>0</v>
      </c>
      <c r="O895" s="593">
        <f t="shared" si="321"/>
        <v>0</v>
      </c>
      <c r="P895" s="593">
        <f t="shared" si="321"/>
        <v>0</v>
      </c>
      <c r="Q895" s="593">
        <f t="shared" si="321"/>
        <v>0</v>
      </c>
    </row>
    <row r="896" spans="1:21">
      <c r="A896" s="398"/>
      <c r="B896" s="398" t="s">
        <v>2341</v>
      </c>
      <c r="C896" s="398" t="s">
        <v>1115</v>
      </c>
      <c r="D896" s="399" t="s">
        <v>1116</v>
      </c>
      <c r="E896" s="398">
        <v>6</v>
      </c>
      <c r="F896" s="400">
        <v>1</v>
      </c>
      <c r="G896" s="400">
        <v>2</v>
      </c>
      <c r="H896" s="400">
        <v>1</v>
      </c>
      <c r="I896" s="400">
        <v>1</v>
      </c>
      <c r="J896" s="406" t="s">
        <v>2344</v>
      </c>
      <c r="K896" s="594">
        <f>'Allegato 1.1 (CE) new'!L885</f>
        <v>0</v>
      </c>
      <c r="L896" s="594">
        <v>0</v>
      </c>
      <c r="M896" s="594">
        <f>'Allegato 1.1 (CE) new'!N885</f>
        <v>0</v>
      </c>
      <c r="N896" s="594">
        <f>'Allegato 1.1 (CE) new'!O885</f>
        <v>0</v>
      </c>
      <c r="O896" s="578">
        <f>N896*0.02+N896</f>
        <v>0</v>
      </c>
      <c r="P896" s="578">
        <f>O896*0.02+O896</f>
        <v>0</v>
      </c>
      <c r="Q896" s="578"/>
    </row>
    <row r="897" spans="1:17">
      <c r="A897" s="389"/>
      <c r="B897" s="389" t="s">
        <v>2345</v>
      </c>
      <c r="C897" s="389" t="s">
        <v>1117</v>
      </c>
      <c r="D897" s="388" t="s">
        <v>2346</v>
      </c>
      <c r="E897" s="389">
        <v>6</v>
      </c>
      <c r="F897" s="390">
        <v>1</v>
      </c>
      <c r="G897" s="390">
        <v>3</v>
      </c>
      <c r="H897" s="390">
        <v>0</v>
      </c>
      <c r="I897" s="390">
        <v>0</v>
      </c>
      <c r="J897" s="391" t="s">
        <v>2347</v>
      </c>
      <c r="K897" s="592">
        <f>'Allegato 1.1 (CE) new'!L886</f>
        <v>0</v>
      </c>
      <c r="L897" s="592">
        <v>0</v>
      </c>
      <c r="M897" s="592">
        <f>'Allegato 1.1 (CE) new'!N886</f>
        <v>0</v>
      </c>
      <c r="N897" s="592">
        <f>'Allegato 1.1 (CE) new'!O886</f>
        <v>0</v>
      </c>
      <c r="O897" s="592">
        <f t="shared" ref="O897:Q898" si="322">O898</f>
        <v>0</v>
      </c>
      <c r="P897" s="592">
        <f t="shared" si="322"/>
        <v>0</v>
      </c>
      <c r="Q897" s="592">
        <f t="shared" si="322"/>
        <v>0</v>
      </c>
    </row>
    <row r="898" spans="1:17">
      <c r="A898" s="393"/>
      <c r="B898" s="393" t="s">
        <v>2345</v>
      </c>
      <c r="C898" s="393" t="s">
        <v>1117</v>
      </c>
      <c r="D898" s="394" t="s">
        <v>1118</v>
      </c>
      <c r="E898" s="393">
        <v>6</v>
      </c>
      <c r="F898" s="395">
        <v>1</v>
      </c>
      <c r="G898" s="395">
        <v>3</v>
      </c>
      <c r="H898" s="395">
        <v>1</v>
      </c>
      <c r="I898" s="395">
        <v>0</v>
      </c>
      <c r="J898" s="396" t="s">
        <v>2347</v>
      </c>
      <c r="K898" s="593">
        <f>'Allegato 1.1 (CE) new'!L887</f>
        <v>0</v>
      </c>
      <c r="L898" s="593">
        <v>0</v>
      </c>
      <c r="M898" s="593">
        <f>'Allegato 1.1 (CE) new'!N887</f>
        <v>0</v>
      </c>
      <c r="N898" s="593">
        <f>'Allegato 1.1 (CE) new'!O887</f>
        <v>0</v>
      </c>
      <c r="O898" s="593">
        <f t="shared" si="322"/>
        <v>0</v>
      </c>
      <c r="P898" s="593">
        <f t="shared" si="322"/>
        <v>0</v>
      </c>
      <c r="Q898" s="593">
        <f t="shared" si="322"/>
        <v>0</v>
      </c>
    </row>
    <row r="899" spans="1:17">
      <c r="A899" s="398"/>
      <c r="B899" s="398" t="s">
        <v>2345</v>
      </c>
      <c r="C899" s="398" t="s">
        <v>1117</v>
      </c>
      <c r="D899" s="399" t="s">
        <v>1118</v>
      </c>
      <c r="E899" s="398">
        <v>6</v>
      </c>
      <c r="F899" s="400">
        <v>1</v>
      </c>
      <c r="G899" s="400">
        <v>3</v>
      </c>
      <c r="H899" s="400">
        <v>1</v>
      </c>
      <c r="I899" s="400">
        <v>1</v>
      </c>
      <c r="J899" s="406" t="s">
        <v>2348</v>
      </c>
      <c r="K899" s="594">
        <f>'Allegato 1.1 (CE) new'!L888</f>
        <v>0</v>
      </c>
      <c r="L899" s="594">
        <v>0</v>
      </c>
      <c r="M899" s="594">
        <f>'Allegato 1.1 (CE) new'!N888</f>
        <v>0</v>
      </c>
      <c r="N899" s="594">
        <f>'Allegato 1.1 (CE) new'!O888</f>
        <v>0</v>
      </c>
      <c r="O899" s="578">
        <f>N899*0.02+N899</f>
        <v>0</v>
      </c>
      <c r="P899" s="578">
        <f>O899*0.02+O899</f>
        <v>0</v>
      </c>
      <c r="Q899" s="578"/>
    </row>
    <row r="900" spans="1:17">
      <c r="A900" s="383"/>
      <c r="B900" s="383" t="s">
        <v>2349</v>
      </c>
      <c r="C900" s="383" t="s">
        <v>1119</v>
      </c>
      <c r="D900" s="382" t="s">
        <v>2350</v>
      </c>
      <c r="E900" s="383">
        <v>6</v>
      </c>
      <c r="F900" s="384">
        <v>2</v>
      </c>
      <c r="G900" s="384">
        <v>0</v>
      </c>
      <c r="H900" s="384">
        <v>0</v>
      </c>
      <c r="I900" s="384">
        <v>0</v>
      </c>
      <c r="J900" s="385" t="s">
        <v>1605</v>
      </c>
      <c r="K900" s="591">
        <f>'Allegato 1.1 (CE) new'!L889</f>
        <v>0</v>
      </c>
      <c r="L900" s="591">
        <v>0</v>
      </c>
      <c r="M900" s="591">
        <f>'Allegato 1.1 (CE) new'!N889</f>
        <v>0</v>
      </c>
      <c r="N900" s="591">
        <f>'Allegato 1.1 (CE) new'!O889</f>
        <v>0</v>
      </c>
      <c r="O900" s="591">
        <f t="shared" ref="O900:Q900" si="323">O901+O904+O907+O910+O913</f>
        <v>0</v>
      </c>
      <c r="P900" s="591">
        <f t="shared" si="323"/>
        <v>0</v>
      </c>
      <c r="Q900" s="591">
        <f t="shared" si="323"/>
        <v>0</v>
      </c>
    </row>
    <row r="901" spans="1:17">
      <c r="A901" s="389"/>
      <c r="B901" s="389" t="s">
        <v>2351</v>
      </c>
      <c r="C901" s="389" t="s">
        <v>1121</v>
      </c>
      <c r="D901" s="388" t="s">
        <v>2352</v>
      </c>
      <c r="E901" s="389">
        <v>6</v>
      </c>
      <c r="F901" s="390">
        <v>2</v>
      </c>
      <c r="G901" s="390">
        <v>1</v>
      </c>
      <c r="H901" s="390">
        <v>0</v>
      </c>
      <c r="I901" s="390">
        <v>0</v>
      </c>
      <c r="J901" s="391" t="s">
        <v>2353</v>
      </c>
      <c r="K901" s="592">
        <f>'Allegato 1.1 (CE) new'!L890</f>
        <v>0</v>
      </c>
      <c r="L901" s="592">
        <v>0</v>
      </c>
      <c r="M901" s="592">
        <f>'Allegato 1.1 (CE) new'!N890</f>
        <v>0</v>
      </c>
      <c r="N901" s="592">
        <f>'Allegato 1.1 (CE) new'!O890</f>
        <v>0</v>
      </c>
      <c r="O901" s="592">
        <f t="shared" ref="O901:Q902" si="324">O902</f>
        <v>0</v>
      </c>
      <c r="P901" s="592">
        <f t="shared" si="324"/>
        <v>0</v>
      </c>
      <c r="Q901" s="592">
        <f t="shared" si="324"/>
        <v>0</v>
      </c>
    </row>
    <row r="902" spans="1:17">
      <c r="A902" s="393"/>
      <c r="B902" s="393" t="s">
        <v>2351</v>
      </c>
      <c r="C902" s="393" t="s">
        <v>1121</v>
      </c>
      <c r="D902" s="394" t="s">
        <v>1122</v>
      </c>
      <c r="E902" s="393">
        <v>6</v>
      </c>
      <c r="F902" s="395">
        <v>2</v>
      </c>
      <c r="G902" s="395">
        <v>1</v>
      </c>
      <c r="H902" s="395">
        <v>1</v>
      </c>
      <c r="I902" s="395">
        <v>0</v>
      </c>
      <c r="J902" s="396" t="s">
        <v>2353</v>
      </c>
      <c r="K902" s="593">
        <f>'Allegato 1.1 (CE) new'!L891</f>
        <v>0</v>
      </c>
      <c r="L902" s="593">
        <v>0</v>
      </c>
      <c r="M902" s="593">
        <f>'Allegato 1.1 (CE) new'!N891</f>
        <v>0</v>
      </c>
      <c r="N902" s="593">
        <f>'Allegato 1.1 (CE) new'!O891</f>
        <v>0</v>
      </c>
      <c r="O902" s="593">
        <f t="shared" si="324"/>
        <v>0</v>
      </c>
      <c r="P902" s="593">
        <f t="shared" si="324"/>
        <v>0</v>
      </c>
      <c r="Q902" s="593">
        <f t="shared" si="324"/>
        <v>0</v>
      </c>
    </row>
    <row r="903" spans="1:17">
      <c r="A903" s="398"/>
      <c r="B903" s="398" t="s">
        <v>2351</v>
      </c>
      <c r="C903" s="398" t="s">
        <v>1121</v>
      </c>
      <c r="D903" s="399" t="s">
        <v>1122</v>
      </c>
      <c r="E903" s="398">
        <v>6</v>
      </c>
      <c r="F903" s="400">
        <v>2</v>
      </c>
      <c r="G903" s="400">
        <v>1</v>
      </c>
      <c r="H903" s="400">
        <v>1</v>
      </c>
      <c r="I903" s="400">
        <v>1</v>
      </c>
      <c r="J903" s="406" t="s">
        <v>2354</v>
      </c>
      <c r="K903" s="594">
        <f>'Allegato 1.1 (CE) new'!L892</f>
        <v>0</v>
      </c>
      <c r="L903" s="594">
        <v>0</v>
      </c>
      <c r="M903" s="594">
        <f>'Allegato 1.1 (CE) new'!N892</f>
        <v>0</v>
      </c>
      <c r="N903" s="594">
        <f>'Allegato 1.1 (CE) new'!O892</f>
        <v>0</v>
      </c>
      <c r="O903" s="578">
        <f>N903*0.02+N903</f>
        <v>0</v>
      </c>
      <c r="P903" s="578">
        <f>O903*0.02+O903</f>
        <v>0</v>
      </c>
      <c r="Q903" s="578"/>
    </row>
    <row r="904" spans="1:17" ht="25.5">
      <c r="A904" s="389"/>
      <c r="B904" s="389" t="s">
        <v>2355</v>
      </c>
      <c r="C904" s="389" t="s">
        <v>1123</v>
      </c>
      <c r="D904" s="388" t="s">
        <v>2356</v>
      </c>
      <c r="E904" s="389">
        <v>6</v>
      </c>
      <c r="F904" s="390">
        <v>2</v>
      </c>
      <c r="G904" s="390">
        <v>2</v>
      </c>
      <c r="H904" s="390">
        <v>0</v>
      </c>
      <c r="I904" s="390">
        <v>0</v>
      </c>
      <c r="J904" s="391" t="s">
        <v>2357</v>
      </c>
      <c r="K904" s="592">
        <f>'Allegato 1.1 (CE) new'!L893</f>
        <v>0</v>
      </c>
      <c r="L904" s="592">
        <v>0</v>
      </c>
      <c r="M904" s="592">
        <f>'Allegato 1.1 (CE) new'!N893</f>
        <v>0</v>
      </c>
      <c r="N904" s="592">
        <f>'Allegato 1.1 (CE) new'!O893</f>
        <v>0</v>
      </c>
      <c r="O904" s="592">
        <f t="shared" ref="O904:Q905" si="325">O905</f>
        <v>0</v>
      </c>
      <c r="P904" s="592">
        <f t="shared" si="325"/>
        <v>0</v>
      </c>
      <c r="Q904" s="592">
        <f t="shared" si="325"/>
        <v>0</v>
      </c>
    </row>
    <row r="905" spans="1:17" ht="25.5">
      <c r="A905" s="393"/>
      <c r="B905" s="393" t="s">
        <v>2355</v>
      </c>
      <c r="C905" s="393" t="s">
        <v>1123</v>
      </c>
      <c r="D905" s="394" t="s">
        <v>1124</v>
      </c>
      <c r="E905" s="393">
        <v>6</v>
      </c>
      <c r="F905" s="395">
        <v>2</v>
      </c>
      <c r="G905" s="395">
        <v>2</v>
      </c>
      <c r="H905" s="395">
        <v>1</v>
      </c>
      <c r="I905" s="395">
        <v>0</v>
      </c>
      <c r="J905" s="396" t="s">
        <v>2357</v>
      </c>
      <c r="K905" s="593">
        <f>'Allegato 1.1 (CE) new'!L894</f>
        <v>0</v>
      </c>
      <c r="L905" s="593">
        <v>0</v>
      </c>
      <c r="M905" s="593">
        <f>'Allegato 1.1 (CE) new'!N894</f>
        <v>0</v>
      </c>
      <c r="N905" s="593">
        <f>'Allegato 1.1 (CE) new'!O894</f>
        <v>0</v>
      </c>
      <c r="O905" s="593">
        <f t="shared" si="325"/>
        <v>0</v>
      </c>
      <c r="P905" s="593">
        <f t="shared" si="325"/>
        <v>0</v>
      </c>
      <c r="Q905" s="593">
        <f t="shared" si="325"/>
        <v>0</v>
      </c>
    </row>
    <row r="906" spans="1:17">
      <c r="A906" s="398"/>
      <c r="B906" s="398" t="s">
        <v>2355</v>
      </c>
      <c r="C906" s="398" t="s">
        <v>1123</v>
      </c>
      <c r="D906" s="399" t="s">
        <v>1124</v>
      </c>
      <c r="E906" s="398">
        <v>6</v>
      </c>
      <c r="F906" s="400">
        <v>2</v>
      </c>
      <c r="G906" s="400">
        <v>2</v>
      </c>
      <c r="H906" s="400">
        <v>1</v>
      </c>
      <c r="I906" s="400">
        <v>1</v>
      </c>
      <c r="J906" s="406" t="s">
        <v>2358</v>
      </c>
      <c r="K906" s="594">
        <f>'Allegato 1.1 (CE) new'!L895</f>
        <v>0</v>
      </c>
      <c r="L906" s="594">
        <v>0</v>
      </c>
      <c r="M906" s="594">
        <f>'Allegato 1.1 (CE) new'!N895</f>
        <v>0</v>
      </c>
      <c r="N906" s="594">
        <f>'Allegato 1.1 (CE) new'!O895</f>
        <v>0</v>
      </c>
      <c r="O906" s="578">
        <f>N906*0.02+N906</f>
        <v>0</v>
      </c>
      <c r="P906" s="578">
        <f>O906*0.02+O906</f>
        <v>0</v>
      </c>
      <c r="Q906" s="578"/>
    </row>
    <row r="907" spans="1:17" ht="25.5">
      <c r="A907" s="389"/>
      <c r="B907" s="389" t="s">
        <v>2359</v>
      </c>
      <c r="C907" s="389" t="s">
        <v>1125</v>
      </c>
      <c r="D907" s="388" t="s">
        <v>2360</v>
      </c>
      <c r="E907" s="389">
        <v>6</v>
      </c>
      <c r="F907" s="390">
        <v>2</v>
      </c>
      <c r="G907" s="390">
        <v>3</v>
      </c>
      <c r="H907" s="390">
        <v>0</v>
      </c>
      <c r="I907" s="390">
        <v>0</v>
      </c>
      <c r="J907" s="391" t="s">
        <v>2361</v>
      </c>
      <c r="K907" s="592">
        <f>'Allegato 1.1 (CE) new'!L896</f>
        <v>0</v>
      </c>
      <c r="L907" s="592">
        <v>0</v>
      </c>
      <c r="M907" s="592">
        <f>'Allegato 1.1 (CE) new'!N896</f>
        <v>0</v>
      </c>
      <c r="N907" s="592">
        <f>'Allegato 1.1 (CE) new'!O896</f>
        <v>0</v>
      </c>
      <c r="O907" s="592">
        <f t="shared" ref="O907:Q908" si="326">O908</f>
        <v>0</v>
      </c>
      <c r="P907" s="592">
        <f t="shared" si="326"/>
        <v>0</v>
      </c>
      <c r="Q907" s="592">
        <f t="shared" si="326"/>
        <v>0</v>
      </c>
    </row>
    <row r="908" spans="1:17" ht="25.5">
      <c r="A908" s="393"/>
      <c r="B908" s="393" t="s">
        <v>2359</v>
      </c>
      <c r="C908" s="393" t="s">
        <v>1125</v>
      </c>
      <c r="D908" s="394" t="s">
        <v>1126</v>
      </c>
      <c r="E908" s="393">
        <v>6</v>
      </c>
      <c r="F908" s="395">
        <v>2</v>
      </c>
      <c r="G908" s="395">
        <v>3</v>
      </c>
      <c r="H908" s="395">
        <v>1</v>
      </c>
      <c r="I908" s="395">
        <v>0</v>
      </c>
      <c r="J908" s="396" t="s">
        <v>2361</v>
      </c>
      <c r="K908" s="593">
        <f>'Allegato 1.1 (CE) new'!L897</f>
        <v>0</v>
      </c>
      <c r="L908" s="593">
        <v>0</v>
      </c>
      <c r="M908" s="593">
        <f>'Allegato 1.1 (CE) new'!N897</f>
        <v>0</v>
      </c>
      <c r="N908" s="593">
        <f>'Allegato 1.1 (CE) new'!O897</f>
        <v>0</v>
      </c>
      <c r="O908" s="593">
        <f t="shared" si="326"/>
        <v>0</v>
      </c>
      <c r="P908" s="593">
        <f t="shared" si="326"/>
        <v>0</v>
      </c>
      <c r="Q908" s="593">
        <f t="shared" si="326"/>
        <v>0</v>
      </c>
    </row>
    <row r="909" spans="1:17">
      <c r="A909" s="398"/>
      <c r="B909" s="398" t="s">
        <v>2359</v>
      </c>
      <c r="C909" s="398" t="s">
        <v>1125</v>
      </c>
      <c r="D909" s="399" t="s">
        <v>1126</v>
      </c>
      <c r="E909" s="398">
        <v>6</v>
      </c>
      <c r="F909" s="400">
        <v>2</v>
      </c>
      <c r="G909" s="400">
        <v>3</v>
      </c>
      <c r="H909" s="400">
        <v>1</v>
      </c>
      <c r="I909" s="400">
        <v>1</v>
      </c>
      <c r="J909" s="406" t="s">
        <v>2362</v>
      </c>
      <c r="K909" s="594">
        <f>'Allegato 1.1 (CE) new'!L898</f>
        <v>0</v>
      </c>
      <c r="L909" s="594">
        <v>0</v>
      </c>
      <c r="M909" s="594">
        <f>'Allegato 1.1 (CE) new'!N898</f>
        <v>0</v>
      </c>
      <c r="N909" s="594">
        <f>'Allegato 1.1 (CE) new'!O898</f>
        <v>0</v>
      </c>
      <c r="O909" s="578">
        <f>N909*0.02+N909</f>
        <v>0</v>
      </c>
      <c r="P909" s="578">
        <f>O909*0.02+O909</f>
        <v>0</v>
      </c>
      <c r="Q909" s="578"/>
    </row>
    <row r="910" spans="1:17">
      <c r="A910" s="389"/>
      <c r="B910" s="389" t="s">
        <v>2363</v>
      </c>
      <c r="C910" s="389" t="s">
        <v>1127</v>
      </c>
      <c r="D910" s="388" t="s">
        <v>2364</v>
      </c>
      <c r="E910" s="389">
        <v>6</v>
      </c>
      <c r="F910" s="390">
        <v>2</v>
      </c>
      <c r="G910" s="390">
        <v>4</v>
      </c>
      <c r="H910" s="390">
        <v>0</v>
      </c>
      <c r="I910" s="390">
        <v>0</v>
      </c>
      <c r="J910" s="391" t="s">
        <v>2365</v>
      </c>
      <c r="K910" s="592">
        <f>'Allegato 1.1 (CE) new'!L899</f>
        <v>0</v>
      </c>
      <c r="L910" s="592">
        <v>0</v>
      </c>
      <c r="M910" s="592">
        <f>'Allegato 1.1 (CE) new'!N899</f>
        <v>0</v>
      </c>
      <c r="N910" s="592">
        <f>'Allegato 1.1 (CE) new'!O899</f>
        <v>0</v>
      </c>
      <c r="O910" s="592">
        <f t="shared" ref="O910:Q911" si="327">O911</f>
        <v>0</v>
      </c>
      <c r="P910" s="592">
        <f t="shared" si="327"/>
        <v>0</v>
      </c>
      <c r="Q910" s="592">
        <f t="shared" si="327"/>
        <v>0</v>
      </c>
    </row>
    <row r="911" spans="1:17">
      <c r="A911" s="393"/>
      <c r="B911" s="393" t="s">
        <v>2363</v>
      </c>
      <c r="C911" s="393" t="s">
        <v>1127</v>
      </c>
      <c r="D911" s="394" t="s">
        <v>1128</v>
      </c>
      <c r="E911" s="393">
        <v>6</v>
      </c>
      <c r="F911" s="395">
        <v>2</v>
      </c>
      <c r="G911" s="395">
        <v>4</v>
      </c>
      <c r="H911" s="395">
        <v>1</v>
      </c>
      <c r="I911" s="395">
        <v>0</v>
      </c>
      <c r="J911" s="396" t="s">
        <v>2365</v>
      </c>
      <c r="K911" s="593">
        <f>'Allegato 1.1 (CE) new'!L900</f>
        <v>0</v>
      </c>
      <c r="L911" s="593">
        <v>0</v>
      </c>
      <c r="M911" s="593">
        <f>'Allegato 1.1 (CE) new'!N900</f>
        <v>0</v>
      </c>
      <c r="N911" s="593">
        <f>'Allegato 1.1 (CE) new'!O900</f>
        <v>0</v>
      </c>
      <c r="O911" s="593">
        <f t="shared" si="327"/>
        <v>0</v>
      </c>
      <c r="P911" s="593">
        <f t="shared" si="327"/>
        <v>0</v>
      </c>
      <c r="Q911" s="593">
        <f t="shared" si="327"/>
        <v>0</v>
      </c>
    </row>
    <row r="912" spans="1:17">
      <c r="A912" s="398"/>
      <c r="B912" s="398" t="s">
        <v>2363</v>
      </c>
      <c r="C912" s="398" t="s">
        <v>1127</v>
      </c>
      <c r="D912" s="399" t="s">
        <v>1128</v>
      </c>
      <c r="E912" s="398">
        <v>6</v>
      </c>
      <c r="F912" s="400">
        <v>2</v>
      </c>
      <c r="G912" s="400">
        <v>4</v>
      </c>
      <c r="H912" s="400">
        <v>1</v>
      </c>
      <c r="I912" s="400">
        <v>1</v>
      </c>
      <c r="J912" s="406" t="s">
        <v>2366</v>
      </c>
      <c r="K912" s="594">
        <f>'Allegato 1.1 (CE) new'!L901</f>
        <v>0</v>
      </c>
      <c r="L912" s="594">
        <v>0</v>
      </c>
      <c r="M912" s="594">
        <f>'Allegato 1.1 (CE) new'!N901</f>
        <v>0</v>
      </c>
      <c r="N912" s="594">
        <f>'Allegato 1.1 (CE) new'!O901</f>
        <v>0</v>
      </c>
      <c r="O912" s="578">
        <f>N912*0.02+N912</f>
        <v>0</v>
      </c>
      <c r="P912" s="578">
        <f>O912*0.02+O912</f>
        <v>0</v>
      </c>
      <c r="Q912" s="578"/>
    </row>
    <row r="913" spans="1:26">
      <c r="A913" s="389"/>
      <c r="B913" s="389" t="s">
        <v>2367</v>
      </c>
      <c r="C913" s="389" t="s">
        <v>1129</v>
      </c>
      <c r="D913" s="388" t="s">
        <v>2368</v>
      </c>
      <c r="E913" s="389">
        <v>6</v>
      </c>
      <c r="F913" s="390">
        <v>2</v>
      </c>
      <c r="G913" s="390">
        <v>5</v>
      </c>
      <c r="H913" s="390">
        <v>0</v>
      </c>
      <c r="I913" s="390">
        <v>0</v>
      </c>
      <c r="J913" s="391" t="s">
        <v>2369</v>
      </c>
      <c r="K913" s="592">
        <f>'Allegato 1.1 (CE) new'!L902</f>
        <v>0</v>
      </c>
      <c r="L913" s="592">
        <v>0</v>
      </c>
      <c r="M913" s="592">
        <f>'Allegato 1.1 (CE) new'!N902</f>
        <v>0</v>
      </c>
      <c r="N913" s="592">
        <f>'Allegato 1.1 (CE) new'!O902</f>
        <v>0</v>
      </c>
      <c r="O913" s="592">
        <f t="shared" ref="O913:Q914" si="328">O914</f>
        <v>0</v>
      </c>
      <c r="P913" s="592">
        <f t="shared" si="328"/>
        <v>0</v>
      </c>
      <c r="Q913" s="592">
        <f t="shared" si="328"/>
        <v>0</v>
      </c>
    </row>
    <row r="914" spans="1:26">
      <c r="A914" s="393"/>
      <c r="B914" s="393" t="s">
        <v>2367</v>
      </c>
      <c r="C914" s="393" t="s">
        <v>1129</v>
      </c>
      <c r="D914" s="394" t="s">
        <v>1130</v>
      </c>
      <c r="E914" s="393">
        <v>6</v>
      </c>
      <c r="F914" s="395">
        <v>2</v>
      </c>
      <c r="G914" s="395">
        <v>5</v>
      </c>
      <c r="H914" s="395">
        <v>1</v>
      </c>
      <c r="I914" s="395">
        <v>0</v>
      </c>
      <c r="J914" s="396" t="s">
        <v>2369</v>
      </c>
      <c r="K914" s="593">
        <f>'Allegato 1.1 (CE) new'!L903</f>
        <v>0</v>
      </c>
      <c r="L914" s="593">
        <v>0</v>
      </c>
      <c r="M914" s="593">
        <f>'Allegato 1.1 (CE) new'!N903</f>
        <v>0</v>
      </c>
      <c r="N914" s="593">
        <f>'Allegato 1.1 (CE) new'!O903</f>
        <v>0</v>
      </c>
      <c r="O914" s="593">
        <f t="shared" si="328"/>
        <v>0</v>
      </c>
      <c r="P914" s="593">
        <f t="shared" si="328"/>
        <v>0</v>
      </c>
      <c r="Q914" s="593">
        <f t="shared" si="328"/>
        <v>0</v>
      </c>
    </row>
    <row r="915" spans="1:26">
      <c r="A915" s="398"/>
      <c r="B915" s="398" t="s">
        <v>2367</v>
      </c>
      <c r="C915" s="398" t="s">
        <v>1129</v>
      </c>
      <c r="D915" s="399" t="s">
        <v>1130</v>
      </c>
      <c r="E915" s="398">
        <v>6</v>
      </c>
      <c r="F915" s="400">
        <v>2</v>
      </c>
      <c r="G915" s="400">
        <v>5</v>
      </c>
      <c r="H915" s="400">
        <v>1</v>
      </c>
      <c r="I915" s="400">
        <v>1</v>
      </c>
      <c r="J915" s="406" t="s">
        <v>2370</v>
      </c>
      <c r="K915" s="594">
        <f>'Allegato 1.1 (CE) new'!L904</f>
        <v>0</v>
      </c>
      <c r="L915" s="594">
        <v>0</v>
      </c>
      <c r="M915" s="594">
        <f>'Allegato 1.1 (CE) new'!N904</f>
        <v>0</v>
      </c>
      <c r="N915" s="594">
        <f>'Allegato 1.1 (CE) new'!O904</f>
        <v>0</v>
      </c>
      <c r="O915" s="578">
        <f>N915*0.02+N915</f>
        <v>0</v>
      </c>
      <c r="P915" s="578">
        <f>O915*0.02+O915</f>
        <v>0</v>
      </c>
      <c r="Q915" s="578"/>
    </row>
    <row r="916" spans="1:26">
      <c r="A916" s="383"/>
      <c r="B916" s="383" t="s">
        <v>2371</v>
      </c>
      <c r="C916" s="383" t="s">
        <v>1131</v>
      </c>
      <c r="D916" s="382" t="s">
        <v>2372</v>
      </c>
      <c r="E916" s="383">
        <v>6</v>
      </c>
      <c r="F916" s="384">
        <v>3</v>
      </c>
      <c r="G916" s="384">
        <v>0</v>
      </c>
      <c r="H916" s="384">
        <v>0</v>
      </c>
      <c r="I916" s="384">
        <v>0</v>
      </c>
      <c r="J916" s="385" t="s">
        <v>2373</v>
      </c>
      <c r="K916" s="591">
        <f>'Allegato 1.1 (CE) new'!L905</f>
        <v>1269245.49</v>
      </c>
      <c r="L916" s="591">
        <v>931333</v>
      </c>
      <c r="M916" s="591">
        <f>'Allegato 1.1 (CE) new'!N905</f>
        <v>208563</v>
      </c>
      <c r="N916" s="591">
        <f>'Allegato 1.1 (CE) new'!O905</f>
        <v>100000</v>
      </c>
      <c r="O916" s="591">
        <f t="shared" ref="O916:Q916" si="329">O917+O920+O923</f>
        <v>102000</v>
      </c>
      <c r="P916" s="591">
        <f t="shared" si="329"/>
        <v>104040</v>
      </c>
      <c r="Q916" s="591">
        <f t="shared" si="329"/>
        <v>0</v>
      </c>
      <c r="X916" s="361">
        <f>K916+K926</f>
        <v>1269245.49</v>
      </c>
      <c r="Y916" s="361">
        <f>M916</f>
        <v>208563</v>
      </c>
      <c r="Z916" s="361">
        <f>N916</f>
        <v>100000</v>
      </c>
    </row>
    <row r="917" spans="1:26">
      <c r="A917" s="389"/>
      <c r="B917" s="389" t="s">
        <v>2374</v>
      </c>
      <c r="C917" s="389" t="s">
        <v>1133</v>
      </c>
      <c r="D917" s="388" t="s">
        <v>2375</v>
      </c>
      <c r="E917" s="389">
        <v>6</v>
      </c>
      <c r="F917" s="390">
        <v>3</v>
      </c>
      <c r="G917" s="390">
        <v>1</v>
      </c>
      <c r="H917" s="390">
        <v>0</v>
      </c>
      <c r="I917" s="390">
        <v>0</v>
      </c>
      <c r="J917" s="391" t="s">
        <v>2376</v>
      </c>
      <c r="K917" s="592">
        <f>'Allegato 1.1 (CE) new'!L906</f>
        <v>0</v>
      </c>
      <c r="L917" s="592">
        <v>0</v>
      </c>
      <c r="M917" s="592">
        <f>'Allegato 1.1 (CE) new'!N906</f>
        <v>0</v>
      </c>
      <c r="N917" s="592">
        <f>'Allegato 1.1 (CE) new'!O906</f>
        <v>0</v>
      </c>
      <c r="O917" s="592">
        <f t="shared" ref="O917:Q918" si="330">O918</f>
        <v>0</v>
      </c>
      <c r="P917" s="592">
        <f t="shared" si="330"/>
        <v>0</v>
      </c>
      <c r="Q917" s="592">
        <f t="shared" si="330"/>
        <v>0</v>
      </c>
    </row>
    <row r="918" spans="1:26">
      <c r="A918" s="393"/>
      <c r="B918" s="393" t="s">
        <v>2374</v>
      </c>
      <c r="C918" s="393" t="s">
        <v>1133</v>
      </c>
      <c r="D918" s="394" t="s">
        <v>1134</v>
      </c>
      <c r="E918" s="393">
        <v>6</v>
      </c>
      <c r="F918" s="395">
        <v>3</v>
      </c>
      <c r="G918" s="395">
        <v>1</v>
      </c>
      <c r="H918" s="395">
        <v>1</v>
      </c>
      <c r="I918" s="395">
        <v>0</v>
      </c>
      <c r="J918" s="396" t="s">
        <v>2376</v>
      </c>
      <c r="K918" s="593">
        <f>'Allegato 1.1 (CE) new'!L907</f>
        <v>0</v>
      </c>
      <c r="L918" s="593">
        <v>0</v>
      </c>
      <c r="M918" s="593">
        <f>'Allegato 1.1 (CE) new'!N907</f>
        <v>0</v>
      </c>
      <c r="N918" s="593">
        <f>'Allegato 1.1 (CE) new'!O907</f>
        <v>0</v>
      </c>
      <c r="O918" s="593">
        <f t="shared" si="330"/>
        <v>0</v>
      </c>
      <c r="P918" s="593">
        <f t="shared" si="330"/>
        <v>0</v>
      </c>
      <c r="Q918" s="593">
        <f t="shared" si="330"/>
        <v>0</v>
      </c>
    </row>
    <row r="919" spans="1:26">
      <c r="A919" s="398"/>
      <c r="B919" s="398" t="s">
        <v>2374</v>
      </c>
      <c r="C919" s="398" t="s">
        <v>1133</v>
      </c>
      <c r="D919" s="399" t="s">
        <v>1134</v>
      </c>
      <c r="E919" s="398">
        <v>6</v>
      </c>
      <c r="F919" s="400">
        <v>3</v>
      </c>
      <c r="G919" s="400">
        <v>1</v>
      </c>
      <c r="H919" s="400">
        <v>1</v>
      </c>
      <c r="I919" s="400">
        <v>1</v>
      </c>
      <c r="J919" s="406" t="s">
        <v>2377</v>
      </c>
      <c r="K919" s="594">
        <f>'Allegato 1.1 (CE) new'!L908</f>
        <v>0</v>
      </c>
      <c r="L919" s="594">
        <v>0</v>
      </c>
      <c r="M919" s="594">
        <f>'Allegato 1.1 (CE) new'!N908</f>
        <v>0</v>
      </c>
      <c r="N919" s="594">
        <f>'Allegato 1.1 (CE) new'!O908</f>
        <v>0</v>
      </c>
      <c r="O919" s="578">
        <f>N919*0.02+N919</f>
        <v>0</v>
      </c>
      <c r="P919" s="578">
        <f>O919*0.02+O919</f>
        <v>0</v>
      </c>
      <c r="Q919" s="578"/>
    </row>
    <row r="920" spans="1:26">
      <c r="A920" s="389"/>
      <c r="B920" s="389" t="s">
        <v>2378</v>
      </c>
      <c r="C920" s="389" t="s">
        <v>1135</v>
      </c>
      <c r="D920" s="388" t="s">
        <v>2379</v>
      </c>
      <c r="E920" s="389">
        <v>6</v>
      </c>
      <c r="F920" s="390">
        <v>3</v>
      </c>
      <c r="G920" s="390">
        <v>2</v>
      </c>
      <c r="H920" s="390">
        <v>0</v>
      </c>
      <c r="I920" s="390">
        <v>0</v>
      </c>
      <c r="J920" s="391" t="s">
        <v>2380</v>
      </c>
      <c r="K920" s="592">
        <f>'Allegato 1.1 (CE) new'!L909</f>
        <v>0</v>
      </c>
      <c r="L920" s="592">
        <v>0</v>
      </c>
      <c r="M920" s="592">
        <f>'Allegato 1.1 (CE) new'!N909</f>
        <v>0</v>
      </c>
      <c r="N920" s="592">
        <f>'Allegato 1.1 (CE) new'!O909</f>
        <v>0</v>
      </c>
      <c r="O920" s="592">
        <f t="shared" ref="O920:Q921" si="331">O921</f>
        <v>0</v>
      </c>
      <c r="P920" s="592">
        <f t="shared" si="331"/>
        <v>0</v>
      </c>
      <c r="Q920" s="592">
        <f t="shared" si="331"/>
        <v>0</v>
      </c>
    </row>
    <row r="921" spans="1:26">
      <c r="A921" s="393"/>
      <c r="B921" s="393" t="s">
        <v>2378</v>
      </c>
      <c r="C921" s="393" t="s">
        <v>1135</v>
      </c>
      <c r="D921" s="394" t="s">
        <v>1136</v>
      </c>
      <c r="E921" s="393">
        <v>6</v>
      </c>
      <c r="F921" s="395">
        <v>3</v>
      </c>
      <c r="G921" s="395">
        <v>2</v>
      </c>
      <c r="H921" s="395">
        <v>1</v>
      </c>
      <c r="I921" s="395">
        <v>0</v>
      </c>
      <c r="J921" s="396" t="s">
        <v>2380</v>
      </c>
      <c r="K921" s="593">
        <f>'Allegato 1.1 (CE) new'!L910</f>
        <v>0</v>
      </c>
      <c r="L921" s="593">
        <v>0</v>
      </c>
      <c r="M921" s="593">
        <f>'Allegato 1.1 (CE) new'!N910</f>
        <v>0</v>
      </c>
      <c r="N921" s="593">
        <f>'Allegato 1.1 (CE) new'!O910</f>
        <v>0</v>
      </c>
      <c r="O921" s="593">
        <f t="shared" si="331"/>
        <v>0</v>
      </c>
      <c r="P921" s="593">
        <f t="shared" si="331"/>
        <v>0</v>
      </c>
      <c r="Q921" s="593">
        <f t="shared" si="331"/>
        <v>0</v>
      </c>
    </row>
    <row r="922" spans="1:26">
      <c r="A922" s="398"/>
      <c r="B922" s="398" t="s">
        <v>2378</v>
      </c>
      <c r="C922" s="398" t="s">
        <v>1135</v>
      </c>
      <c r="D922" s="399" t="s">
        <v>1136</v>
      </c>
      <c r="E922" s="398">
        <v>6</v>
      </c>
      <c r="F922" s="400">
        <v>3</v>
      </c>
      <c r="G922" s="400">
        <v>2</v>
      </c>
      <c r="H922" s="400">
        <v>1</v>
      </c>
      <c r="I922" s="400">
        <v>1</v>
      </c>
      <c r="J922" s="406" t="s">
        <v>2381</v>
      </c>
      <c r="K922" s="594">
        <f>'Allegato 1.1 (CE) new'!L911</f>
        <v>0</v>
      </c>
      <c r="L922" s="594">
        <v>0</v>
      </c>
      <c r="M922" s="594">
        <f>'Allegato 1.1 (CE) new'!N911</f>
        <v>0</v>
      </c>
      <c r="N922" s="594">
        <f>'Allegato 1.1 (CE) new'!O911</f>
        <v>0</v>
      </c>
      <c r="O922" s="578">
        <f>N922*0.02+N922</f>
        <v>0</v>
      </c>
      <c r="P922" s="578">
        <f>O922*0.02+O922</f>
        <v>0</v>
      </c>
      <c r="Q922" s="578"/>
    </row>
    <row r="923" spans="1:26">
      <c r="A923" s="389"/>
      <c r="B923" s="389" t="s">
        <v>2382</v>
      </c>
      <c r="C923" s="389" t="s">
        <v>1137</v>
      </c>
      <c r="D923" s="388" t="s">
        <v>2383</v>
      </c>
      <c r="E923" s="389">
        <v>6</v>
      </c>
      <c r="F923" s="390">
        <v>3</v>
      </c>
      <c r="G923" s="390">
        <v>3</v>
      </c>
      <c r="H923" s="390">
        <v>0</v>
      </c>
      <c r="I923" s="390">
        <v>0</v>
      </c>
      <c r="J923" s="391" t="s">
        <v>2384</v>
      </c>
      <c r="K923" s="592">
        <f>'Allegato 1.1 (CE) new'!L912</f>
        <v>1269245.49</v>
      </c>
      <c r="L923" s="592">
        <v>931333</v>
      </c>
      <c r="M923" s="592">
        <f>'Allegato 1.1 (CE) new'!N912</f>
        <v>208563</v>
      </c>
      <c r="N923" s="592">
        <f>'Allegato 1.1 (CE) new'!O912</f>
        <v>100000</v>
      </c>
      <c r="O923" s="592">
        <f t="shared" ref="O923:Q924" si="332">O924</f>
        <v>102000</v>
      </c>
      <c r="P923" s="592">
        <f t="shared" si="332"/>
        <v>104040</v>
      </c>
      <c r="Q923" s="592">
        <f t="shared" si="332"/>
        <v>0</v>
      </c>
    </row>
    <row r="924" spans="1:26">
      <c r="A924" s="393"/>
      <c r="B924" s="393" t="s">
        <v>2382</v>
      </c>
      <c r="C924" s="393" t="s">
        <v>1137</v>
      </c>
      <c r="D924" s="394" t="s">
        <v>1138</v>
      </c>
      <c r="E924" s="393">
        <v>6</v>
      </c>
      <c r="F924" s="395">
        <v>3</v>
      </c>
      <c r="G924" s="395">
        <v>3</v>
      </c>
      <c r="H924" s="395">
        <v>1</v>
      </c>
      <c r="I924" s="395">
        <v>0</v>
      </c>
      <c r="J924" s="396" t="s">
        <v>2384</v>
      </c>
      <c r="K924" s="593">
        <f>'Allegato 1.1 (CE) new'!L913</f>
        <v>1269245.49</v>
      </c>
      <c r="L924" s="593">
        <v>931333</v>
      </c>
      <c r="M924" s="593">
        <f>'Allegato 1.1 (CE) new'!N913</f>
        <v>208563</v>
      </c>
      <c r="N924" s="593">
        <f>'Allegato 1.1 (CE) new'!O913</f>
        <v>100000</v>
      </c>
      <c r="O924" s="593">
        <f t="shared" si="332"/>
        <v>102000</v>
      </c>
      <c r="P924" s="593">
        <f t="shared" si="332"/>
        <v>104040</v>
      </c>
      <c r="Q924" s="593">
        <f t="shared" si="332"/>
        <v>0</v>
      </c>
    </row>
    <row r="925" spans="1:26">
      <c r="A925" s="398"/>
      <c r="B925" s="398" t="s">
        <v>2382</v>
      </c>
      <c r="C925" s="398" t="s">
        <v>1137</v>
      </c>
      <c r="D925" s="399" t="s">
        <v>1138</v>
      </c>
      <c r="E925" s="398">
        <v>6</v>
      </c>
      <c r="F925" s="400">
        <v>3</v>
      </c>
      <c r="G925" s="400">
        <v>3</v>
      </c>
      <c r="H925" s="400">
        <v>1</v>
      </c>
      <c r="I925" s="400">
        <v>1</v>
      </c>
      <c r="J925" s="406" t="s">
        <v>2385</v>
      </c>
      <c r="K925" s="594">
        <f>'Allegato 1.1 (CE) new'!L914</f>
        <v>1269245.49</v>
      </c>
      <c r="L925" s="594">
        <v>931333</v>
      </c>
      <c r="M925" s="594">
        <f>'Allegato 1.1 (CE) new'!N914</f>
        <v>208563</v>
      </c>
      <c r="N925" s="578">
        <f>'Allegato 1.1 (CE) new'!O914</f>
        <v>100000</v>
      </c>
      <c r="O925" s="578">
        <f>N925*0.02+N925</f>
        <v>102000</v>
      </c>
      <c r="P925" s="578">
        <f>O925*0.02+O925</f>
        <v>104040</v>
      </c>
      <c r="Q925" s="578"/>
    </row>
    <row r="926" spans="1:26">
      <c r="A926" s="383"/>
      <c r="B926" s="383" t="s">
        <v>2386</v>
      </c>
      <c r="C926" s="383" t="s">
        <v>1139</v>
      </c>
      <c r="D926" s="382" t="s">
        <v>2387</v>
      </c>
      <c r="E926" s="383">
        <v>6</v>
      </c>
      <c r="F926" s="384">
        <v>4</v>
      </c>
      <c r="G926" s="384">
        <v>0</v>
      </c>
      <c r="H926" s="384">
        <v>0</v>
      </c>
      <c r="I926" s="384">
        <v>0</v>
      </c>
      <c r="J926" s="385" t="s">
        <v>2388</v>
      </c>
      <c r="K926" s="591">
        <f>'Allegato 1.1 (CE) new'!L915</f>
        <v>0</v>
      </c>
      <c r="L926" s="591">
        <v>776949</v>
      </c>
      <c r="M926" s="591">
        <f>'Allegato 1.1 (CE) new'!N915</f>
        <v>0</v>
      </c>
      <c r="N926" s="591">
        <f>'Allegato 1.1 (CE) new'!O915</f>
        <v>0</v>
      </c>
      <c r="O926" s="591">
        <f t="shared" ref="O926:Q926" si="333">O927+O930</f>
        <v>0</v>
      </c>
      <c r="P926" s="591">
        <f t="shared" si="333"/>
        <v>0</v>
      </c>
      <c r="Q926" s="591">
        <f t="shared" si="333"/>
        <v>0</v>
      </c>
    </row>
    <row r="927" spans="1:26">
      <c r="A927" s="389"/>
      <c r="B927" s="389" t="s">
        <v>2389</v>
      </c>
      <c r="C927" s="389" t="s">
        <v>1141</v>
      </c>
      <c r="D927" s="388" t="s">
        <v>2390</v>
      </c>
      <c r="E927" s="389">
        <v>6</v>
      </c>
      <c r="F927" s="390">
        <v>4</v>
      </c>
      <c r="G927" s="390">
        <v>1</v>
      </c>
      <c r="H927" s="390">
        <v>0</v>
      </c>
      <c r="I927" s="390">
        <v>0</v>
      </c>
      <c r="J927" s="391" t="s">
        <v>2391</v>
      </c>
      <c r="K927" s="592">
        <f>'Allegato 1.1 (CE) new'!L916</f>
        <v>0</v>
      </c>
      <c r="L927" s="592">
        <v>776949</v>
      </c>
      <c r="M927" s="592">
        <f>'Allegato 1.1 (CE) new'!N916</f>
        <v>0</v>
      </c>
      <c r="N927" s="592">
        <f>'Allegato 1.1 (CE) new'!O916</f>
        <v>0</v>
      </c>
      <c r="O927" s="592">
        <f t="shared" ref="O927:Q928" si="334">O928</f>
        <v>0</v>
      </c>
      <c r="P927" s="592">
        <f t="shared" si="334"/>
        <v>0</v>
      </c>
      <c r="Q927" s="592">
        <f t="shared" si="334"/>
        <v>0</v>
      </c>
    </row>
    <row r="928" spans="1:26">
      <c r="A928" s="393"/>
      <c r="B928" s="393" t="s">
        <v>2389</v>
      </c>
      <c r="C928" s="393" t="s">
        <v>1141</v>
      </c>
      <c r="D928" s="394" t="s">
        <v>1142</v>
      </c>
      <c r="E928" s="393">
        <v>6</v>
      </c>
      <c r="F928" s="395">
        <v>4</v>
      </c>
      <c r="G928" s="395">
        <v>1</v>
      </c>
      <c r="H928" s="395">
        <v>1</v>
      </c>
      <c r="I928" s="395">
        <v>0</v>
      </c>
      <c r="J928" s="396" t="s">
        <v>2391</v>
      </c>
      <c r="K928" s="593">
        <f>'Allegato 1.1 (CE) new'!L917</f>
        <v>0</v>
      </c>
      <c r="L928" s="593">
        <v>776949</v>
      </c>
      <c r="M928" s="593">
        <f>'Allegato 1.1 (CE) new'!N917</f>
        <v>0</v>
      </c>
      <c r="N928" s="593">
        <f>'Allegato 1.1 (CE) new'!O917</f>
        <v>0</v>
      </c>
      <c r="O928" s="593">
        <f t="shared" si="334"/>
        <v>0</v>
      </c>
      <c r="P928" s="593">
        <f t="shared" si="334"/>
        <v>0</v>
      </c>
      <c r="Q928" s="593">
        <f t="shared" si="334"/>
        <v>0</v>
      </c>
    </row>
    <row r="929" spans="1:18">
      <c r="A929" s="398"/>
      <c r="B929" s="398" t="s">
        <v>2389</v>
      </c>
      <c r="C929" s="398" t="s">
        <v>1141</v>
      </c>
      <c r="D929" s="399" t="s">
        <v>1142</v>
      </c>
      <c r="E929" s="398">
        <v>6</v>
      </c>
      <c r="F929" s="400">
        <v>4</v>
      </c>
      <c r="G929" s="400">
        <v>1</v>
      </c>
      <c r="H929" s="400">
        <v>1</v>
      </c>
      <c r="I929" s="400">
        <v>1</v>
      </c>
      <c r="J929" s="406" t="s">
        <v>2392</v>
      </c>
      <c r="K929" s="594">
        <f>'Allegato 1.1 (CE) new'!L918</f>
        <v>0</v>
      </c>
      <c r="L929" s="594">
        <v>776949</v>
      </c>
      <c r="M929" s="594">
        <f>'Allegato 1.1 (CE) new'!N918</f>
        <v>0</v>
      </c>
      <c r="N929" s="594">
        <f>'Allegato 1.1 (CE) new'!O918</f>
        <v>0</v>
      </c>
      <c r="O929" s="578"/>
      <c r="P929" s="578"/>
      <c r="Q929" s="578"/>
    </row>
    <row r="930" spans="1:18">
      <c r="A930" s="389"/>
      <c r="B930" s="389" t="s">
        <v>2393</v>
      </c>
      <c r="C930" s="389" t="s">
        <v>1143</v>
      </c>
      <c r="D930" s="388" t="s">
        <v>2394</v>
      </c>
      <c r="E930" s="389">
        <v>6</v>
      </c>
      <c r="F930" s="390">
        <v>4</v>
      </c>
      <c r="G930" s="390">
        <v>2</v>
      </c>
      <c r="H930" s="390">
        <v>0</v>
      </c>
      <c r="I930" s="390">
        <v>0</v>
      </c>
      <c r="J930" s="391" t="s">
        <v>2395</v>
      </c>
      <c r="K930" s="592">
        <f>'Allegato 1.1 (CE) new'!L919</f>
        <v>0</v>
      </c>
      <c r="L930" s="592">
        <v>0</v>
      </c>
      <c r="M930" s="592">
        <f>'Allegato 1.1 (CE) new'!N919</f>
        <v>0</v>
      </c>
      <c r="N930" s="592">
        <f>'Allegato 1.1 (CE) new'!O919</f>
        <v>0</v>
      </c>
      <c r="O930" s="592">
        <f t="shared" ref="O930:Q931" si="335">O931</f>
        <v>0</v>
      </c>
      <c r="P930" s="592">
        <f t="shared" si="335"/>
        <v>0</v>
      </c>
      <c r="Q930" s="592">
        <f t="shared" si="335"/>
        <v>0</v>
      </c>
    </row>
    <row r="931" spans="1:18">
      <c r="A931" s="393"/>
      <c r="B931" s="393" t="s">
        <v>2393</v>
      </c>
      <c r="C931" s="393" t="s">
        <v>1143</v>
      </c>
      <c r="D931" s="394" t="s">
        <v>1144</v>
      </c>
      <c r="E931" s="393">
        <v>6</v>
      </c>
      <c r="F931" s="395">
        <v>4</v>
      </c>
      <c r="G931" s="395">
        <v>2</v>
      </c>
      <c r="H931" s="395">
        <v>1</v>
      </c>
      <c r="I931" s="395">
        <v>0</v>
      </c>
      <c r="J931" s="396" t="s">
        <v>2395</v>
      </c>
      <c r="K931" s="593">
        <f>'Allegato 1.1 (CE) new'!L920</f>
        <v>0</v>
      </c>
      <c r="L931" s="593">
        <v>0</v>
      </c>
      <c r="M931" s="593">
        <f>'Allegato 1.1 (CE) new'!N920</f>
        <v>0</v>
      </c>
      <c r="N931" s="593">
        <f>'Allegato 1.1 (CE) new'!O920</f>
        <v>0</v>
      </c>
      <c r="O931" s="593">
        <f t="shared" si="335"/>
        <v>0</v>
      </c>
      <c r="P931" s="593">
        <f t="shared" si="335"/>
        <v>0</v>
      </c>
      <c r="Q931" s="593">
        <f t="shared" si="335"/>
        <v>0</v>
      </c>
    </row>
    <row r="932" spans="1:18">
      <c r="A932" s="398"/>
      <c r="B932" s="398" t="s">
        <v>2393</v>
      </c>
      <c r="C932" s="398" t="s">
        <v>1143</v>
      </c>
      <c r="D932" s="399" t="s">
        <v>1144</v>
      </c>
      <c r="E932" s="398">
        <v>6</v>
      </c>
      <c r="F932" s="400">
        <v>4</v>
      </c>
      <c r="G932" s="400">
        <v>2</v>
      </c>
      <c r="H932" s="400">
        <v>1</v>
      </c>
      <c r="I932" s="400">
        <v>1</v>
      </c>
      <c r="J932" s="406" t="s">
        <v>2396</v>
      </c>
      <c r="K932" s="594">
        <f>'Allegato 1.1 (CE) new'!L921</f>
        <v>0</v>
      </c>
      <c r="L932" s="594">
        <v>0</v>
      </c>
      <c r="M932" s="594">
        <f>'Allegato 1.1 (CE) new'!N921</f>
        <v>0</v>
      </c>
      <c r="N932" s="594">
        <f>'Allegato 1.1 (CE) new'!O921</f>
        <v>0</v>
      </c>
      <c r="O932" s="578">
        <f>N932*0.02+N932</f>
        <v>0</v>
      </c>
      <c r="P932" s="578">
        <f>O932*0.02+O932</f>
        <v>0</v>
      </c>
      <c r="Q932" s="578"/>
    </row>
    <row r="933" spans="1:18">
      <c r="A933" s="398"/>
      <c r="B933" s="398"/>
      <c r="C933" s="398"/>
      <c r="D933" s="399"/>
      <c r="E933" s="398"/>
      <c r="F933" s="400"/>
      <c r="G933" s="400"/>
      <c r="H933" s="400"/>
      <c r="I933" s="400"/>
      <c r="J933" s="406"/>
      <c r="K933" s="594">
        <f>'Allegato 1.1 (CE) new'!L922</f>
        <v>0</v>
      </c>
      <c r="L933" s="594">
        <v>0</v>
      </c>
      <c r="M933" s="594">
        <f>'Allegato 1.1 (CE) new'!N922</f>
        <v>0</v>
      </c>
      <c r="N933" s="594">
        <f>'Allegato 1.1 (CE) new'!O922</f>
        <v>0</v>
      </c>
      <c r="O933" s="578"/>
      <c r="P933" s="578"/>
      <c r="Q933" s="578"/>
    </row>
    <row r="934" spans="1:18" ht="15">
      <c r="A934" s="398"/>
      <c r="B934" s="398"/>
      <c r="C934" s="398"/>
      <c r="D934" s="399"/>
      <c r="E934" s="430" t="s">
        <v>2397</v>
      </c>
      <c r="F934" s="431"/>
      <c r="G934" s="431"/>
      <c r="H934" s="431"/>
      <c r="I934" s="431"/>
      <c r="J934" s="432"/>
      <c r="K934" s="586">
        <f>'Allegato 1.1 (CE) new'!L923</f>
        <v>-1269245.49</v>
      </c>
      <c r="L934" s="586">
        <v>-1708282</v>
      </c>
      <c r="M934" s="586">
        <f>'Allegato 1.1 (CE) new'!N923</f>
        <v>-208563</v>
      </c>
      <c r="N934" s="586">
        <f>'Allegato 1.1 (CE) new'!O923</f>
        <v>-100000</v>
      </c>
      <c r="O934" s="586">
        <f t="shared" ref="O934:Q934" si="336">O889</f>
        <v>-102000</v>
      </c>
      <c r="P934" s="586">
        <f t="shared" si="336"/>
        <v>-104040</v>
      </c>
      <c r="Q934" s="586">
        <f t="shared" si="336"/>
        <v>0</v>
      </c>
      <c r="R934" s="453">
        <f>N934+N934*0.02</f>
        <v>-102000</v>
      </c>
    </row>
    <row r="935" spans="1:18" s="355" customFormat="1" ht="15">
      <c r="A935" s="436"/>
      <c r="B935" s="436"/>
      <c r="C935" s="436"/>
      <c r="D935" s="405"/>
      <c r="E935" s="441"/>
      <c r="F935" s="442"/>
      <c r="G935" s="442"/>
      <c r="H935" s="442"/>
      <c r="I935" s="442"/>
      <c r="J935" s="443"/>
      <c r="K935" s="589">
        <f>'Allegato 1.1 (CE) new'!L924</f>
        <v>0</v>
      </c>
      <c r="L935" s="589">
        <v>0</v>
      </c>
      <c r="M935" s="589">
        <f>'Allegato 1.1 (CE) new'!N924</f>
        <v>0</v>
      </c>
      <c r="N935" s="589">
        <f>'Allegato 1.1 (CE) new'!O924</f>
        <v>0</v>
      </c>
      <c r="O935" s="445"/>
      <c r="P935" s="445"/>
      <c r="Q935" s="445"/>
    </row>
    <row r="936" spans="1:18">
      <c r="A936" s="376"/>
      <c r="B936" s="376"/>
      <c r="C936" s="376" t="s">
        <v>2398</v>
      </c>
      <c r="D936" s="377" t="s">
        <v>2399</v>
      </c>
      <c r="E936" s="376">
        <v>7</v>
      </c>
      <c r="F936" s="378">
        <v>0</v>
      </c>
      <c r="G936" s="378">
        <v>0</v>
      </c>
      <c r="H936" s="378">
        <v>0</v>
      </c>
      <c r="I936" s="378">
        <v>0</v>
      </c>
      <c r="J936" s="379" t="s">
        <v>2400</v>
      </c>
      <c r="K936" s="574">
        <f>'Allegato 1.1 (CE) new'!L925</f>
        <v>0</v>
      </c>
      <c r="L936" s="574">
        <v>0</v>
      </c>
      <c r="M936" s="574">
        <f>'Allegato 1.1 (CE) new'!N925</f>
        <v>0</v>
      </c>
      <c r="N936" s="574">
        <f>'Allegato 1.1 (CE) new'!O925</f>
        <v>0</v>
      </c>
      <c r="O936" s="574">
        <f t="shared" ref="O936:Q936" si="337">O937+O941</f>
        <v>0</v>
      </c>
      <c r="P936" s="574">
        <f t="shared" si="337"/>
        <v>0</v>
      </c>
      <c r="Q936" s="574">
        <f t="shared" si="337"/>
        <v>0</v>
      </c>
    </row>
    <row r="937" spans="1:18">
      <c r="A937" s="383"/>
      <c r="B937" s="383" t="s">
        <v>2401</v>
      </c>
      <c r="C937" s="383" t="s">
        <v>1147</v>
      </c>
      <c r="D937" s="382" t="s">
        <v>2402</v>
      </c>
      <c r="E937" s="383">
        <v>7</v>
      </c>
      <c r="F937" s="384">
        <v>1</v>
      </c>
      <c r="G937" s="384">
        <v>0</v>
      </c>
      <c r="H937" s="384">
        <v>0</v>
      </c>
      <c r="I937" s="384">
        <v>0</v>
      </c>
      <c r="J937" s="385" t="s">
        <v>2403</v>
      </c>
      <c r="K937" s="591">
        <f>'Allegato 1.1 (CE) new'!L926</f>
        <v>0</v>
      </c>
      <c r="L937" s="591">
        <v>0</v>
      </c>
      <c r="M937" s="591">
        <f>'Allegato 1.1 (CE) new'!N926</f>
        <v>0</v>
      </c>
      <c r="N937" s="591">
        <f>'Allegato 1.1 (CE) new'!O926</f>
        <v>0</v>
      </c>
      <c r="O937" s="591">
        <f t="shared" ref="O937:Q937" si="338">O938+O941</f>
        <v>0</v>
      </c>
      <c r="P937" s="591">
        <f t="shared" si="338"/>
        <v>0</v>
      </c>
      <c r="Q937" s="591">
        <f t="shared" si="338"/>
        <v>0</v>
      </c>
    </row>
    <row r="938" spans="1:18">
      <c r="A938" s="389"/>
      <c r="B938" s="389" t="s">
        <v>2404</v>
      </c>
      <c r="C938" s="389" t="s">
        <v>1147</v>
      </c>
      <c r="D938" s="388" t="s">
        <v>2402</v>
      </c>
      <c r="E938" s="389">
        <v>7</v>
      </c>
      <c r="F938" s="390">
        <v>1</v>
      </c>
      <c r="G938" s="390">
        <v>1</v>
      </c>
      <c r="H938" s="390">
        <v>0</v>
      </c>
      <c r="I938" s="390">
        <v>0</v>
      </c>
      <c r="J938" s="391" t="s">
        <v>2403</v>
      </c>
      <c r="K938" s="592">
        <f>'Allegato 1.1 (CE) new'!L927</f>
        <v>0</v>
      </c>
      <c r="L938" s="592">
        <v>0</v>
      </c>
      <c r="M938" s="592">
        <f>'Allegato 1.1 (CE) new'!N927</f>
        <v>0</v>
      </c>
      <c r="N938" s="592">
        <f>'Allegato 1.1 (CE) new'!O927</f>
        <v>0</v>
      </c>
      <c r="O938" s="592">
        <f t="shared" ref="O938:Q939" si="339">O939</f>
        <v>0</v>
      </c>
      <c r="P938" s="592">
        <f t="shared" si="339"/>
        <v>0</v>
      </c>
      <c r="Q938" s="592">
        <f t="shared" si="339"/>
        <v>0</v>
      </c>
    </row>
    <row r="939" spans="1:18">
      <c r="A939" s="393"/>
      <c r="B939" s="393" t="s">
        <v>2404</v>
      </c>
      <c r="C939" s="393" t="s">
        <v>1147</v>
      </c>
      <c r="D939" s="394" t="s">
        <v>1148</v>
      </c>
      <c r="E939" s="393">
        <v>7</v>
      </c>
      <c r="F939" s="395">
        <v>1</v>
      </c>
      <c r="G939" s="395">
        <v>1</v>
      </c>
      <c r="H939" s="395">
        <v>1</v>
      </c>
      <c r="I939" s="395">
        <v>0</v>
      </c>
      <c r="J939" s="396" t="s">
        <v>280</v>
      </c>
      <c r="K939" s="593">
        <f>'Allegato 1.1 (CE) new'!L928</f>
        <v>0</v>
      </c>
      <c r="L939" s="593">
        <v>0</v>
      </c>
      <c r="M939" s="593">
        <f>'Allegato 1.1 (CE) new'!N928</f>
        <v>0</v>
      </c>
      <c r="N939" s="593">
        <f>'Allegato 1.1 (CE) new'!O928</f>
        <v>0</v>
      </c>
      <c r="O939" s="593">
        <f t="shared" si="339"/>
        <v>0</v>
      </c>
      <c r="P939" s="593">
        <f t="shared" si="339"/>
        <v>0</v>
      </c>
      <c r="Q939" s="593">
        <f t="shared" si="339"/>
        <v>0</v>
      </c>
    </row>
    <row r="940" spans="1:18">
      <c r="A940" s="398"/>
      <c r="B940" s="398" t="s">
        <v>2404</v>
      </c>
      <c r="C940" s="398" t="s">
        <v>1147</v>
      </c>
      <c r="D940" s="399" t="s">
        <v>1148</v>
      </c>
      <c r="E940" s="398">
        <v>7</v>
      </c>
      <c r="F940" s="400">
        <v>1</v>
      </c>
      <c r="G940" s="400">
        <v>1</v>
      </c>
      <c r="H940" s="400">
        <v>1</v>
      </c>
      <c r="I940" s="400">
        <v>1</v>
      </c>
      <c r="J940" s="406" t="s">
        <v>280</v>
      </c>
      <c r="K940" s="594">
        <f>'Allegato 1.1 (CE) new'!L929</f>
        <v>0</v>
      </c>
      <c r="L940" s="594">
        <v>0</v>
      </c>
      <c r="M940" s="594">
        <f>'Allegato 1.1 (CE) new'!N929</f>
        <v>0</v>
      </c>
      <c r="N940" s="594">
        <f>'Allegato 1.1 (CE) new'!O929</f>
        <v>0</v>
      </c>
      <c r="O940" s="578">
        <f>N940*0.02+N940</f>
        <v>0</v>
      </c>
      <c r="P940" s="578">
        <f>O940*0.02+O940</f>
        <v>0</v>
      </c>
      <c r="Q940" s="578"/>
    </row>
    <row r="941" spans="1:18">
      <c r="A941" s="383"/>
      <c r="B941" s="383" t="s">
        <v>2405</v>
      </c>
      <c r="C941" s="383" t="s">
        <v>1149</v>
      </c>
      <c r="D941" s="382" t="s">
        <v>2406</v>
      </c>
      <c r="E941" s="383">
        <v>7</v>
      </c>
      <c r="F941" s="384">
        <v>2</v>
      </c>
      <c r="G941" s="384">
        <v>0</v>
      </c>
      <c r="H941" s="384">
        <v>0</v>
      </c>
      <c r="I941" s="384">
        <v>0</v>
      </c>
      <c r="J941" s="385" t="s">
        <v>2407</v>
      </c>
      <c r="K941" s="591">
        <f>'Allegato 1.1 (CE) new'!L930</f>
        <v>0</v>
      </c>
      <c r="L941" s="591">
        <v>0</v>
      </c>
      <c r="M941" s="591">
        <f>'Allegato 1.1 (CE) new'!N930</f>
        <v>0</v>
      </c>
      <c r="N941" s="591">
        <f>'Allegato 1.1 (CE) new'!O930</f>
        <v>0</v>
      </c>
      <c r="O941" s="591">
        <f t="shared" ref="O941:Q941" si="340">O942+O948</f>
        <v>0</v>
      </c>
      <c r="P941" s="591">
        <f t="shared" si="340"/>
        <v>0</v>
      </c>
      <c r="Q941" s="591">
        <f t="shared" si="340"/>
        <v>0</v>
      </c>
    </row>
    <row r="942" spans="1:18">
      <c r="A942" s="389"/>
      <c r="B942" s="389" t="s">
        <v>2408</v>
      </c>
      <c r="C942" s="389" t="s">
        <v>1149</v>
      </c>
      <c r="D942" s="388" t="s">
        <v>2406</v>
      </c>
      <c r="E942" s="389">
        <v>7</v>
      </c>
      <c r="F942" s="390">
        <v>2</v>
      </c>
      <c r="G942" s="390">
        <v>1</v>
      </c>
      <c r="H942" s="390">
        <v>0</v>
      </c>
      <c r="I942" s="390">
        <v>0</v>
      </c>
      <c r="J942" s="391" t="s">
        <v>2407</v>
      </c>
      <c r="K942" s="592">
        <f>'Allegato 1.1 (CE) new'!L931</f>
        <v>0</v>
      </c>
      <c r="L942" s="592">
        <v>0</v>
      </c>
      <c r="M942" s="592">
        <f>'Allegato 1.1 (CE) new'!N931</f>
        <v>0</v>
      </c>
      <c r="N942" s="592">
        <f>'Allegato 1.1 (CE) new'!O931</f>
        <v>0</v>
      </c>
      <c r="O942" s="592">
        <f t="shared" ref="O942:Q943" si="341">O943</f>
        <v>0</v>
      </c>
      <c r="P942" s="592">
        <f t="shared" si="341"/>
        <v>0</v>
      </c>
      <c r="Q942" s="592">
        <f t="shared" si="341"/>
        <v>0</v>
      </c>
    </row>
    <row r="943" spans="1:18">
      <c r="A943" s="393"/>
      <c r="B943" s="393" t="s">
        <v>2408</v>
      </c>
      <c r="C943" s="393" t="s">
        <v>1149</v>
      </c>
      <c r="D943" s="394" t="s">
        <v>1150</v>
      </c>
      <c r="E943" s="393">
        <v>7</v>
      </c>
      <c r="F943" s="395">
        <v>2</v>
      </c>
      <c r="G943" s="395">
        <v>1</v>
      </c>
      <c r="H943" s="395">
        <v>1</v>
      </c>
      <c r="I943" s="395">
        <v>0</v>
      </c>
      <c r="J943" s="396" t="s">
        <v>281</v>
      </c>
      <c r="K943" s="593">
        <f>'Allegato 1.1 (CE) new'!L932</f>
        <v>0</v>
      </c>
      <c r="L943" s="593">
        <v>0</v>
      </c>
      <c r="M943" s="593">
        <f>'Allegato 1.1 (CE) new'!N932</f>
        <v>0</v>
      </c>
      <c r="N943" s="593">
        <f>'Allegato 1.1 (CE) new'!O932</f>
        <v>0</v>
      </c>
      <c r="O943" s="593">
        <f t="shared" si="341"/>
        <v>0</v>
      </c>
      <c r="P943" s="593">
        <f t="shared" si="341"/>
        <v>0</v>
      </c>
      <c r="Q943" s="593">
        <f t="shared" si="341"/>
        <v>0</v>
      </c>
    </row>
    <row r="944" spans="1:18">
      <c r="A944" s="398"/>
      <c r="B944" s="398" t="s">
        <v>2408</v>
      </c>
      <c r="C944" s="398" t="s">
        <v>1149</v>
      </c>
      <c r="D944" s="399" t="s">
        <v>1150</v>
      </c>
      <c r="E944" s="398">
        <v>7</v>
      </c>
      <c r="F944" s="400">
        <v>2</v>
      </c>
      <c r="G944" s="400">
        <v>1</v>
      </c>
      <c r="H944" s="400">
        <v>1</v>
      </c>
      <c r="I944" s="400">
        <v>1</v>
      </c>
      <c r="J944" s="406" t="s">
        <v>281</v>
      </c>
      <c r="K944" s="594">
        <f>'Allegato 1.1 (CE) new'!L933</f>
        <v>0</v>
      </c>
      <c r="L944" s="594">
        <v>0</v>
      </c>
      <c r="M944" s="594">
        <f>'Allegato 1.1 (CE) new'!N933</f>
        <v>0</v>
      </c>
      <c r="N944" s="594">
        <f>'Allegato 1.1 (CE) new'!O933</f>
        <v>0</v>
      </c>
      <c r="O944" s="578">
        <f>N944*0.02+N944</f>
        <v>0</v>
      </c>
      <c r="P944" s="578">
        <f>O944*0.02+O944</f>
        <v>0</v>
      </c>
      <c r="Q944" s="578"/>
    </row>
    <row r="945" spans="1:17">
      <c r="A945" s="398"/>
      <c r="B945" s="398"/>
      <c r="C945" s="398"/>
      <c r="D945" s="399"/>
      <c r="E945" s="398"/>
      <c r="F945" s="400"/>
      <c r="G945" s="400"/>
      <c r="H945" s="400"/>
      <c r="I945" s="400"/>
      <c r="J945" s="406"/>
      <c r="K945" s="594">
        <f>'Allegato 1.1 (CE) new'!L934</f>
        <v>0</v>
      </c>
      <c r="L945" s="594">
        <v>0</v>
      </c>
      <c r="M945" s="594">
        <f>'Allegato 1.1 (CE) new'!N934</f>
        <v>0</v>
      </c>
      <c r="N945" s="594">
        <f>'Allegato 1.1 (CE) new'!O934</f>
        <v>0</v>
      </c>
      <c r="O945" s="578"/>
      <c r="P945" s="578"/>
      <c r="Q945" s="578"/>
    </row>
    <row r="946" spans="1:17" ht="14.25">
      <c r="A946" s="398"/>
      <c r="B946" s="398"/>
      <c r="C946" s="398"/>
      <c r="D946" s="399"/>
      <c r="E946" s="430" t="s">
        <v>2409</v>
      </c>
      <c r="F946" s="431"/>
      <c r="G946" s="431"/>
      <c r="H946" s="431"/>
      <c r="I946" s="431"/>
      <c r="J946" s="432"/>
      <c r="K946" s="586">
        <f>'Allegato 1.1 (CE) new'!L935</f>
        <v>0</v>
      </c>
      <c r="L946" s="586">
        <v>0</v>
      </c>
      <c r="M946" s="586">
        <f>'Allegato 1.1 (CE) new'!N935</f>
        <v>0</v>
      </c>
      <c r="N946" s="586">
        <f>'Allegato 1.1 (CE) new'!O935</f>
        <v>0</v>
      </c>
      <c r="O946" s="586">
        <f t="shared" ref="O946:Q946" si="342">O936</f>
        <v>0</v>
      </c>
      <c r="P946" s="586">
        <f t="shared" si="342"/>
        <v>0</v>
      </c>
      <c r="Q946" s="586">
        <f t="shared" si="342"/>
        <v>0</v>
      </c>
    </row>
    <row r="947" spans="1:17" s="355" customFormat="1" ht="15">
      <c r="A947" s="436"/>
      <c r="B947" s="436"/>
      <c r="C947" s="436"/>
      <c r="D947" s="405"/>
      <c r="E947" s="441"/>
      <c r="F947" s="442"/>
      <c r="G947" s="442"/>
      <c r="H947" s="442"/>
      <c r="I947" s="442"/>
      <c r="J947" s="443"/>
      <c r="K947" s="589">
        <f>'Allegato 1.1 (CE) new'!L936</f>
        <v>0</v>
      </c>
      <c r="L947" s="589">
        <v>0</v>
      </c>
      <c r="M947" s="589">
        <f>'Allegato 1.1 (CE) new'!N936</f>
        <v>0</v>
      </c>
      <c r="N947" s="589">
        <f>'Allegato 1.1 (CE) new'!O936</f>
        <v>0</v>
      </c>
      <c r="O947" s="445"/>
      <c r="P947" s="445"/>
      <c r="Q947" s="445"/>
    </row>
    <row r="948" spans="1:17">
      <c r="A948" s="376"/>
      <c r="B948" s="376"/>
      <c r="C948" s="376" t="s">
        <v>2410</v>
      </c>
      <c r="D948" s="377" t="s">
        <v>2411</v>
      </c>
      <c r="E948" s="376">
        <v>8</v>
      </c>
      <c r="F948" s="378">
        <v>0</v>
      </c>
      <c r="G948" s="378">
        <v>0</v>
      </c>
      <c r="H948" s="378">
        <v>0</v>
      </c>
      <c r="I948" s="378">
        <v>0</v>
      </c>
      <c r="J948" s="379" t="s">
        <v>282</v>
      </c>
      <c r="K948" s="574">
        <f>'Allegato 1.1 (CE) new'!L937</f>
        <v>-354626.67000000039</v>
      </c>
      <c r="L948" s="574">
        <v>0</v>
      </c>
      <c r="M948" s="574">
        <f>'Allegato 1.1 (CE) new'!N937</f>
        <v>-134848</v>
      </c>
      <c r="N948" s="574">
        <f>'Allegato 1.1 (CE) new'!O937</f>
        <v>0</v>
      </c>
      <c r="O948" s="574">
        <f t="shared" ref="O948:Q948" si="343">O949-O978</f>
        <v>0</v>
      </c>
      <c r="P948" s="574">
        <f t="shared" si="343"/>
        <v>0</v>
      </c>
      <c r="Q948" s="574">
        <f t="shared" si="343"/>
        <v>0</v>
      </c>
    </row>
    <row r="949" spans="1:17">
      <c r="A949" s="383"/>
      <c r="B949" s="383" t="s">
        <v>2412</v>
      </c>
      <c r="C949" s="383" t="s">
        <v>1154</v>
      </c>
      <c r="D949" s="382" t="s">
        <v>2413</v>
      </c>
      <c r="E949" s="383">
        <v>8</v>
      </c>
      <c r="F949" s="384">
        <v>1</v>
      </c>
      <c r="G949" s="384">
        <v>0</v>
      </c>
      <c r="H949" s="384">
        <v>0</v>
      </c>
      <c r="I949" s="384">
        <v>0</v>
      </c>
      <c r="J949" s="385" t="s">
        <v>2414</v>
      </c>
      <c r="K949" s="591">
        <f>'Allegato 1.1 (CE) new'!L938</f>
        <v>1711287.3599999999</v>
      </c>
      <c r="L949" s="591">
        <v>0</v>
      </c>
      <c r="M949" s="591">
        <f>'Allegato 1.1 (CE) new'!N938</f>
        <v>652408</v>
      </c>
      <c r="N949" s="591">
        <f>'Allegato 1.1 (CE) new'!O938</f>
        <v>0</v>
      </c>
      <c r="O949" s="591">
        <f t="shared" ref="O949:Q949" si="344">O950+O953</f>
        <v>0</v>
      </c>
      <c r="P949" s="591">
        <f t="shared" si="344"/>
        <v>0</v>
      </c>
      <c r="Q949" s="591">
        <f t="shared" si="344"/>
        <v>0</v>
      </c>
    </row>
    <row r="950" spans="1:17">
      <c r="A950" s="389"/>
      <c r="B950" s="389" t="s">
        <v>2415</v>
      </c>
      <c r="C950" s="389" t="s">
        <v>1156</v>
      </c>
      <c r="D950" s="388" t="s">
        <v>2416</v>
      </c>
      <c r="E950" s="389">
        <v>8</v>
      </c>
      <c r="F950" s="390">
        <v>1</v>
      </c>
      <c r="G950" s="390">
        <v>1</v>
      </c>
      <c r="H950" s="390">
        <v>0</v>
      </c>
      <c r="I950" s="390">
        <v>0</v>
      </c>
      <c r="J950" s="391" t="s">
        <v>2417</v>
      </c>
      <c r="K950" s="592">
        <f>'Allegato 1.1 (CE) new'!L939</f>
        <v>0</v>
      </c>
      <c r="L950" s="592">
        <v>0</v>
      </c>
      <c r="M950" s="592">
        <f>'Allegato 1.1 (CE) new'!N939</f>
        <v>0</v>
      </c>
      <c r="N950" s="592">
        <f>'Allegato 1.1 (CE) new'!O939</f>
        <v>0</v>
      </c>
      <c r="O950" s="592">
        <f t="shared" ref="O950:Q951" si="345">O951</f>
        <v>0</v>
      </c>
      <c r="P950" s="592">
        <f t="shared" si="345"/>
        <v>0</v>
      </c>
      <c r="Q950" s="592">
        <f t="shared" si="345"/>
        <v>0</v>
      </c>
    </row>
    <row r="951" spans="1:17">
      <c r="A951" s="393"/>
      <c r="B951" s="393" t="s">
        <v>2415</v>
      </c>
      <c r="C951" s="393" t="s">
        <v>1156</v>
      </c>
      <c r="D951" s="394" t="s">
        <v>1157</v>
      </c>
      <c r="E951" s="393">
        <v>8</v>
      </c>
      <c r="F951" s="395">
        <v>1</v>
      </c>
      <c r="G951" s="395">
        <v>1</v>
      </c>
      <c r="H951" s="395">
        <v>1</v>
      </c>
      <c r="I951" s="395">
        <v>0</v>
      </c>
      <c r="J951" s="396" t="s">
        <v>284</v>
      </c>
      <c r="K951" s="593">
        <f>'Allegato 1.1 (CE) new'!L940</f>
        <v>0</v>
      </c>
      <c r="L951" s="593">
        <v>0</v>
      </c>
      <c r="M951" s="593">
        <f>'Allegato 1.1 (CE) new'!N940</f>
        <v>0</v>
      </c>
      <c r="N951" s="593">
        <f>'Allegato 1.1 (CE) new'!O940</f>
        <v>0</v>
      </c>
      <c r="O951" s="593">
        <f t="shared" si="345"/>
        <v>0</v>
      </c>
      <c r="P951" s="593">
        <f t="shared" si="345"/>
        <v>0</v>
      </c>
      <c r="Q951" s="593">
        <f t="shared" si="345"/>
        <v>0</v>
      </c>
    </row>
    <row r="952" spans="1:17">
      <c r="A952" s="398"/>
      <c r="B952" s="398" t="s">
        <v>2415</v>
      </c>
      <c r="C952" s="398" t="s">
        <v>1156</v>
      </c>
      <c r="D952" s="399" t="s">
        <v>1157</v>
      </c>
      <c r="E952" s="398">
        <v>8</v>
      </c>
      <c r="F952" s="400">
        <v>1</v>
      </c>
      <c r="G952" s="400">
        <v>1</v>
      </c>
      <c r="H952" s="400">
        <v>1</v>
      </c>
      <c r="I952" s="400">
        <v>1</v>
      </c>
      <c r="J952" s="406" t="s">
        <v>284</v>
      </c>
      <c r="K952" s="594">
        <f>'Allegato 1.1 (CE) new'!L941</f>
        <v>0</v>
      </c>
      <c r="L952" s="594">
        <v>0</v>
      </c>
      <c r="M952" s="594">
        <f>'Allegato 1.1 (CE) new'!N941</f>
        <v>0</v>
      </c>
      <c r="N952" s="594">
        <f>'Allegato 1.1 (CE) new'!O941</f>
        <v>0</v>
      </c>
      <c r="O952" s="578">
        <f>N952*0.02+N952</f>
        <v>0</v>
      </c>
      <c r="P952" s="578">
        <f>O952*0.02+O952</f>
        <v>0</v>
      </c>
      <c r="Q952" s="578"/>
    </row>
    <row r="953" spans="1:17" s="355" customFormat="1">
      <c r="A953" s="389"/>
      <c r="B953" s="389" t="s">
        <v>2418</v>
      </c>
      <c r="C953" s="389" t="s">
        <v>1158</v>
      </c>
      <c r="D953" s="388" t="s">
        <v>2419</v>
      </c>
      <c r="E953" s="389">
        <v>8</v>
      </c>
      <c r="F953" s="390">
        <v>1</v>
      </c>
      <c r="G953" s="390">
        <v>2</v>
      </c>
      <c r="H953" s="390">
        <v>0</v>
      </c>
      <c r="I953" s="390">
        <v>0</v>
      </c>
      <c r="J953" s="391" t="s">
        <v>2420</v>
      </c>
      <c r="K953" s="592">
        <f>'Allegato 1.1 (CE) new'!L942</f>
        <v>1711287.3599999999</v>
      </c>
      <c r="L953" s="592">
        <v>0</v>
      </c>
      <c r="M953" s="592">
        <f>'Allegato 1.1 (CE) new'!N942</f>
        <v>652408</v>
      </c>
      <c r="N953" s="592">
        <f>'Allegato 1.1 (CE) new'!O942</f>
        <v>0</v>
      </c>
      <c r="O953" s="592">
        <f t="shared" ref="O953:Q953" si="346">O954+O956+O966+O976</f>
        <v>0</v>
      </c>
      <c r="P953" s="592">
        <f t="shared" si="346"/>
        <v>0</v>
      </c>
      <c r="Q953" s="592">
        <f t="shared" si="346"/>
        <v>0</v>
      </c>
    </row>
    <row r="954" spans="1:17" s="355" customFormat="1">
      <c r="A954" s="393"/>
      <c r="B954" s="393" t="s">
        <v>2421</v>
      </c>
      <c r="C954" s="393" t="s">
        <v>1160</v>
      </c>
      <c r="D954" s="394" t="s">
        <v>1161</v>
      </c>
      <c r="E954" s="393">
        <v>8</v>
      </c>
      <c r="F954" s="395">
        <v>1</v>
      </c>
      <c r="G954" s="395">
        <v>2</v>
      </c>
      <c r="H954" s="395">
        <v>1</v>
      </c>
      <c r="I954" s="395">
        <v>0</v>
      </c>
      <c r="J954" s="396" t="s">
        <v>2422</v>
      </c>
      <c r="K954" s="593">
        <f>'Allegato 1.1 (CE) new'!L943</f>
        <v>0</v>
      </c>
      <c r="L954" s="593">
        <v>0</v>
      </c>
      <c r="M954" s="593">
        <f>'Allegato 1.1 (CE) new'!N943</f>
        <v>0</v>
      </c>
      <c r="N954" s="593">
        <f>'Allegato 1.1 (CE) new'!O943</f>
        <v>0</v>
      </c>
      <c r="O954" s="593">
        <f t="shared" ref="O954:Q954" si="347">O955</f>
        <v>0</v>
      </c>
      <c r="P954" s="593">
        <f t="shared" si="347"/>
        <v>0</v>
      </c>
      <c r="Q954" s="593">
        <f t="shared" si="347"/>
        <v>0</v>
      </c>
    </row>
    <row r="955" spans="1:17" s="355" customFormat="1">
      <c r="A955" s="398"/>
      <c r="B955" s="398" t="s">
        <v>2421</v>
      </c>
      <c r="C955" s="398" t="s">
        <v>1160</v>
      </c>
      <c r="D955" s="399" t="s">
        <v>1161</v>
      </c>
      <c r="E955" s="398">
        <v>8</v>
      </c>
      <c r="F955" s="400">
        <v>1</v>
      </c>
      <c r="G955" s="400">
        <v>2</v>
      </c>
      <c r="H955" s="400">
        <v>1</v>
      </c>
      <c r="I955" s="400">
        <v>1</v>
      </c>
      <c r="J955" s="406" t="s">
        <v>2422</v>
      </c>
      <c r="K955" s="594">
        <f>'Allegato 1.1 (CE) new'!L944</f>
        <v>0</v>
      </c>
      <c r="L955" s="594">
        <v>0</v>
      </c>
      <c r="M955" s="594">
        <f>'Allegato 1.1 (CE) new'!N944</f>
        <v>0</v>
      </c>
      <c r="N955" s="594">
        <f>'Allegato 1.1 (CE) new'!O944</f>
        <v>0</v>
      </c>
      <c r="O955" s="578">
        <f>N955*0.02+N955</f>
        <v>0</v>
      </c>
      <c r="P955" s="578">
        <f>O955*0.02+O955</f>
        <v>0</v>
      </c>
      <c r="Q955" s="578"/>
    </row>
    <row r="956" spans="1:17" s="355" customFormat="1">
      <c r="A956" s="393"/>
      <c r="B956" s="393" t="s">
        <v>2423</v>
      </c>
      <c r="C956" s="393" t="s">
        <v>1162</v>
      </c>
      <c r="D956" s="394" t="s">
        <v>1163</v>
      </c>
      <c r="E956" s="393">
        <v>8</v>
      </c>
      <c r="F956" s="395">
        <v>1</v>
      </c>
      <c r="G956" s="395">
        <v>2</v>
      </c>
      <c r="H956" s="395">
        <v>2</v>
      </c>
      <c r="I956" s="395">
        <v>0</v>
      </c>
      <c r="J956" s="396" t="s">
        <v>2424</v>
      </c>
      <c r="K956" s="593">
        <f>'Allegato 1.1 (CE) new'!L945</f>
        <v>295267.11</v>
      </c>
      <c r="L956" s="593">
        <v>0</v>
      </c>
      <c r="M956" s="593">
        <f>'Allegato 1.1 (CE) new'!N945</f>
        <v>652408</v>
      </c>
      <c r="N956" s="593">
        <f>'Allegato 1.1 (CE) new'!O945</f>
        <v>0</v>
      </c>
      <c r="O956" s="593">
        <f t="shared" ref="O956:Q956" si="348">SUBTOTAL(9,O957:O965)</f>
        <v>0</v>
      </c>
      <c r="P956" s="593">
        <f t="shared" si="348"/>
        <v>0</v>
      </c>
      <c r="Q956" s="593">
        <f t="shared" si="348"/>
        <v>0</v>
      </c>
    </row>
    <row r="957" spans="1:17" s="355" customFormat="1">
      <c r="A957" s="398" t="s">
        <v>350</v>
      </c>
      <c r="B957" s="398" t="s">
        <v>2425</v>
      </c>
      <c r="C957" s="398" t="s">
        <v>1164</v>
      </c>
      <c r="D957" s="399" t="s">
        <v>1165</v>
      </c>
      <c r="E957" s="398">
        <v>8</v>
      </c>
      <c r="F957" s="400">
        <v>1</v>
      </c>
      <c r="G957" s="400">
        <v>2</v>
      </c>
      <c r="H957" s="400">
        <v>2</v>
      </c>
      <c r="I957" s="400">
        <v>1</v>
      </c>
      <c r="J957" s="406" t="s">
        <v>2426</v>
      </c>
      <c r="K957" s="594">
        <f>'Allegato 1.1 (CE) new'!L946</f>
        <v>0</v>
      </c>
      <c r="L957" s="594">
        <v>0</v>
      </c>
      <c r="M957" s="594">
        <f>'Allegato 1.1 (CE) new'!N946</f>
        <v>0</v>
      </c>
      <c r="N957" s="594">
        <f>'Allegato 1.1 (CE) new'!O946</f>
        <v>0</v>
      </c>
      <c r="O957" s="578">
        <f t="shared" ref="O957:P965" si="349">N957*0.02+N957</f>
        <v>0</v>
      </c>
      <c r="P957" s="578">
        <f t="shared" si="349"/>
        <v>0</v>
      </c>
      <c r="Q957" s="578"/>
    </row>
    <row r="958" spans="1:17" s="355" customFormat="1" ht="25.5">
      <c r="A958" s="420" t="s">
        <v>350</v>
      </c>
      <c r="B958" s="420" t="s">
        <v>2425</v>
      </c>
      <c r="C958" s="420" t="s">
        <v>1164</v>
      </c>
      <c r="D958" s="405" t="s">
        <v>1165</v>
      </c>
      <c r="E958" s="420">
        <v>8</v>
      </c>
      <c r="F958" s="421">
        <v>1</v>
      </c>
      <c r="G958" s="421">
        <v>2</v>
      </c>
      <c r="H958" s="421">
        <v>2</v>
      </c>
      <c r="I958" s="421">
        <v>2</v>
      </c>
      <c r="J958" s="406" t="s">
        <v>2427</v>
      </c>
      <c r="K958" s="594">
        <f>'Allegato 1.1 (CE) new'!L947</f>
        <v>0</v>
      </c>
      <c r="L958" s="594">
        <v>0</v>
      </c>
      <c r="M958" s="594">
        <f>'Allegato 1.1 (CE) new'!N947</f>
        <v>0</v>
      </c>
      <c r="N958" s="594">
        <f>'Allegato 1.1 (CE) new'!O947</f>
        <v>0</v>
      </c>
      <c r="O958" s="578">
        <f t="shared" si="349"/>
        <v>0</v>
      </c>
      <c r="P958" s="578">
        <f t="shared" si="349"/>
        <v>0</v>
      </c>
      <c r="Q958" s="578"/>
    </row>
    <row r="959" spans="1:17" s="355" customFormat="1">
      <c r="A959" s="420" t="s">
        <v>419</v>
      </c>
      <c r="B959" s="420" t="s">
        <v>2428</v>
      </c>
      <c r="C959" s="420" t="s">
        <v>1168</v>
      </c>
      <c r="D959" s="405" t="s">
        <v>1169</v>
      </c>
      <c r="E959" s="420">
        <v>8</v>
      </c>
      <c r="F959" s="421">
        <v>1</v>
      </c>
      <c r="G959" s="421">
        <v>2</v>
      </c>
      <c r="H959" s="421">
        <v>2</v>
      </c>
      <c r="I959" s="421">
        <v>3</v>
      </c>
      <c r="J959" s="415" t="s">
        <v>2429</v>
      </c>
      <c r="K959" s="582">
        <f>'Allegato 1.1 (CE) new'!L948</f>
        <v>0</v>
      </c>
      <c r="L959" s="582">
        <v>0</v>
      </c>
      <c r="M959" s="582">
        <f>'Allegato 1.1 (CE) new'!N948</f>
        <v>0</v>
      </c>
      <c r="N959" s="582">
        <f>'Allegato 1.1 (CE) new'!O948</f>
        <v>0</v>
      </c>
      <c r="O959" s="578">
        <f t="shared" si="349"/>
        <v>0</v>
      </c>
      <c r="P959" s="578">
        <f t="shared" si="349"/>
        <v>0</v>
      </c>
      <c r="Q959" s="578"/>
    </row>
    <row r="960" spans="1:17" s="355" customFormat="1">
      <c r="A960" s="420"/>
      <c r="B960" s="420" t="s">
        <v>2430</v>
      </c>
      <c r="C960" s="420" t="s">
        <v>1170</v>
      </c>
      <c r="D960" s="405" t="s">
        <v>1171</v>
      </c>
      <c r="E960" s="420">
        <v>8</v>
      </c>
      <c r="F960" s="421">
        <v>1</v>
      </c>
      <c r="G960" s="421">
        <v>2</v>
      </c>
      <c r="H960" s="421">
        <v>2</v>
      </c>
      <c r="I960" s="421">
        <v>4</v>
      </c>
      <c r="J960" s="415" t="s">
        <v>2431</v>
      </c>
      <c r="K960" s="582">
        <f>'Allegato 1.1 (CE) new'!L949</f>
        <v>0</v>
      </c>
      <c r="L960" s="582">
        <v>0</v>
      </c>
      <c r="M960" s="582">
        <f>'Allegato 1.1 (CE) new'!N949</f>
        <v>0</v>
      </c>
      <c r="N960" s="582">
        <f>'Allegato 1.1 (CE) new'!O949</f>
        <v>0</v>
      </c>
      <c r="O960" s="578">
        <f t="shared" si="349"/>
        <v>0</v>
      </c>
      <c r="P960" s="578">
        <f t="shared" si="349"/>
        <v>0</v>
      </c>
      <c r="Q960" s="578"/>
    </row>
    <row r="961" spans="1:17" ht="25.5">
      <c r="A961" s="420"/>
      <c r="B961" s="420" t="s">
        <v>2432</v>
      </c>
      <c r="C961" s="420" t="s">
        <v>1172</v>
      </c>
      <c r="D961" s="405" t="s">
        <v>1173</v>
      </c>
      <c r="E961" s="420">
        <v>8</v>
      </c>
      <c r="F961" s="421">
        <v>1</v>
      </c>
      <c r="G961" s="421">
        <v>2</v>
      </c>
      <c r="H961" s="421">
        <v>2</v>
      </c>
      <c r="I961" s="421">
        <v>5</v>
      </c>
      <c r="J961" s="415" t="s">
        <v>2433</v>
      </c>
      <c r="K961" s="582">
        <f>'Allegato 1.1 (CE) new'!L950</f>
        <v>1603.83</v>
      </c>
      <c r="L961" s="582">
        <v>0</v>
      </c>
      <c r="M961" s="582">
        <f>'Allegato 1.1 (CE) new'!N950</f>
        <v>0</v>
      </c>
      <c r="N961" s="582">
        <f>'Allegato 1.1 (CE) new'!O950</f>
        <v>0</v>
      </c>
      <c r="O961" s="578">
        <f t="shared" si="349"/>
        <v>0</v>
      </c>
      <c r="P961" s="578">
        <f t="shared" si="349"/>
        <v>0</v>
      </c>
      <c r="Q961" s="578"/>
    </row>
    <row r="962" spans="1:17" ht="25.5">
      <c r="A962" s="420"/>
      <c r="B962" s="420" t="s">
        <v>2434</v>
      </c>
      <c r="C962" s="420" t="s">
        <v>1174</v>
      </c>
      <c r="D962" s="405" t="s">
        <v>1175</v>
      </c>
      <c r="E962" s="420">
        <v>8</v>
      </c>
      <c r="F962" s="421">
        <v>1</v>
      </c>
      <c r="G962" s="421">
        <v>2</v>
      </c>
      <c r="H962" s="421">
        <v>2</v>
      </c>
      <c r="I962" s="421">
        <v>6</v>
      </c>
      <c r="J962" s="415" t="s">
        <v>2435</v>
      </c>
      <c r="K962" s="582">
        <f>'Allegato 1.1 (CE) new'!L951</f>
        <v>0</v>
      </c>
      <c r="L962" s="582">
        <v>0</v>
      </c>
      <c r="M962" s="582">
        <f>'Allegato 1.1 (CE) new'!N951</f>
        <v>0</v>
      </c>
      <c r="N962" s="582">
        <f>'Allegato 1.1 (CE) new'!O951</f>
        <v>0</v>
      </c>
      <c r="O962" s="578">
        <f t="shared" si="349"/>
        <v>0</v>
      </c>
      <c r="P962" s="578">
        <f t="shared" si="349"/>
        <v>0</v>
      </c>
      <c r="Q962" s="578"/>
    </row>
    <row r="963" spans="1:17" s="355" customFormat="1" ht="25.5">
      <c r="A963" s="420"/>
      <c r="B963" s="420" t="s">
        <v>2436</v>
      </c>
      <c r="C963" s="420" t="s">
        <v>1176</v>
      </c>
      <c r="D963" s="405" t="s">
        <v>1177</v>
      </c>
      <c r="E963" s="420">
        <v>8</v>
      </c>
      <c r="F963" s="421">
        <v>1</v>
      </c>
      <c r="G963" s="421">
        <v>2</v>
      </c>
      <c r="H963" s="421">
        <v>2</v>
      </c>
      <c r="I963" s="421">
        <v>7</v>
      </c>
      <c r="J963" s="415" t="s">
        <v>2437</v>
      </c>
      <c r="K963" s="582">
        <f>'Allegato 1.1 (CE) new'!L952</f>
        <v>48156.45</v>
      </c>
      <c r="L963" s="582">
        <v>0</v>
      </c>
      <c r="M963" s="582">
        <f>'Allegato 1.1 (CE) new'!N952</f>
        <v>0</v>
      </c>
      <c r="N963" s="582">
        <f>'Allegato 1.1 (CE) new'!O952</f>
        <v>0</v>
      </c>
      <c r="O963" s="578">
        <f t="shared" si="349"/>
        <v>0</v>
      </c>
      <c r="P963" s="578">
        <f t="shared" si="349"/>
        <v>0</v>
      </c>
      <c r="Q963" s="578"/>
    </row>
    <row r="964" spans="1:17" s="355" customFormat="1">
      <c r="A964" s="420"/>
      <c r="B964" s="420" t="s">
        <v>2438</v>
      </c>
      <c r="C964" s="420" t="s">
        <v>1178</v>
      </c>
      <c r="D964" s="405" t="s">
        <v>1179</v>
      </c>
      <c r="E964" s="420">
        <v>8</v>
      </c>
      <c r="F964" s="421">
        <v>1</v>
      </c>
      <c r="G964" s="421">
        <v>2</v>
      </c>
      <c r="H964" s="421">
        <v>2</v>
      </c>
      <c r="I964" s="421">
        <v>8</v>
      </c>
      <c r="J964" s="415" t="s">
        <v>2439</v>
      </c>
      <c r="K964" s="582">
        <f>'Allegato 1.1 (CE) new'!L953</f>
        <v>0</v>
      </c>
      <c r="L964" s="582">
        <v>0</v>
      </c>
      <c r="M964" s="582">
        <f>'Allegato 1.1 (CE) new'!N953</f>
        <v>608997</v>
      </c>
      <c r="N964" s="582">
        <f>'Allegato 1.1 (CE) new'!O953</f>
        <v>0</v>
      </c>
      <c r="O964" s="578">
        <f t="shared" si="349"/>
        <v>0</v>
      </c>
      <c r="P964" s="578">
        <f t="shared" si="349"/>
        <v>0</v>
      </c>
      <c r="Q964" s="578"/>
    </row>
    <row r="965" spans="1:17" s="355" customFormat="1">
      <c r="A965" s="420"/>
      <c r="B965" s="420" t="s">
        <v>2440</v>
      </c>
      <c r="C965" s="420" t="s">
        <v>1180</v>
      </c>
      <c r="D965" s="405" t="s">
        <v>1181</v>
      </c>
      <c r="E965" s="420">
        <v>8</v>
      </c>
      <c r="F965" s="421">
        <v>1</v>
      </c>
      <c r="G965" s="421">
        <v>2</v>
      </c>
      <c r="H965" s="421">
        <v>2</v>
      </c>
      <c r="I965" s="421">
        <v>9</v>
      </c>
      <c r="J965" s="415" t="s">
        <v>2441</v>
      </c>
      <c r="K965" s="582">
        <f>'Allegato 1.1 (CE) new'!L954</f>
        <v>245506.83</v>
      </c>
      <c r="L965" s="582">
        <v>0</v>
      </c>
      <c r="M965" s="582">
        <f>'Allegato 1.1 (CE) new'!N954</f>
        <v>43411</v>
      </c>
      <c r="N965" s="582">
        <f>'Allegato 1.1 (CE) new'!O954</f>
        <v>0</v>
      </c>
      <c r="O965" s="578">
        <f t="shared" si="349"/>
        <v>0</v>
      </c>
      <c r="P965" s="578">
        <f t="shared" si="349"/>
        <v>0</v>
      </c>
      <c r="Q965" s="578"/>
    </row>
    <row r="966" spans="1:17" s="355" customFormat="1">
      <c r="A966" s="393"/>
      <c r="B966" s="393" t="s">
        <v>2442</v>
      </c>
      <c r="C966" s="393" t="s">
        <v>1182</v>
      </c>
      <c r="D966" s="394" t="s">
        <v>1183</v>
      </c>
      <c r="E966" s="393">
        <v>8</v>
      </c>
      <c r="F966" s="395">
        <v>1</v>
      </c>
      <c r="G966" s="395">
        <v>2</v>
      </c>
      <c r="H966" s="395">
        <v>3</v>
      </c>
      <c r="I966" s="395">
        <v>0</v>
      </c>
      <c r="J966" s="396" t="s">
        <v>2443</v>
      </c>
      <c r="K966" s="593">
        <f>'Allegato 1.1 (CE) new'!L955</f>
        <v>1416020.25</v>
      </c>
      <c r="L966" s="593">
        <v>0</v>
      </c>
      <c r="M966" s="593">
        <f>'Allegato 1.1 (CE) new'!N955</f>
        <v>0</v>
      </c>
      <c r="N966" s="593">
        <f>'Allegato 1.1 (CE) new'!O955</f>
        <v>0</v>
      </c>
      <c r="O966" s="593">
        <f t="shared" ref="O966:Q966" si="350">SUBTOTAL(9,O967:O975)</f>
        <v>0</v>
      </c>
      <c r="P966" s="593">
        <f t="shared" si="350"/>
        <v>0</v>
      </c>
      <c r="Q966" s="593">
        <f t="shared" si="350"/>
        <v>0</v>
      </c>
    </row>
    <row r="967" spans="1:17" s="355" customFormat="1">
      <c r="A967" s="398" t="s">
        <v>350</v>
      </c>
      <c r="B967" s="398" t="s">
        <v>2444</v>
      </c>
      <c r="C967" s="398" t="s">
        <v>1184</v>
      </c>
      <c r="D967" s="399" t="s">
        <v>1185</v>
      </c>
      <c r="E967" s="398">
        <v>8</v>
      </c>
      <c r="F967" s="400">
        <v>1</v>
      </c>
      <c r="G967" s="400">
        <v>2</v>
      </c>
      <c r="H967" s="400">
        <v>3</v>
      </c>
      <c r="I967" s="400">
        <v>1</v>
      </c>
      <c r="J967" s="406" t="s">
        <v>2445</v>
      </c>
      <c r="K967" s="594">
        <f>'Allegato 1.1 (CE) new'!L956</f>
        <v>0</v>
      </c>
      <c r="L967" s="594">
        <v>0</v>
      </c>
      <c r="M967" s="594">
        <f>'Allegato 1.1 (CE) new'!N956</f>
        <v>0</v>
      </c>
      <c r="N967" s="594">
        <f>'Allegato 1.1 (CE) new'!O956</f>
        <v>0</v>
      </c>
      <c r="O967" s="578">
        <f t="shared" ref="O967:P975" si="351">N967*0.02+N967</f>
        <v>0</v>
      </c>
      <c r="P967" s="578">
        <f t="shared" si="351"/>
        <v>0</v>
      </c>
      <c r="Q967" s="578"/>
    </row>
    <row r="968" spans="1:17" s="355" customFormat="1" ht="25.5">
      <c r="A968" s="420" t="s">
        <v>350</v>
      </c>
      <c r="B968" s="420" t="s">
        <v>2444</v>
      </c>
      <c r="C968" s="420" t="s">
        <v>1184</v>
      </c>
      <c r="D968" s="405" t="s">
        <v>1185</v>
      </c>
      <c r="E968" s="420">
        <v>8</v>
      </c>
      <c r="F968" s="421">
        <v>1</v>
      </c>
      <c r="G968" s="421">
        <v>2</v>
      </c>
      <c r="H968" s="421">
        <v>3</v>
      </c>
      <c r="I968" s="421">
        <v>2</v>
      </c>
      <c r="J968" s="406" t="s">
        <v>2446</v>
      </c>
      <c r="K968" s="594">
        <f>'Allegato 1.1 (CE) new'!L957</f>
        <v>0</v>
      </c>
      <c r="L968" s="594">
        <v>0</v>
      </c>
      <c r="M968" s="594">
        <f>'Allegato 1.1 (CE) new'!N957</f>
        <v>0</v>
      </c>
      <c r="N968" s="594">
        <f>'Allegato 1.1 (CE) new'!O957</f>
        <v>0</v>
      </c>
      <c r="O968" s="578">
        <f t="shared" si="351"/>
        <v>0</v>
      </c>
      <c r="P968" s="578">
        <f t="shared" si="351"/>
        <v>0</v>
      </c>
      <c r="Q968" s="578"/>
    </row>
    <row r="969" spans="1:17" s="355" customFormat="1">
      <c r="A969" s="420" t="s">
        <v>419</v>
      </c>
      <c r="B969" s="420" t="s">
        <v>2447</v>
      </c>
      <c r="C969" s="420" t="s">
        <v>1188</v>
      </c>
      <c r="D969" s="405" t="s">
        <v>1189</v>
      </c>
      <c r="E969" s="420">
        <v>8</v>
      </c>
      <c r="F969" s="421">
        <v>1</v>
      </c>
      <c r="G969" s="421">
        <v>2</v>
      </c>
      <c r="H969" s="421">
        <v>3</v>
      </c>
      <c r="I969" s="421">
        <v>3</v>
      </c>
      <c r="J969" s="415" t="s">
        <v>2448</v>
      </c>
      <c r="K969" s="582">
        <f>'Allegato 1.1 (CE) new'!L958</f>
        <v>0</v>
      </c>
      <c r="L969" s="582">
        <v>0</v>
      </c>
      <c r="M969" s="582">
        <f>'Allegato 1.1 (CE) new'!N958</f>
        <v>0</v>
      </c>
      <c r="N969" s="582">
        <f>'Allegato 1.1 (CE) new'!O958</f>
        <v>0</v>
      </c>
      <c r="O969" s="578">
        <f t="shared" si="351"/>
        <v>0</v>
      </c>
      <c r="P969" s="578">
        <f t="shared" si="351"/>
        <v>0</v>
      </c>
      <c r="Q969" s="578"/>
    </row>
    <row r="970" spans="1:17" s="355" customFormat="1">
      <c r="A970" s="420"/>
      <c r="B970" s="420" t="s">
        <v>2449</v>
      </c>
      <c r="C970" s="420" t="s">
        <v>1190</v>
      </c>
      <c r="D970" s="405" t="s">
        <v>1191</v>
      </c>
      <c r="E970" s="420">
        <v>8</v>
      </c>
      <c r="F970" s="421">
        <v>1</v>
      </c>
      <c r="G970" s="421">
        <v>2</v>
      </c>
      <c r="H970" s="421">
        <v>3</v>
      </c>
      <c r="I970" s="421">
        <v>4</v>
      </c>
      <c r="J970" s="415" t="s">
        <v>2450</v>
      </c>
      <c r="K970" s="582">
        <f>'Allegato 1.1 (CE) new'!L959</f>
        <v>0</v>
      </c>
      <c r="L970" s="582">
        <v>0</v>
      </c>
      <c r="M970" s="582">
        <f>'Allegato 1.1 (CE) new'!N959</f>
        <v>0</v>
      </c>
      <c r="N970" s="582">
        <f>'Allegato 1.1 (CE) new'!O959</f>
        <v>0</v>
      </c>
      <c r="O970" s="578">
        <f t="shared" si="351"/>
        <v>0</v>
      </c>
      <c r="P970" s="578">
        <f t="shared" si="351"/>
        <v>0</v>
      </c>
      <c r="Q970" s="578"/>
    </row>
    <row r="971" spans="1:17">
      <c r="A971" s="420"/>
      <c r="B971" s="420" t="s">
        <v>2451</v>
      </c>
      <c r="C971" s="420" t="s">
        <v>1192</v>
      </c>
      <c r="D971" s="405" t="s">
        <v>1193</v>
      </c>
      <c r="E971" s="420">
        <v>8</v>
      </c>
      <c r="F971" s="421">
        <v>1</v>
      </c>
      <c r="G971" s="421">
        <v>2</v>
      </c>
      <c r="H971" s="421">
        <v>3</v>
      </c>
      <c r="I971" s="421">
        <v>5</v>
      </c>
      <c r="J971" s="415" t="s">
        <v>2452</v>
      </c>
      <c r="K971" s="582">
        <f>'Allegato 1.1 (CE) new'!L960</f>
        <v>0</v>
      </c>
      <c r="L971" s="582">
        <v>0</v>
      </c>
      <c r="M971" s="582">
        <f>'Allegato 1.1 (CE) new'!N960</f>
        <v>0</v>
      </c>
      <c r="N971" s="582">
        <f>'Allegato 1.1 (CE) new'!O960</f>
        <v>0</v>
      </c>
      <c r="O971" s="578">
        <f t="shared" si="351"/>
        <v>0</v>
      </c>
      <c r="P971" s="578">
        <f t="shared" si="351"/>
        <v>0</v>
      </c>
      <c r="Q971" s="578"/>
    </row>
    <row r="972" spans="1:17">
      <c r="A972" s="420"/>
      <c r="B972" s="420" t="s">
        <v>2453</v>
      </c>
      <c r="C972" s="420" t="s">
        <v>1194</v>
      </c>
      <c r="D972" s="405" t="s">
        <v>1195</v>
      </c>
      <c r="E972" s="420">
        <v>8</v>
      </c>
      <c r="F972" s="421">
        <v>1</v>
      </c>
      <c r="G972" s="421">
        <v>2</v>
      </c>
      <c r="H972" s="421">
        <v>3</v>
      </c>
      <c r="I972" s="421">
        <v>6</v>
      </c>
      <c r="J972" s="415" t="s">
        <v>2454</v>
      </c>
      <c r="K972" s="582">
        <f>'Allegato 1.1 (CE) new'!L961</f>
        <v>0</v>
      </c>
      <c r="L972" s="582">
        <v>0</v>
      </c>
      <c r="M972" s="582">
        <f>'Allegato 1.1 (CE) new'!N961</f>
        <v>0</v>
      </c>
      <c r="N972" s="582">
        <f>'Allegato 1.1 (CE) new'!O961</f>
        <v>0</v>
      </c>
      <c r="O972" s="578">
        <f t="shared" si="351"/>
        <v>0</v>
      </c>
      <c r="P972" s="578">
        <f t="shared" si="351"/>
        <v>0</v>
      </c>
      <c r="Q972" s="578"/>
    </row>
    <row r="973" spans="1:17" ht="25.5">
      <c r="A973" s="420"/>
      <c r="B973" s="420" t="s">
        <v>2455</v>
      </c>
      <c r="C973" s="420" t="s">
        <v>1196</v>
      </c>
      <c r="D973" s="405" t="s">
        <v>1197</v>
      </c>
      <c r="E973" s="420">
        <v>8</v>
      </c>
      <c r="F973" s="421">
        <v>1</v>
      </c>
      <c r="G973" s="421">
        <v>2</v>
      </c>
      <c r="H973" s="421">
        <v>3</v>
      </c>
      <c r="I973" s="421">
        <v>7</v>
      </c>
      <c r="J973" s="415" t="s">
        <v>2456</v>
      </c>
      <c r="K973" s="582">
        <f>'Allegato 1.1 (CE) new'!L962</f>
        <v>0</v>
      </c>
      <c r="L973" s="582">
        <v>0</v>
      </c>
      <c r="M973" s="582">
        <f>'Allegato 1.1 (CE) new'!N962</f>
        <v>0</v>
      </c>
      <c r="N973" s="582">
        <f>'Allegato 1.1 (CE) new'!O962</f>
        <v>0</v>
      </c>
      <c r="O973" s="578">
        <f t="shared" si="351"/>
        <v>0</v>
      </c>
      <c r="P973" s="578">
        <f t="shared" si="351"/>
        <v>0</v>
      </c>
      <c r="Q973" s="578"/>
    </row>
    <row r="974" spans="1:17">
      <c r="A974" s="420"/>
      <c r="B974" s="420" t="s">
        <v>2457</v>
      </c>
      <c r="C974" s="420" t="s">
        <v>1198</v>
      </c>
      <c r="D974" s="405" t="s">
        <v>1199</v>
      </c>
      <c r="E974" s="420">
        <v>8</v>
      </c>
      <c r="F974" s="421">
        <v>1</v>
      </c>
      <c r="G974" s="421">
        <v>2</v>
      </c>
      <c r="H974" s="421">
        <v>3</v>
      </c>
      <c r="I974" s="421">
        <v>8</v>
      </c>
      <c r="J974" s="415" t="s">
        <v>2458</v>
      </c>
      <c r="K974" s="582">
        <f>'Allegato 1.1 (CE) new'!L963</f>
        <v>0</v>
      </c>
      <c r="L974" s="582">
        <v>0</v>
      </c>
      <c r="M974" s="582">
        <f>'Allegato 1.1 (CE) new'!N963</f>
        <v>0</v>
      </c>
      <c r="N974" s="582">
        <f>'Allegato 1.1 (CE) new'!O963</f>
        <v>0</v>
      </c>
      <c r="O974" s="578">
        <f t="shared" si="351"/>
        <v>0</v>
      </c>
      <c r="P974" s="578">
        <f t="shared" si="351"/>
        <v>0</v>
      </c>
      <c r="Q974" s="578"/>
    </row>
    <row r="975" spans="1:17">
      <c r="A975" s="420"/>
      <c r="B975" s="420" t="s">
        <v>2459</v>
      </c>
      <c r="C975" s="420" t="s">
        <v>1200</v>
      </c>
      <c r="D975" s="405" t="s">
        <v>1201</v>
      </c>
      <c r="E975" s="420">
        <v>8</v>
      </c>
      <c r="F975" s="421">
        <v>1</v>
      </c>
      <c r="G975" s="421">
        <v>2</v>
      </c>
      <c r="H975" s="421">
        <v>3</v>
      </c>
      <c r="I975" s="421">
        <v>9</v>
      </c>
      <c r="J975" s="415" t="s">
        <v>2460</v>
      </c>
      <c r="K975" s="582">
        <f>'Allegato 1.1 (CE) new'!L964</f>
        <v>1416020.25</v>
      </c>
      <c r="L975" s="582">
        <v>0</v>
      </c>
      <c r="M975" s="582">
        <f>'Allegato 1.1 (CE) new'!N964</f>
        <v>0</v>
      </c>
      <c r="N975" s="582">
        <f>'Allegato 1.1 (CE) new'!O964</f>
        <v>0</v>
      </c>
      <c r="O975" s="578">
        <f t="shared" si="351"/>
        <v>0</v>
      </c>
      <c r="P975" s="578">
        <f t="shared" si="351"/>
        <v>0</v>
      </c>
      <c r="Q975" s="578"/>
    </row>
    <row r="976" spans="1:17">
      <c r="A976" s="393"/>
      <c r="B976" s="393" t="s">
        <v>2461</v>
      </c>
      <c r="C976" s="393" t="s">
        <v>1202</v>
      </c>
      <c r="D976" s="394" t="s">
        <v>1203</v>
      </c>
      <c r="E976" s="393">
        <v>8</v>
      </c>
      <c r="F976" s="395">
        <v>1</v>
      </c>
      <c r="G976" s="395">
        <v>2</v>
      </c>
      <c r="H976" s="395">
        <v>4</v>
      </c>
      <c r="I976" s="395">
        <v>0</v>
      </c>
      <c r="J976" s="396" t="s">
        <v>285</v>
      </c>
      <c r="K976" s="593">
        <f>'Allegato 1.1 (CE) new'!L965</f>
        <v>0</v>
      </c>
      <c r="L976" s="593">
        <v>0</v>
      </c>
      <c r="M976" s="593">
        <f>'Allegato 1.1 (CE) new'!N965</f>
        <v>0</v>
      </c>
      <c r="N976" s="593">
        <f>'Allegato 1.1 (CE) new'!O965</f>
        <v>0</v>
      </c>
      <c r="O976" s="593">
        <f t="shared" ref="O976:Q976" si="352">O977</f>
        <v>0</v>
      </c>
      <c r="P976" s="593">
        <f t="shared" si="352"/>
        <v>0</v>
      </c>
      <c r="Q976" s="593">
        <f t="shared" si="352"/>
        <v>0</v>
      </c>
    </row>
    <row r="977" spans="1:17">
      <c r="A977" s="398"/>
      <c r="B977" s="398" t="s">
        <v>2461</v>
      </c>
      <c r="C977" s="398" t="s">
        <v>1202</v>
      </c>
      <c r="D977" s="399" t="s">
        <v>1203</v>
      </c>
      <c r="E977" s="398">
        <v>8</v>
      </c>
      <c r="F977" s="400">
        <v>1</v>
      </c>
      <c r="G977" s="400">
        <v>2</v>
      </c>
      <c r="H977" s="400">
        <v>4</v>
      </c>
      <c r="I977" s="400">
        <v>1</v>
      </c>
      <c r="J977" s="406" t="s">
        <v>285</v>
      </c>
      <c r="K977" s="594">
        <f>'Allegato 1.1 (CE) new'!L966</f>
        <v>0</v>
      </c>
      <c r="L977" s="594">
        <v>0</v>
      </c>
      <c r="M977" s="594">
        <f>'Allegato 1.1 (CE) new'!N966</f>
        <v>0</v>
      </c>
      <c r="N977" s="594">
        <f>'Allegato 1.1 (CE) new'!O966</f>
        <v>0</v>
      </c>
      <c r="O977" s="578">
        <f>N977*0.02+N977</f>
        <v>0</v>
      </c>
      <c r="P977" s="578">
        <f>O977*0.02+O977</f>
        <v>0</v>
      </c>
      <c r="Q977" s="578"/>
    </row>
    <row r="978" spans="1:17">
      <c r="A978" s="383"/>
      <c r="B978" s="383" t="s">
        <v>2462</v>
      </c>
      <c r="C978" s="383" t="s">
        <v>1204</v>
      </c>
      <c r="D978" s="382" t="s">
        <v>2463</v>
      </c>
      <c r="E978" s="383">
        <v>8</v>
      </c>
      <c r="F978" s="384">
        <v>2</v>
      </c>
      <c r="G978" s="384">
        <v>0</v>
      </c>
      <c r="H978" s="384">
        <v>0</v>
      </c>
      <c r="I978" s="384">
        <v>0</v>
      </c>
      <c r="J978" s="385" t="s">
        <v>2464</v>
      </c>
      <c r="K978" s="591">
        <f>'Allegato 1.1 (CE) new'!L967</f>
        <v>2065914.0300000003</v>
      </c>
      <c r="L978" s="591">
        <v>0</v>
      </c>
      <c r="M978" s="591">
        <f>'Allegato 1.1 (CE) new'!N967</f>
        <v>787256</v>
      </c>
      <c r="N978" s="591">
        <f>'Allegato 1.1 (CE) new'!O967</f>
        <v>0</v>
      </c>
      <c r="O978" s="591">
        <f t="shared" ref="O978:Q978" si="353">O979+O982</f>
        <v>0</v>
      </c>
      <c r="P978" s="591">
        <f t="shared" si="353"/>
        <v>0</v>
      </c>
      <c r="Q978" s="591">
        <f t="shared" si="353"/>
        <v>0</v>
      </c>
    </row>
    <row r="979" spans="1:17">
      <c r="A979" s="389"/>
      <c r="B979" s="389" t="s">
        <v>2465</v>
      </c>
      <c r="C979" s="389" t="s">
        <v>1206</v>
      </c>
      <c r="D979" s="388" t="s">
        <v>2466</v>
      </c>
      <c r="E979" s="389">
        <v>8</v>
      </c>
      <c r="F979" s="390">
        <v>2</v>
      </c>
      <c r="G979" s="390">
        <v>1</v>
      </c>
      <c r="H979" s="390">
        <v>0</v>
      </c>
      <c r="I979" s="390">
        <v>0</v>
      </c>
      <c r="J979" s="391" t="s">
        <v>2467</v>
      </c>
      <c r="K979" s="592">
        <f>'Allegato 1.1 (CE) new'!L968</f>
        <v>0</v>
      </c>
      <c r="L979" s="592">
        <v>0</v>
      </c>
      <c r="M979" s="592">
        <f>'Allegato 1.1 (CE) new'!N968</f>
        <v>0</v>
      </c>
      <c r="N979" s="592">
        <f>'Allegato 1.1 (CE) new'!O968</f>
        <v>0</v>
      </c>
      <c r="O979" s="592">
        <f t="shared" ref="O979:Q980" si="354">O980</f>
        <v>0</v>
      </c>
      <c r="P979" s="592">
        <f t="shared" si="354"/>
        <v>0</v>
      </c>
      <c r="Q979" s="592">
        <f t="shared" si="354"/>
        <v>0</v>
      </c>
    </row>
    <row r="980" spans="1:17">
      <c r="A980" s="393"/>
      <c r="B980" s="393" t="s">
        <v>2465</v>
      </c>
      <c r="C980" s="393" t="s">
        <v>1206</v>
      </c>
      <c r="D980" s="394" t="s">
        <v>1207</v>
      </c>
      <c r="E980" s="393">
        <v>8</v>
      </c>
      <c r="F980" s="395">
        <v>2</v>
      </c>
      <c r="G980" s="395">
        <v>1</v>
      </c>
      <c r="H980" s="395">
        <v>1</v>
      </c>
      <c r="I980" s="395">
        <v>0</v>
      </c>
      <c r="J980" s="396" t="s">
        <v>287</v>
      </c>
      <c r="K980" s="593">
        <f>'Allegato 1.1 (CE) new'!L969</f>
        <v>0</v>
      </c>
      <c r="L980" s="593">
        <v>0</v>
      </c>
      <c r="M980" s="593">
        <f>'Allegato 1.1 (CE) new'!N969</f>
        <v>0</v>
      </c>
      <c r="N980" s="593">
        <f>'Allegato 1.1 (CE) new'!O969</f>
        <v>0</v>
      </c>
      <c r="O980" s="593">
        <f t="shared" si="354"/>
        <v>0</v>
      </c>
      <c r="P980" s="593">
        <f t="shared" si="354"/>
        <v>0</v>
      </c>
      <c r="Q980" s="593">
        <f t="shared" si="354"/>
        <v>0</v>
      </c>
    </row>
    <row r="981" spans="1:17">
      <c r="A981" s="398"/>
      <c r="B981" s="398" t="s">
        <v>2465</v>
      </c>
      <c r="C981" s="398" t="s">
        <v>1206</v>
      </c>
      <c r="D981" s="399" t="s">
        <v>1207</v>
      </c>
      <c r="E981" s="398">
        <v>8</v>
      </c>
      <c r="F981" s="400">
        <v>2</v>
      </c>
      <c r="G981" s="400">
        <v>1</v>
      </c>
      <c r="H981" s="400">
        <v>1</v>
      </c>
      <c r="I981" s="400">
        <v>1</v>
      </c>
      <c r="J981" s="406" t="s">
        <v>287</v>
      </c>
      <c r="K981" s="594">
        <f>'Allegato 1.1 (CE) new'!L970</f>
        <v>0</v>
      </c>
      <c r="L981" s="594">
        <v>0</v>
      </c>
      <c r="M981" s="594">
        <f>'Allegato 1.1 (CE) new'!N970</f>
        <v>0</v>
      </c>
      <c r="N981" s="594">
        <f>'Allegato 1.1 (CE) new'!O970</f>
        <v>0</v>
      </c>
      <c r="O981" s="578">
        <f>N981*0.02+N981</f>
        <v>0</v>
      </c>
      <c r="P981" s="578">
        <f>O981*0.02+O981</f>
        <v>0</v>
      </c>
      <c r="Q981" s="578"/>
    </row>
    <row r="982" spans="1:17">
      <c r="A982" s="389"/>
      <c r="B982" s="389" t="s">
        <v>2468</v>
      </c>
      <c r="C982" s="389" t="s">
        <v>1208</v>
      </c>
      <c r="D982" s="388" t="s">
        <v>2469</v>
      </c>
      <c r="E982" s="389">
        <v>8</v>
      </c>
      <c r="F982" s="390">
        <v>2</v>
      </c>
      <c r="G982" s="390">
        <v>2</v>
      </c>
      <c r="H982" s="390">
        <v>0</v>
      </c>
      <c r="I982" s="390">
        <v>0</v>
      </c>
      <c r="J982" s="391" t="s">
        <v>2470</v>
      </c>
      <c r="K982" s="592">
        <f>'Allegato 1.1 (CE) new'!L971</f>
        <v>2065914.0300000003</v>
      </c>
      <c r="L982" s="592">
        <v>0</v>
      </c>
      <c r="M982" s="592">
        <f>'Allegato 1.1 (CE) new'!N971</f>
        <v>787256</v>
      </c>
      <c r="N982" s="592">
        <f>'Allegato 1.1 (CE) new'!O971</f>
        <v>0</v>
      </c>
      <c r="O982" s="592">
        <f t="shared" ref="O982:Q982" si="355">O983+O985+O987+O1005+O1014</f>
        <v>0</v>
      </c>
      <c r="P982" s="592">
        <f t="shared" si="355"/>
        <v>0</v>
      </c>
      <c r="Q982" s="592">
        <f t="shared" si="355"/>
        <v>0</v>
      </c>
    </row>
    <row r="983" spans="1:17" s="355" customFormat="1">
      <c r="A983" s="393"/>
      <c r="B983" s="393" t="s">
        <v>2471</v>
      </c>
      <c r="C983" s="393" t="s">
        <v>1210</v>
      </c>
      <c r="D983" s="394" t="s">
        <v>1211</v>
      </c>
      <c r="E983" s="393">
        <v>8</v>
      </c>
      <c r="F983" s="395">
        <v>2</v>
      </c>
      <c r="G983" s="395">
        <v>2</v>
      </c>
      <c r="H983" s="395">
        <v>1</v>
      </c>
      <c r="I983" s="395">
        <v>0</v>
      </c>
      <c r="J983" s="396" t="s">
        <v>2472</v>
      </c>
      <c r="K983" s="593">
        <f>'Allegato 1.1 (CE) new'!L972</f>
        <v>0</v>
      </c>
      <c r="L983" s="593">
        <v>0</v>
      </c>
      <c r="M983" s="593">
        <f>'Allegato 1.1 (CE) new'!N972</f>
        <v>0</v>
      </c>
      <c r="N983" s="593">
        <f>'Allegato 1.1 (CE) new'!O972</f>
        <v>0</v>
      </c>
      <c r="O983" s="593">
        <f t="shared" ref="O983:Q983" si="356">O984</f>
        <v>0</v>
      </c>
      <c r="P983" s="593">
        <f t="shared" si="356"/>
        <v>0</v>
      </c>
      <c r="Q983" s="593">
        <f t="shared" si="356"/>
        <v>0</v>
      </c>
    </row>
    <row r="984" spans="1:17" s="355" customFormat="1">
      <c r="A984" s="398"/>
      <c r="B984" s="398" t="s">
        <v>2471</v>
      </c>
      <c r="C984" s="398" t="s">
        <v>1210</v>
      </c>
      <c r="D984" s="399" t="s">
        <v>1211</v>
      </c>
      <c r="E984" s="398">
        <v>8</v>
      </c>
      <c r="F984" s="400">
        <v>2</v>
      </c>
      <c r="G984" s="400">
        <v>2</v>
      </c>
      <c r="H984" s="400">
        <v>1</v>
      </c>
      <c r="I984" s="400">
        <v>1</v>
      </c>
      <c r="J984" s="406" t="s">
        <v>2472</v>
      </c>
      <c r="K984" s="594">
        <f>'Allegato 1.1 (CE) new'!L973</f>
        <v>0</v>
      </c>
      <c r="L984" s="594">
        <v>0</v>
      </c>
      <c r="M984" s="594">
        <f>'Allegato 1.1 (CE) new'!N973</f>
        <v>0</v>
      </c>
      <c r="N984" s="594">
        <f>'Allegato 1.1 (CE) new'!O973</f>
        <v>0</v>
      </c>
      <c r="O984" s="578">
        <f>N984*0.02+N984</f>
        <v>0</v>
      </c>
      <c r="P984" s="578">
        <f>O984*0.02+O984</f>
        <v>0</v>
      </c>
      <c r="Q984" s="578"/>
    </row>
    <row r="985" spans="1:17" s="355" customFormat="1">
      <c r="A985" s="393"/>
      <c r="B985" s="393" t="s">
        <v>2473</v>
      </c>
      <c r="C985" s="393" t="s">
        <v>1212</v>
      </c>
      <c r="D985" s="394" t="s">
        <v>1213</v>
      </c>
      <c r="E985" s="393">
        <v>8</v>
      </c>
      <c r="F985" s="395">
        <v>2</v>
      </c>
      <c r="G985" s="395">
        <v>2</v>
      </c>
      <c r="H985" s="395">
        <v>2</v>
      </c>
      <c r="I985" s="395">
        <v>0</v>
      </c>
      <c r="J985" s="396" t="s">
        <v>2474</v>
      </c>
      <c r="K985" s="593">
        <f>'Allegato 1.1 (CE) new'!L974</f>
        <v>0</v>
      </c>
      <c r="L985" s="593">
        <v>0</v>
      </c>
      <c r="M985" s="593">
        <f>'Allegato 1.1 (CE) new'!N974</f>
        <v>0</v>
      </c>
      <c r="N985" s="593">
        <f>'Allegato 1.1 (CE) new'!O974</f>
        <v>0</v>
      </c>
      <c r="O985" s="593">
        <f t="shared" ref="O985:Q985" si="357">O986</f>
        <v>0</v>
      </c>
      <c r="P985" s="593">
        <f t="shared" si="357"/>
        <v>0</v>
      </c>
      <c r="Q985" s="593">
        <f t="shared" si="357"/>
        <v>0</v>
      </c>
    </row>
    <row r="986" spans="1:17" s="355" customFormat="1">
      <c r="A986" s="398"/>
      <c r="B986" s="398" t="s">
        <v>2473</v>
      </c>
      <c r="C986" s="398" t="s">
        <v>1212</v>
      </c>
      <c r="D986" s="399" t="s">
        <v>1213</v>
      </c>
      <c r="E986" s="398">
        <v>8</v>
      </c>
      <c r="F986" s="400">
        <v>2</v>
      </c>
      <c r="G986" s="400">
        <v>2</v>
      </c>
      <c r="H986" s="400">
        <v>2</v>
      </c>
      <c r="I986" s="400">
        <v>1</v>
      </c>
      <c r="J986" s="406" t="s">
        <v>2474</v>
      </c>
      <c r="K986" s="594">
        <f>'Allegato 1.1 (CE) new'!L975</f>
        <v>0</v>
      </c>
      <c r="L986" s="594">
        <v>0</v>
      </c>
      <c r="M986" s="594">
        <f>'Allegato 1.1 (CE) new'!N975</f>
        <v>0</v>
      </c>
      <c r="N986" s="594">
        <f>'Allegato 1.1 (CE) new'!O975</f>
        <v>0</v>
      </c>
      <c r="O986" s="578">
        <f>N986*0.02+N986</f>
        <v>0</v>
      </c>
      <c r="P986" s="578">
        <f>O986*0.02+O986</f>
        <v>0</v>
      </c>
      <c r="Q986" s="578"/>
    </row>
    <row r="987" spans="1:17" s="355" customFormat="1">
      <c r="A987" s="393"/>
      <c r="B987" s="393" t="s">
        <v>2475</v>
      </c>
      <c r="C987" s="393" t="s">
        <v>1214</v>
      </c>
      <c r="D987" s="394" t="s">
        <v>1215</v>
      </c>
      <c r="E987" s="393">
        <v>8</v>
      </c>
      <c r="F987" s="395">
        <v>2</v>
      </c>
      <c r="G987" s="395">
        <v>2</v>
      </c>
      <c r="H987" s="395">
        <v>3</v>
      </c>
      <c r="I987" s="395">
        <v>0</v>
      </c>
      <c r="J987" s="396" t="s">
        <v>2476</v>
      </c>
      <c r="K987" s="593">
        <f>'Allegato 1.1 (CE) new'!L976</f>
        <v>2065914.0300000003</v>
      </c>
      <c r="L987" s="593">
        <v>0</v>
      </c>
      <c r="M987" s="593">
        <f>'Allegato 1.1 (CE) new'!N976</f>
        <v>787256</v>
      </c>
      <c r="N987" s="593">
        <f>'Allegato 1.1 (CE) new'!O976</f>
        <v>0</v>
      </c>
      <c r="O987" s="593">
        <f t="shared" ref="O987:Q987" si="358">SUBTOTAL(9,O988:O1004)</f>
        <v>0</v>
      </c>
      <c r="P987" s="593">
        <f t="shared" si="358"/>
        <v>0</v>
      </c>
      <c r="Q987" s="593">
        <f t="shared" si="358"/>
        <v>0</v>
      </c>
    </row>
    <row r="988" spans="1:17" s="355" customFormat="1" ht="25.5">
      <c r="A988" s="420" t="s">
        <v>350</v>
      </c>
      <c r="B988" s="420" t="s">
        <v>2477</v>
      </c>
      <c r="C988" s="420" t="s">
        <v>1220</v>
      </c>
      <c r="D988" s="405" t="s">
        <v>1221</v>
      </c>
      <c r="E988" s="420">
        <v>8</v>
      </c>
      <c r="F988" s="421">
        <v>2</v>
      </c>
      <c r="G988" s="421">
        <v>2</v>
      </c>
      <c r="H988" s="421">
        <v>3</v>
      </c>
      <c r="I988" s="421">
        <v>1</v>
      </c>
      <c r="J988" s="415" t="s">
        <v>2478</v>
      </c>
      <c r="K988" s="582">
        <f>'Allegato 1.1 (CE) new'!L977</f>
        <v>5676.09</v>
      </c>
      <c r="L988" s="582">
        <v>0</v>
      </c>
      <c r="M988" s="582">
        <f>'Allegato 1.1 (CE) new'!N977</f>
        <v>0</v>
      </c>
      <c r="N988" s="582">
        <f>'Allegato 1.1 (CE) new'!O977</f>
        <v>0</v>
      </c>
      <c r="O988" s="578">
        <f t="shared" ref="O988:P1003" si="359">N988*0.02+N988</f>
        <v>0</v>
      </c>
      <c r="P988" s="578">
        <f t="shared" si="359"/>
        <v>0</v>
      </c>
      <c r="Q988" s="578"/>
    </row>
    <row r="989" spans="1:17" s="355" customFormat="1" ht="25.5">
      <c r="A989" s="420" t="s">
        <v>350</v>
      </c>
      <c r="B989" s="420" t="s">
        <v>2479</v>
      </c>
      <c r="C989" s="420" t="s">
        <v>1218</v>
      </c>
      <c r="D989" s="405" t="s">
        <v>1219</v>
      </c>
      <c r="E989" s="420">
        <v>8</v>
      </c>
      <c r="F989" s="421">
        <v>2</v>
      </c>
      <c r="G989" s="421">
        <v>2</v>
      </c>
      <c r="H989" s="421">
        <v>3</v>
      </c>
      <c r="I989" s="421">
        <v>2</v>
      </c>
      <c r="J989" s="415" t="s">
        <v>2480</v>
      </c>
      <c r="K989" s="582">
        <f>'Allegato 1.1 (CE) new'!L978</f>
        <v>0</v>
      </c>
      <c r="L989" s="582">
        <v>0</v>
      </c>
      <c r="M989" s="582">
        <f>'Allegato 1.1 (CE) new'!N978</f>
        <v>0</v>
      </c>
      <c r="N989" s="582">
        <f>'Allegato 1.1 (CE) new'!O978</f>
        <v>0</v>
      </c>
      <c r="O989" s="578">
        <f t="shared" si="359"/>
        <v>0</v>
      </c>
      <c r="P989" s="578">
        <f t="shared" si="359"/>
        <v>0</v>
      </c>
      <c r="Q989" s="578"/>
    </row>
    <row r="990" spans="1:17" s="355" customFormat="1">
      <c r="A990" s="420" t="s">
        <v>419</v>
      </c>
      <c r="B990" s="420" t="s">
        <v>2481</v>
      </c>
      <c r="C990" s="420" t="s">
        <v>1224</v>
      </c>
      <c r="D990" s="405" t="s">
        <v>1225</v>
      </c>
      <c r="E990" s="420">
        <v>8</v>
      </c>
      <c r="F990" s="421">
        <v>2</v>
      </c>
      <c r="G990" s="421">
        <v>2</v>
      </c>
      <c r="H990" s="421">
        <v>3</v>
      </c>
      <c r="I990" s="421">
        <v>3</v>
      </c>
      <c r="J990" s="415" t="s">
        <v>2482</v>
      </c>
      <c r="K990" s="582">
        <f>'Allegato 1.1 (CE) new'!L979</f>
        <v>0</v>
      </c>
      <c r="L990" s="582">
        <v>0</v>
      </c>
      <c r="M990" s="582">
        <f>'Allegato 1.1 (CE) new'!N979</f>
        <v>0</v>
      </c>
      <c r="N990" s="582">
        <f>'Allegato 1.1 (CE) new'!O979</f>
        <v>0</v>
      </c>
      <c r="O990" s="578">
        <f t="shared" si="359"/>
        <v>0</v>
      </c>
      <c r="P990" s="578">
        <f t="shared" si="359"/>
        <v>0</v>
      </c>
      <c r="Q990" s="578"/>
    </row>
    <row r="991" spans="1:17" s="355" customFormat="1" ht="25.5">
      <c r="A991" s="420"/>
      <c r="B991" s="420" t="s">
        <v>2483</v>
      </c>
      <c r="C991" s="420" t="s">
        <v>1228</v>
      </c>
      <c r="D991" s="405" t="s">
        <v>1229</v>
      </c>
      <c r="E991" s="420">
        <v>8</v>
      </c>
      <c r="F991" s="421">
        <v>2</v>
      </c>
      <c r="G991" s="421">
        <v>2</v>
      </c>
      <c r="H991" s="421">
        <v>3</v>
      </c>
      <c r="I991" s="421">
        <v>4</v>
      </c>
      <c r="J991" s="415" t="s">
        <v>2484</v>
      </c>
      <c r="K991" s="735">
        <f>'Allegato 1.1 (CE) new'!L980</f>
        <v>0</v>
      </c>
      <c r="L991" s="582">
        <v>0</v>
      </c>
      <c r="M991" s="582">
        <f>'Allegato 1.1 (CE) new'!N980</f>
        <v>0</v>
      </c>
      <c r="N991" s="735">
        <f>'Allegato 1.1 (CE) new'!O980</f>
        <v>0</v>
      </c>
      <c r="O991" s="578">
        <f t="shared" si="359"/>
        <v>0</v>
      </c>
      <c r="P991" s="578">
        <f t="shared" si="359"/>
        <v>0</v>
      </c>
      <c r="Q991" s="578"/>
    </row>
    <row r="992" spans="1:17" s="355" customFormat="1" ht="25.5">
      <c r="A992" s="420"/>
      <c r="B992" s="420" t="s">
        <v>2483</v>
      </c>
      <c r="C992" s="420" t="s">
        <v>1228</v>
      </c>
      <c r="D992" s="405" t="s">
        <v>1229</v>
      </c>
      <c r="E992" s="420">
        <v>8</v>
      </c>
      <c r="F992" s="421">
        <v>2</v>
      </c>
      <c r="G992" s="421">
        <v>2</v>
      </c>
      <c r="H992" s="421">
        <v>3</v>
      </c>
      <c r="I992" s="421">
        <v>5</v>
      </c>
      <c r="J992" s="415" t="s">
        <v>2485</v>
      </c>
      <c r="K992" s="582">
        <f>'Allegato 1.1 (CE) new'!L981</f>
        <v>0</v>
      </c>
      <c r="L992" s="582">
        <v>0</v>
      </c>
      <c r="M992" s="582">
        <f>'Allegato 1.1 (CE) new'!N981</f>
        <v>0</v>
      </c>
      <c r="N992" s="582">
        <f>'Allegato 1.1 (CE) new'!O981</f>
        <v>0</v>
      </c>
      <c r="O992" s="578">
        <f t="shared" si="359"/>
        <v>0</v>
      </c>
      <c r="P992" s="578">
        <f t="shared" si="359"/>
        <v>0</v>
      </c>
      <c r="Q992" s="578"/>
    </row>
    <row r="993" spans="1:17" s="355" customFormat="1" ht="25.5">
      <c r="A993" s="420"/>
      <c r="B993" s="420" t="s">
        <v>2486</v>
      </c>
      <c r="C993" s="420" t="s">
        <v>1230</v>
      </c>
      <c r="D993" s="405" t="s">
        <v>1231</v>
      </c>
      <c r="E993" s="420">
        <v>8</v>
      </c>
      <c r="F993" s="421">
        <v>2</v>
      </c>
      <c r="G993" s="421">
        <v>2</v>
      </c>
      <c r="H993" s="421">
        <v>3</v>
      </c>
      <c r="I993" s="421">
        <v>6</v>
      </c>
      <c r="J993" s="415" t="s">
        <v>2487</v>
      </c>
      <c r="K993" s="582">
        <f>'Allegato 1.1 (CE) new'!L982</f>
        <v>0</v>
      </c>
      <c r="L993" s="582">
        <v>0</v>
      </c>
      <c r="M993" s="582">
        <f>'Allegato 1.1 (CE) new'!N982</f>
        <v>0</v>
      </c>
      <c r="N993" s="582">
        <f>'Allegato 1.1 (CE) new'!O982</f>
        <v>0</v>
      </c>
      <c r="O993" s="578">
        <f t="shared" si="359"/>
        <v>0</v>
      </c>
      <c r="P993" s="578">
        <f t="shared" si="359"/>
        <v>0</v>
      </c>
      <c r="Q993" s="578"/>
    </row>
    <row r="994" spans="1:17" s="355" customFormat="1" ht="25.5">
      <c r="A994" s="420"/>
      <c r="B994" s="420" t="s">
        <v>2486</v>
      </c>
      <c r="C994" s="420" t="s">
        <v>1230</v>
      </c>
      <c r="D994" s="405" t="s">
        <v>1231</v>
      </c>
      <c r="E994" s="420">
        <v>8</v>
      </c>
      <c r="F994" s="421">
        <v>2</v>
      </c>
      <c r="G994" s="421">
        <v>2</v>
      </c>
      <c r="H994" s="421">
        <v>3</v>
      </c>
      <c r="I994" s="421">
        <v>7</v>
      </c>
      <c r="J994" s="415" t="s">
        <v>2488</v>
      </c>
      <c r="K994" s="582">
        <f>'Allegato 1.1 (CE) new'!L983</f>
        <v>0</v>
      </c>
      <c r="L994" s="582">
        <v>0</v>
      </c>
      <c r="M994" s="582">
        <f>'Allegato 1.1 (CE) new'!N983</f>
        <v>0</v>
      </c>
      <c r="N994" s="582">
        <f>'Allegato 1.1 (CE) new'!O983</f>
        <v>0</v>
      </c>
      <c r="O994" s="578">
        <f t="shared" si="359"/>
        <v>0</v>
      </c>
      <c r="P994" s="578">
        <f t="shared" si="359"/>
        <v>0</v>
      </c>
      <c r="Q994" s="578"/>
    </row>
    <row r="995" spans="1:17" s="355" customFormat="1" ht="25.5">
      <c r="A995" s="420"/>
      <c r="B995" s="420" t="s">
        <v>2489</v>
      </c>
      <c r="C995" s="420" t="s">
        <v>1232</v>
      </c>
      <c r="D995" s="405" t="s">
        <v>1233</v>
      </c>
      <c r="E995" s="420">
        <v>8</v>
      </c>
      <c r="F995" s="421">
        <v>2</v>
      </c>
      <c r="G995" s="421">
        <v>2</v>
      </c>
      <c r="H995" s="421">
        <v>3</v>
      </c>
      <c r="I995" s="421">
        <v>8</v>
      </c>
      <c r="J995" s="415" t="s">
        <v>2490</v>
      </c>
      <c r="K995" s="582">
        <f>'Allegato 1.1 (CE) new'!L984</f>
        <v>0</v>
      </c>
      <c r="L995" s="582">
        <v>0</v>
      </c>
      <c r="M995" s="582">
        <f>'Allegato 1.1 (CE) new'!N984</f>
        <v>0</v>
      </c>
      <c r="N995" s="582">
        <f>'Allegato 1.1 (CE) new'!O984</f>
        <v>0</v>
      </c>
      <c r="O995" s="578">
        <f t="shared" si="359"/>
        <v>0</v>
      </c>
      <c r="P995" s="578">
        <f t="shared" si="359"/>
        <v>0</v>
      </c>
      <c r="Q995" s="578"/>
    </row>
    <row r="996" spans="1:17" s="355" customFormat="1">
      <c r="A996" s="420"/>
      <c r="B996" s="420" t="s">
        <v>2489</v>
      </c>
      <c r="C996" s="420" t="s">
        <v>1232</v>
      </c>
      <c r="D996" s="405" t="s">
        <v>1233</v>
      </c>
      <c r="E996" s="420">
        <v>8</v>
      </c>
      <c r="F996" s="421">
        <v>2</v>
      </c>
      <c r="G996" s="421">
        <v>2</v>
      </c>
      <c r="H996" s="421">
        <v>3</v>
      </c>
      <c r="I996" s="421">
        <v>9</v>
      </c>
      <c r="J996" s="415" t="s">
        <v>2491</v>
      </c>
      <c r="K996" s="582">
        <f>'Allegato 1.1 (CE) new'!L985</f>
        <v>0</v>
      </c>
      <c r="L996" s="582">
        <v>0</v>
      </c>
      <c r="M996" s="582">
        <f>'Allegato 1.1 (CE) new'!N985</f>
        <v>0</v>
      </c>
      <c r="N996" s="582">
        <f>'Allegato 1.1 (CE) new'!O985</f>
        <v>0</v>
      </c>
      <c r="O996" s="578">
        <f t="shared" si="359"/>
        <v>0</v>
      </c>
      <c r="P996" s="578">
        <f t="shared" si="359"/>
        <v>0</v>
      </c>
      <c r="Q996" s="578"/>
    </row>
    <row r="997" spans="1:17" s="355" customFormat="1" ht="25.5">
      <c r="A997" s="420"/>
      <c r="B997" s="420" t="s">
        <v>2492</v>
      </c>
      <c r="C997" s="420" t="s">
        <v>1234</v>
      </c>
      <c r="D997" s="405" t="s">
        <v>1235</v>
      </c>
      <c r="E997" s="420">
        <v>8</v>
      </c>
      <c r="F997" s="421">
        <v>2</v>
      </c>
      <c r="G997" s="421">
        <v>2</v>
      </c>
      <c r="H997" s="421">
        <v>3</v>
      </c>
      <c r="I997" s="421">
        <v>10</v>
      </c>
      <c r="J997" s="415" t="s">
        <v>2493</v>
      </c>
      <c r="K997" s="582">
        <f>'Allegato 1.1 (CE) new'!L986</f>
        <v>0</v>
      </c>
      <c r="L997" s="582">
        <v>0</v>
      </c>
      <c r="M997" s="582">
        <f>'Allegato 1.1 (CE) new'!N986</f>
        <v>0</v>
      </c>
      <c r="N997" s="582">
        <f>'Allegato 1.1 (CE) new'!O986</f>
        <v>0</v>
      </c>
      <c r="O997" s="578">
        <f t="shared" si="359"/>
        <v>0</v>
      </c>
      <c r="P997" s="578">
        <f t="shared" si="359"/>
        <v>0</v>
      </c>
      <c r="Q997" s="578"/>
    </row>
    <row r="998" spans="1:17" s="355" customFormat="1" ht="25.5">
      <c r="A998" s="420"/>
      <c r="B998" s="420" t="s">
        <v>2492</v>
      </c>
      <c r="C998" s="420" t="s">
        <v>1234</v>
      </c>
      <c r="D998" s="405" t="s">
        <v>1235</v>
      </c>
      <c r="E998" s="420">
        <v>8</v>
      </c>
      <c r="F998" s="421">
        <v>2</v>
      </c>
      <c r="G998" s="421">
        <v>2</v>
      </c>
      <c r="H998" s="421">
        <v>3</v>
      </c>
      <c r="I998" s="421">
        <v>11</v>
      </c>
      <c r="J998" s="415" t="s">
        <v>2494</v>
      </c>
      <c r="K998" s="582">
        <f>'Allegato 1.1 (CE) new'!L987</f>
        <v>0</v>
      </c>
      <c r="L998" s="582">
        <v>0</v>
      </c>
      <c r="M998" s="582">
        <f>'Allegato 1.1 (CE) new'!N987</f>
        <v>0</v>
      </c>
      <c r="N998" s="582">
        <f>'Allegato 1.1 (CE) new'!O987</f>
        <v>0</v>
      </c>
      <c r="O998" s="578">
        <f t="shared" si="359"/>
        <v>0</v>
      </c>
      <c r="P998" s="578">
        <f t="shared" si="359"/>
        <v>0</v>
      </c>
      <c r="Q998" s="578"/>
    </row>
    <row r="999" spans="1:17" s="355" customFormat="1" ht="25.5">
      <c r="A999" s="420"/>
      <c r="B999" s="420" t="s">
        <v>2492</v>
      </c>
      <c r="C999" s="420" t="s">
        <v>1234</v>
      </c>
      <c r="D999" s="405" t="s">
        <v>1235</v>
      </c>
      <c r="E999" s="420">
        <v>8</v>
      </c>
      <c r="F999" s="421">
        <v>2</v>
      </c>
      <c r="G999" s="421">
        <v>2</v>
      </c>
      <c r="H999" s="421">
        <v>3</v>
      </c>
      <c r="I999" s="421">
        <v>12</v>
      </c>
      <c r="J999" s="415" t="s">
        <v>2495</v>
      </c>
      <c r="K999" s="582">
        <f>'Allegato 1.1 (CE) new'!L988</f>
        <v>0</v>
      </c>
      <c r="L999" s="582">
        <v>0</v>
      </c>
      <c r="M999" s="582">
        <f>'Allegato 1.1 (CE) new'!N988</f>
        <v>0</v>
      </c>
      <c r="N999" s="582">
        <f>'Allegato 1.1 (CE) new'!O988</f>
        <v>0</v>
      </c>
      <c r="O999" s="578">
        <f t="shared" si="359"/>
        <v>0</v>
      </c>
      <c r="P999" s="578">
        <f t="shared" si="359"/>
        <v>0</v>
      </c>
      <c r="Q999" s="578"/>
    </row>
    <row r="1000" spans="1:17" s="355" customFormat="1" ht="25.5">
      <c r="A1000" s="420"/>
      <c r="B1000" s="420" t="s">
        <v>2492</v>
      </c>
      <c r="C1000" s="420" t="s">
        <v>1234</v>
      </c>
      <c r="D1000" s="405" t="s">
        <v>1235</v>
      </c>
      <c r="E1000" s="420">
        <v>8</v>
      </c>
      <c r="F1000" s="421">
        <v>2</v>
      </c>
      <c r="G1000" s="421">
        <v>2</v>
      </c>
      <c r="H1000" s="421">
        <v>3</v>
      </c>
      <c r="I1000" s="421">
        <v>13</v>
      </c>
      <c r="J1000" s="415" t="s">
        <v>2496</v>
      </c>
      <c r="K1000" s="582">
        <f>'Allegato 1.1 (CE) new'!L989</f>
        <v>0</v>
      </c>
      <c r="L1000" s="582">
        <v>0</v>
      </c>
      <c r="M1000" s="582">
        <f>'Allegato 1.1 (CE) new'!N989</f>
        <v>0</v>
      </c>
      <c r="N1000" s="582">
        <f>'Allegato 1.1 (CE) new'!O989</f>
        <v>0</v>
      </c>
      <c r="O1000" s="578">
        <f t="shared" si="359"/>
        <v>0</v>
      </c>
      <c r="P1000" s="578">
        <f t="shared" si="359"/>
        <v>0</v>
      </c>
      <c r="Q1000" s="578"/>
    </row>
    <row r="1001" spans="1:17" s="355" customFormat="1" ht="25.5">
      <c r="A1001" s="420"/>
      <c r="B1001" s="420" t="s">
        <v>2497</v>
      </c>
      <c r="C1001" s="420" t="s">
        <v>1236</v>
      </c>
      <c r="D1001" s="405" t="s">
        <v>1237</v>
      </c>
      <c r="E1001" s="420">
        <v>8</v>
      </c>
      <c r="F1001" s="421">
        <v>2</v>
      </c>
      <c r="G1001" s="421">
        <v>2</v>
      </c>
      <c r="H1001" s="421">
        <v>3</v>
      </c>
      <c r="I1001" s="421">
        <v>14</v>
      </c>
      <c r="J1001" s="415" t="s">
        <v>2498</v>
      </c>
      <c r="K1001" s="582">
        <f>'Allegato 1.1 (CE) new'!L990</f>
        <v>0</v>
      </c>
      <c r="L1001" s="582">
        <v>0</v>
      </c>
      <c r="M1001" s="582">
        <f>'Allegato 1.1 (CE) new'!N990</f>
        <v>0</v>
      </c>
      <c r="N1001" s="582">
        <f>'Allegato 1.1 (CE) new'!O990</f>
        <v>0</v>
      </c>
      <c r="O1001" s="578">
        <f t="shared" si="359"/>
        <v>0</v>
      </c>
      <c r="P1001" s="578">
        <f t="shared" si="359"/>
        <v>0</v>
      </c>
      <c r="Q1001" s="578"/>
    </row>
    <row r="1002" spans="1:17" s="355" customFormat="1" ht="25.5">
      <c r="A1002" s="420"/>
      <c r="B1002" s="420" t="s">
        <v>2499</v>
      </c>
      <c r="C1002" s="420" t="s">
        <v>1238</v>
      </c>
      <c r="D1002" s="405" t="s">
        <v>1239</v>
      </c>
      <c r="E1002" s="420">
        <v>8</v>
      </c>
      <c r="F1002" s="421">
        <v>2</v>
      </c>
      <c r="G1002" s="421">
        <v>2</v>
      </c>
      <c r="H1002" s="421">
        <v>3</v>
      </c>
      <c r="I1002" s="421">
        <v>15</v>
      </c>
      <c r="J1002" s="415" t="s">
        <v>2500</v>
      </c>
      <c r="K1002" s="582">
        <f>'Allegato 1.1 (CE) new'!L991</f>
        <v>617996.18000000005</v>
      </c>
      <c r="L1002" s="582">
        <v>0</v>
      </c>
      <c r="M1002" s="582">
        <f>'Allegato 1.1 (CE) new'!N991</f>
        <v>80371</v>
      </c>
      <c r="N1002" s="582">
        <f>'Allegato 1.1 (CE) new'!O991</f>
        <v>0</v>
      </c>
      <c r="O1002" s="578">
        <f t="shared" si="359"/>
        <v>0</v>
      </c>
      <c r="P1002" s="578">
        <f t="shared" si="359"/>
        <v>0</v>
      </c>
      <c r="Q1002" s="578"/>
    </row>
    <row r="1003" spans="1:17" s="355" customFormat="1">
      <c r="A1003" s="420"/>
      <c r="B1003" s="420" t="s">
        <v>2501</v>
      </c>
      <c r="C1003" s="420" t="s">
        <v>1240</v>
      </c>
      <c r="D1003" s="405" t="s">
        <v>1241</v>
      </c>
      <c r="E1003" s="420">
        <v>8</v>
      </c>
      <c r="F1003" s="421">
        <v>2</v>
      </c>
      <c r="G1003" s="421">
        <v>2</v>
      </c>
      <c r="H1003" s="421">
        <v>3</v>
      </c>
      <c r="I1003" s="421">
        <v>16</v>
      </c>
      <c r="J1003" s="415" t="s">
        <v>2502</v>
      </c>
      <c r="K1003" s="582">
        <f>'Allegato 1.1 (CE) new'!L992</f>
        <v>1306326.4300000002</v>
      </c>
      <c r="L1003" s="582">
        <v>0</v>
      </c>
      <c r="M1003" s="582">
        <f>'Allegato 1.1 (CE) new'!N992</f>
        <v>706653</v>
      </c>
      <c r="N1003" s="582">
        <f>'Allegato 1.1 (CE) new'!O992</f>
        <v>0</v>
      </c>
      <c r="O1003" s="578">
        <f t="shared" si="359"/>
        <v>0</v>
      </c>
      <c r="P1003" s="578">
        <f t="shared" si="359"/>
        <v>0</v>
      </c>
      <c r="Q1003" s="578"/>
    </row>
    <row r="1004" spans="1:17" s="355" customFormat="1">
      <c r="A1004" s="420"/>
      <c r="B1004" s="420" t="s">
        <v>2503</v>
      </c>
      <c r="C1004" s="420" t="s">
        <v>1242</v>
      </c>
      <c r="D1004" s="405" t="s">
        <v>1243</v>
      </c>
      <c r="E1004" s="420">
        <v>8</v>
      </c>
      <c r="F1004" s="421">
        <v>2</v>
      </c>
      <c r="G1004" s="421">
        <v>2</v>
      </c>
      <c r="H1004" s="421">
        <v>3</v>
      </c>
      <c r="I1004" s="421">
        <v>17</v>
      </c>
      <c r="J1004" s="415" t="s">
        <v>2504</v>
      </c>
      <c r="K1004" s="582">
        <f>'Allegato 1.1 (CE) new'!L993</f>
        <v>135915.32999999999</v>
      </c>
      <c r="L1004" s="582">
        <v>0</v>
      </c>
      <c r="M1004" s="582">
        <f>'Allegato 1.1 (CE) new'!N993</f>
        <v>232</v>
      </c>
      <c r="N1004" s="582">
        <f>'Allegato 1.1 (CE) new'!O993</f>
        <v>0</v>
      </c>
      <c r="O1004" s="578">
        <f t="shared" ref="O1004:P1004" si="360">N1004*0.02+N1004</f>
        <v>0</v>
      </c>
      <c r="P1004" s="578">
        <f t="shared" si="360"/>
        <v>0</v>
      </c>
      <c r="Q1004" s="578"/>
    </row>
    <row r="1005" spans="1:17" s="355" customFormat="1">
      <c r="A1005" s="393"/>
      <c r="B1005" s="393" t="s">
        <v>2505</v>
      </c>
      <c r="C1005" s="393" t="s">
        <v>1244</v>
      </c>
      <c r="D1005" s="394" t="s">
        <v>1245</v>
      </c>
      <c r="E1005" s="393">
        <v>8</v>
      </c>
      <c r="F1005" s="395">
        <v>2</v>
      </c>
      <c r="G1005" s="395">
        <v>2</v>
      </c>
      <c r="H1005" s="395">
        <v>4</v>
      </c>
      <c r="I1005" s="395">
        <v>0</v>
      </c>
      <c r="J1005" s="396" t="s">
        <v>2506</v>
      </c>
      <c r="K1005" s="593">
        <f>'Allegato 1.1 (CE) new'!L994</f>
        <v>0</v>
      </c>
      <c r="L1005" s="593">
        <v>0</v>
      </c>
      <c r="M1005" s="593">
        <f>'Allegato 1.1 (CE) new'!N994</f>
        <v>0</v>
      </c>
      <c r="N1005" s="593">
        <f>'Allegato 1.1 (CE) new'!O994</f>
        <v>0</v>
      </c>
      <c r="O1005" s="593">
        <f t="shared" ref="O1005:Q1005" si="361">SUBTOTAL(9,O1006:O1013)</f>
        <v>0</v>
      </c>
      <c r="P1005" s="593">
        <f t="shared" si="361"/>
        <v>0</v>
      </c>
      <c r="Q1005" s="593">
        <f t="shared" si="361"/>
        <v>0</v>
      </c>
    </row>
    <row r="1006" spans="1:17" s="355" customFormat="1">
      <c r="A1006" s="398" t="s">
        <v>350</v>
      </c>
      <c r="B1006" s="398" t="s">
        <v>2507</v>
      </c>
      <c r="C1006" s="398" t="s">
        <v>1246</v>
      </c>
      <c r="D1006" s="399" t="s">
        <v>1247</v>
      </c>
      <c r="E1006" s="398">
        <v>8</v>
      </c>
      <c r="F1006" s="400">
        <v>2</v>
      </c>
      <c r="G1006" s="400">
        <v>2</v>
      </c>
      <c r="H1006" s="400">
        <v>4</v>
      </c>
      <c r="I1006" s="400">
        <v>1</v>
      </c>
      <c r="J1006" s="406" t="s">
        <v>2508</v>
      </c>
      <c r="K1006" s="594">
        <f>'Allegato 1.1 (CE) new'!L995</f>
        <v>0</v>
      </c>
      <c r="L1006" s="594">
        <v>0</v>
      </c>
      <c r="M1006" s="594">
        <f>'Allegato 1.1 (CE) new'!N995</f>
        <v>0</v>
      </c>
      <c r="N1006" s="594">
        <f>'Allegato 1.1 (CE) new'!O995</f>
        <v>0</v>
      </c>
      <c r="O1006" s="578">
        <f t="shared" ref="O1006:P1013" si="362">N1006*0.02+N1006</f>
        <v>0</v>
      </c>
      <c r="P1006" s="578">
        <f t="shared" si="362"/>
        <v>0</v>
      </c>
      <c r="Q1006" s="578"/>
    </row>
    <row r="1007" spans="1:17" s="355" customFormat="1">
      <c r="A1007" s="420" t="s">
        <v>419</v>
      </c>
      <c r="B1007" s="420" t="s">
        <v>2509</v>
      </c>
      <c r="C1007" s="420" t="s">
        <v>1250</v>
      </c>
      <c r="D1007" s="405" t="s">
        <v>1251</v>
      </c>
      <c r="E1007" s="420">
        <v>8</v>
      </c>
      <c r="F1007" s="421">
        <v>2</v>
      </c>
      <c r="G1007" s="421">
        <v>2</v>
      </c>
      <c r="H1007" s="421">
        <v>4</v>
      </c>
      <c r="I1007" s="421">
        <v>2</v>
      </c>
      <c r="J1007" s="415" t="s">
        <v>2510</v>
      </c>
      <c r="K1007" s="582">
        <f>'Allegato 1.1 (CE) new'!L996</f>
        <v>0</v>
      </c>
      <c r="L1007" s="582">
        <v>0</v>
      </c>
      <c r="M1007" s="582">
        <f>'Allegato 1.1 (CE) new'!N996</f>
        <v>0</v>
      </c>
      <c r="N1007" s="582">
        <f>'Allegato 1.1 (CE) new'!O996</f>
        <v>0</v>
      </c>
      <c r="O1007" s="578">
        <f t="shared" si="362"/>
        <v>0</v>
      </c>
      <c r="P1007" s="578">
        <f t="shared" si="362"/>
        <v>0</v>
      </c>
      <c r="Q1007" s="578"/>
    </row>
    <row r="1008" spans="1:17" s="355" customFormat="1">
      <c r="A1008" s="420"/>
      <c r="B1008" s="420" t="s">
        <v>2511</v>
      </c>
      <c r="C1008" s="420" t="s">
        <v>1252</v>
      </c>
      <c r="D1008" s="405" t="s">
        <v>1253</v>
      </c>
      <c r="E1008" s="420">
        <v>8</v>
      </c>
      <c r="F1008" s="421">
        <v>2</v>
      </c>
      <c r="G1008" s="421">
        <v>2</v>
      </c>
      <c r="H1008" s="421">
        <v>4</v>
      </c>
      <c r="I1008" s="421">
        <v>3</v>
      </c>
      <c r="J1008" s="415" t="s">
        <v>2512</v>
      </c>
      <c r="K1008" s="582">
        <f>'Allegato 1.1 (CE) new'!L997</f>
        <v>0</v>
      </c>
      <c r="L1008" s="582">
        <v>0</v>
      </c>
      <c r="M1008" s="582">
        <f>'Allegato 1.1 (CE) new'!N997</f>
        <v>0</v>
      </c>
      <c r="N1008" s="582">
        <f>'Allegato 1.1 (CE) new'!O997</f>
        <v>0</v>
      </c>
      <c r="O1008" s="578">
        <f t="shared" si="362"/>
        <v>0</v>
      </c>
      <c r="P1008" s="578">
        <f t="shared" si="362"/>
        <v>0</v>
      </c>
      <c r="Q1008" s="578"/>
    </row>
    <row r="1009" spans="1:18" ht="25.5">
      <c r="A1009" s="420"/>
      <c r="B1009" s="420" t="s">
        <v>2513</v>
      </c>
      <c r="C1009" s="420" t="s">
        <v>1254</v>
      </c>
      <c r="D1009" s="405" t="s">
        <v>1255</v>
      </c>
      <c r="E1009" s="420">
        <v>8</v>
      </c>
      <c r="F1009" s="421">
        <v>2</v>
      </c>
      <c r="G1009" s="421">
        <v>2</v>
      </c>
      <c r="H1009" s="421">
        <v>4</v>
      </c>
      <c r="I1009" s="421">
        <v>4</v>
      </c>
      <c r="J1009" s="415" t="s">
        <v>2514</v>
      </c>
      <c r="K1009" s="582">
        <f>'Allegato 1.1 (CE) new'!L998</f>
        <v>0</v>
      </c>
      <c r="L1009" s="582">
        <v>0</v>
      </c>
      <c r="M1009" s="582">
        <f>'Allegato 1.1 (CE) new'!N998</f>
        <v>0</v>
      </c>
      <c r="N1009" s="582">
        <f>'Allegato 1.1 (CE) new'!O998</f>
        <v>0</v>
      </c>
      <c r="O1009" s="578">
        <f t="shared" si="362"/>
        <v>0</v>
      </c>
      <c r="P1009" s="578">
        <f t="shared" si="362"/>
        <v>0</v>
      </c>
      <c r="Q1009" s="578"/>
    </row>
    <row r="1010" spans="1:18" ht="25.5">
      <c r="A1010" s="420"/>
      <c r="B1010" s="420" t="s">
        <v>2515</v>
      </c>
      <c r="C1010" s="420" t="s">
        <v>1256</v>
      </c>
      <c r="D1010" s="405" t="s">
        <v>1257</v>
      </c>
      <c r="E1010" s="420">
        <v>8</v>
      </c>
      <c r="F1010" s="421">
        <v>2</v>
      </c>
      <c r="G1010" s="421">
        <v>2</v>
      </c>
      <c r="H1010" s="421">
        <v>4</v>
      </c>
      <c r="I1010" s="421">
        <v>5</v>
      </c>
      <c r="J1010" s="415" t="s">
        <v>2516</v>
      </c>
      <c r="K1010" s="582">
        <f>'Allegato 1.1 (CE) new'!L999</f>
        <v>0</v>
      </c>
      <c r="L1010" s="582">
        <v>0</v>
      </c>
      <c r="M1010" s="582">
        <f>'Allegato 1.1 (CE) new'!N999</f>
        <v>0</v>
      </c>
      <c r="N1010" s="582">
        <f>'Allegato 1.1 (CE) new'!O999</f>
        <v>0</v>
      </c>
      <c r="O1010" s="578">
        <f t="shared" si="362"/>
        <v>0</v>
      </c>
      <c r="P1010" s="578">
        <f t="shared" si="362"/>
        <v>0</v>
      </c>
      <c r="Q1010" s="578"/>
    </row>
    <row r="1011" spans="1:18" ht="25.5">
      <c r="A1011" s="420"/>
      <c r="B1011" s="420" t="s">
        <v>2517</v>
      </c>
      <c r="C1011" s="420" t="s">
        <v>1258</v>
      </c>
      <c r="D1011" s="405" t="s">
        <v>1259</v>
      </c>
      <c r="E1011" s="420">
        <v>8</v>
      </c>
      <c r="F1011" s="421">
        <v>2</v>
      </c>
      <c r="G1011" s="421">
        <v>2</v>
      </c>
      <c r="H1011" s="421">
        <v>4</v>
      </c>
      <c r="I1011" s="421">
        <v>6</v>
      </c>
      <c r="J1011" s="415" t="s">
        <v>2518</v>
      </c>
      <c r="K1011" s="582">
        <f>'Allegato 1.1 (CE) new'!L1000</f>
        <v>0</v>
      </c>
      <c r="L1011" s="582">
        <v>0</v>
      </c>
      <c r="M1011" s="582">
        <f>'Allegato 1.1 (CE) new'!N1000</f>
        <v>0</v>
      </c>
      <c r="N1011" s="582">
        <f>'Allegato 1.1 (CE) new'!O1000</f>
        <v>0</v>
      </c>
      <c r="O1011" s="578">
        <f t="shared" si="362"/>
        <v>0</v>
      </c>
      <c r="P1011" s="578">
        <f t="shared" si="362"/>
        <v>0</v>
      </c>
      <c r="Q1011" s="578"/>
    </row>
    <row r="1012" spans="1:18">
      <c r="A1012" s="420"/>
      <c r="B1012" s="420" t="s">
        <v>2519</v>
      </c>
      <c r="C1012" s="420" t="s">
        <v>1260</v>
      </c>
      <c r="D1012" s="405" t="s">
        <v>1261</v>
      </c>
      <c r="E1012" s="420">
        <v>8</v>
      </c>
      <c r="F1012" s="421">
        <v>2</v>
      </c>
      <c r="G1012" s="421">
        <v>2</v>
      </c>
      <c r="H1012" s="421">
        <v>4</v>
      </c>
      <c r="I1012" s="421">
        <v>7</v>
      </c>
      <c r="J1012" s="415" t="s">
        <v>2520</v>
      </c>
      <c r="K1012" s="582">
        <f>'Allegato 1.1 (CE) new'!L1001</f>
        <v>0</v>
      </c>
      <c r="L1012" s="582">
        <v>0</v>
      </c>
      <c r="M1012" s="582">
        <f>'Allegato 1.1 (CE) new'!N1001</f>
        <v>0</v>
      </c>
      <c r="N1012" s="582">
        <f>'Allegato 1.1 (CE) new'!O1001</f>
        <v>0</v>
      </c>
      <c r="O1012" s="578">
        <f t="shared" si="362"/>
        <v>0</v>
      </c>
      <c r="P1012" s="578">
        <f t="shared" si="362"/>
        <v>0</v>
      </c>
      <c r="Q1012" s="578"/>
    </row>
    <row r="1013" spans="1:18">
      <c r="A1013" s="420"/>
      <c r="B1013" s="420" t="s">
        <v>2521</v>
      </c>
      <c r="C1013" s="420" t="s">
        <v>1262</v>
      </c>
      <c r="D1013" s="405" t="s">
        <v>1263</v>
      </c>
      <c r="E1013" s="420">
        <v>8</v>
      </c>
      <c r="F1013" s="421">
        <v>2</v>
      </c>
      <c r="G1013" s="421">
        <v>2</v>
      </c>
      <c r="H1013" s="421">
        <v>4</v>
      </c>
      <c r="I1013" s="421">
        <v>8</v>
      </c>
      <c r="J1013" s="415" t="s">
        <v>2522</v>
      </c>
      <c r="K1013" s="582">
        <f>'Allegato 1.1 (CE) new'!L1002</f>
        <v>0</v>
      </c>
      <c r="L1013" s="582">
        <v>0</v>
      </c>
      <c r="M1013" s="582">
        <f>'Allegato 1.1 (CE) new'!N1002</f>
        <v>0</v>
      </c>
      <c r="N1013" s="582">
        <f>'Allegato 1.1 (CE) new'!O1002</f>
        <v>0</v>
      </c>
      <c r="O1013" s="578">
        <f t="shared" si="362"/>
        <v>0</v>
      </c>
      <c r="P1013" s="578">
        <f t="shared" si="362"/>
        <v>0</v>
      </c>
      <c r="Q1013" s="578"/>
    </row>
    <row r="1014" spans="1:18">
      <c r="A1014" s="393"/>
      <c r="B1014" s="393" t="s">
        <v>2523</v>
      </c>
      <c r="C1014" s="393" t="s">
        <v>1264</v>
      </c>
      <c r="D1014" s="394" t="s">
        <v>1265</v>
      </c>
      <c r="E1014" s="393">
        <v>8</v>
      </c>
      <c r="F1014" s="395">
        <v>2</v>
      </c>
      <c r="G1014" s="395">
        <v>2</v>
      </c>
      <c r="H1014" s="395">
        <v>5</v>
      </c>
      <c r="I1014" s="395">
        <v>0</v>
      </c>
      <c r="J1014" s="396" t="s">
        <v>288</v>
      </c>
      <c r="K1014" s="593">
        <f>'Allegato 1.1 (CE) new'!L1003</f>
        <v>0</v>
      </c>
      <c r="L1014" s="593">
        <v>0</v>
      </c>
      <c r="M1014" s="593">
        <f>'Allegato 1.1 (CE) new'!N1003</f>
        <v>0</v>
      </c>
      <c r="N1014" s="593">
        <f>'Allegato 1.1 (CE) new'!O1003</f>
        <v>0</v>
      </c>
      <c r="O1014" s="593">
        <f t="shared" ref="O1014:Q1014" si="363">O1015</f>
        <v>0</v>
      </c>
      <c r="P1014" s="593">
        <f t="shared" si="363"/>
        <v>0</v>
      </c>
      <c r="Q1014" s="593">
        <f t="shared" si="363"/>
        <v>0</v>
      </c>
    </row>
    <row r="1015" spans="1:18">
      <c r="A1015" s="398"/>
      <c r="B1015" s="398" t="s">
        <v>2523</v>
      </c>
      <c r="C1015" s="398" t="s">
        <v>1264</v>
      </c>
      <c r="D1015" s="399" t="s">
        <v>1265</v>
      </c>
      <c r="E1015" s="398">
        <v>8</v>
      </c>
      <c r="F1015" s="400">
        <v>2</v>
      </c>
      <c r="G1015" s="400">
        <v>2</v>
      </c>
      <c r="H1015" s="400">
        <v>5</v>
      </c>
      <c r="I1015" s="400">
        <v>1</v>
      </c>
      <c r="J1015" s="406" t="s">
        <v>288</v>
      </c>
      <c r="K1015" s="594">
        <f>'Allegato 1.1 (CE) new'!L1004</f>
        <v>0</v>
      </c>
      <c r="L1015" s="594">
        <v>0</v>
      </c>
      <c r="M1015" s="594">
        <f>'Allegato 1.1 (CE) new'!N1004</f>
        <v>0</v>
      </c>
      <c r="N1015" s="594">
        <f>'Allegato 1.1 (CE) new'!O1004</f>
        <v>0</v>
      </c>
      <c r="O1015" s="578">
        <f>N1015*0.02+N1015</f>
        <v>0</v>
      </c>
      <c r="P1015" s="578">
        <f>O1015*0.02+O1015</f>
        <v>0</v>
      </c>
      <c r="Q1015" s="578"/>
    </row>
    <row r="1016" spans="1:18">
      <c r="A1016" s="398"/>
      <c r="B1016" s="398"/>
      <c r="C1016" s="398"/>
      <c r="D1016" s="399"/>
      <c r="E1016" s="398"/>
      <c r="F1016" s="400"/>
      <c r="G1016" s="400"/>
      <c r="H1016" s="400"/>
      <c r="I1016" s="400"/>
      <c r="J1016" s="406"/>
      <c r="K1016" s="594">
        <f>'Allegato 1.1 (CE) new'!L1005</f>
        <v>0</v>
      </c>
      <c r="L1016" s="594">
        <v>0</v>
      </c>
      <c r="M1016" s="594">
        <f>'Allegato 1.1 (CE) new'!N1005</f>
        <v>0</v>
      </c>
      <c r="N1016" s="594">
        <f>'Allegato 1.1 (CE) new'!O1005</f>
        <v>0</v>
      </c>
      <c r="O1016" s="578"/>
      <c r="P1016" s="578"/>
      <c r="Q1016" s="578"/>
    </row>
    <row r="1017" spans="1:18" ht="15">
      <c r="A1017" s="398"/>
      <c r="B1017" s="398"/>
      <c r="C1017" s="398"/>
      <c r="D1017" s="399"/>
      <c r="E1017" s="430" t="s">
        <v>2524</v>
      </c>
      <c r="F1017" s="431"/>
      <c r="G1017" s="431"/>
      <c r="H1017" s="431"/>
      <c r="I1017" s="431"/>
      <c r="J1017" s="432"/>
      <c r="K1017" s="586">
        <f>'Allegato 1.1 (CE) new'!L1006</f>
        <v>-354626.67000000039</v>
      </c>
      <c r="L1017" s="586">
        <v>0</v>
      </c>
      <c r="M1017" s="586">
        <f>'Allegato 1.1 (CE) new'!N1006</f>
        <v>-134848</v>
      </c>
      <c r="N1017" s="586">
        <f>'Allegato 1.1 (CE) new'!O1006</f>
        <v>0</v>
      </c>
      <c r="O1017" s="586">
        <f t="shared" ref="O1017:Q1017" si="364">O948</f>
        <v>0</v>
      </c>
      <c r="P1017" s="586">
        <f t="shared" si="364"/>
        <v>0</v>
      </c>
      <c r="Q1017" s="586">
        <f t="shared" si="364"/>
        <v>0</v>
      </c>
      <c r="R1017" s="453">
        <f>O1017+O1017*0.02</f>
        <v>0</v>
      </c>
    </row>
    <row r="1018" spans="1:18" s="355" customFormat="1" ht="15">
      <c r="A1018" s="436"/>
      <c r="B1018" s="436"/>
      <c r="C1018" s="436"/>
      <c r="D1018" s="405"/>
      <c r="E1018" s="441"/>
      <c r="F1018" s="442"/>
      <c r="G1018" s="442"/>
      <c r="H1018" s="442"/>
      <c r="I1018" s="442"/>
      <c r="J1018" s="443"/>
      <c r="K1018" s="589">
        <f>'Allegato 1.1 (CE) new'!L1007</f>
        <v>0</v>
      </c>
      <c r="L1018" s="589">
        <v>0</v>
      </c>
      <c r="M1018" s="589">
        <f>'Allegato 1.1 (CE) new'!N1007</f>
        <v>0</v>
      </c>
      <c r="N1018" s="589">
        <f>'Allegato 1.1 (CE) new'!O1007</f>
        <v>0</v>
      </c>
      <c r="O1018" s="445"/>
      <c r="P1018" s="445"/>
      <c r="Q1018" s="445"/>
    </row>
    <row r="1019" spans="1:18" ht="15">
      <c r="A1019" s="376"/>
      <c r="B1019" s="376"/>
      <c r="C1019" s="376" t="s">
        <v>2525</v>
      </c>
      <c r="D1019" s="377" t="s">
        <v>2526</v>
      </c>
      <c r="E1019" s="376">
        <v>9</v>
      </c>
      <c r="F1019" s="378">
        <v>0</v>
      </c>
      <c r="G1019" s="378">
        <v>0</v>
      </c>
      <c r="H1019" s="378">
        <v>0</v>
      </c>
      <c r="I1019" s="378">
        <v>0</v>
      </c>
      <c r="J1019" s="379" t="s">
        <v>2527</v>
      </c>
      <c r="K1019" s="574">
        <f>'Allegato 1.1 (CE) new'!L1008</f>
        <v>6323585.2800000003</v>
      </c>
      <c r="L1019" s="574">
        <v>5991172</v>
      </c>
      <c r="M1019" s="574">
        <f>'Allegato 1.1 (CE) new'!N1008</f>
        <v>5939317</v>
      </c>
      <c r="N1019" s="574">
        <f>'Allegato 1.1 (CE) new'!O1008</f>
        <v>5987303</v>
      </c>
      <c r="O1019" s="574">
        <f t="shared" ref="O1019:Q1019" si="365">O1020+O1030+O1036</f>
        <v>6107049.0600000005</v>
      </c>
      <c r="P1019" s="574">
        <f t="shared" si="365"/>
        <v>6229190.0411999999</v>
      </c>
      <c r="Q1019" s="574">
        <f t="shared" si="365"/>
        <v>0</v>
      </c>
      <c r="R1019" s="453">
        <f>N1019+N1019*0.02</f>
        <v>6107049.0599999996</v>
      </c>
    </row>
    <row r="1020" spans="1:18">
      <c r="A1020" s="383"/>
      <c r="B1020" s="383" t="s">
        <v>2528</v>
      </c>
      <c r="C1020" s="383" t="s">
        <v>1270</v>
      </c>
      <c r="D1020" s="382" t="s">
        <v>1271</v>
      </c>
      <c r="E1020" s="383">
        <v>9</v>
      </c>
      <c r="F1020" s="384">
        <v>1</v>
      </c>
      <c r="G1020" s="384">
        <v>0</v>
      </c>
      <c r="H1020" s="384">
        <v>0</v>
      </c>
      <c r="I1020" s="384">
        <v>0</v>
      </c>
      <c r="J1020" s="385" t="s">
        <v>292</v>
      </c>
      <c r="K1020" s="591">
        <f>'Allegato 1.1 (CE) new'!L1009</f>
        <v>6323585.2800000003</v>
      </c>
      <c r="L1020" s="591">
        <v>5841172</v>
      </c>
      <c r="M1020" s="591">
        <f>'Allegato 1.1 (CE) new'!N1009</f>
        <v>5939317</v>
      </c>
      <c r="N1020" s="591">
        <f>'Allegato 1.1 (CE) new'!O1009</f>
        <v>5987303</v>
      </c>
      <c r="O1020" s="591">
        <f t="shared" ref="O1020:Q1020" si="366">O1021</f>
        <v>6107049.0600000005</v>
      </c>
      <c r="P1020" s="591">
        <f t="shared" si="366"/>
        <v>6229190.0411999999</v>
      </c>
      <c r="Q1020" s="591">
        <f t="shared" si="366"/>
        <v>0</v>
      </c>
    </row>
    <row r="1021" spans="1:18">
      <c r="A1021" s="389"/>
      <c r="B1021" s="389" t="s">
        <v>2528</v>
      </c>
      <c r="C1021" s="389" t="s">
        <v>1270</v>
      </c>
      <c r="D1021" s="388" t="s">
        <v>1271</v>
      </c>
      <c r="E1021" s="389">
        <v>9</v>
      </c>
      <c r="F1021" s="390">
        <v>1</v>
      </c>
      <c r="G1021" s="390">
        <v>1</v>
      </c>
      <c r="H1021" s="390">
        <v>0</v>
      </c>
      <c r="I1021" s="390">
        <v>0</v>
      </c>
      <c r="J1021" s="391" t="s">
        <v>292</v>
      </c>
      <c r="K1021" s="592">
        <f>'Allegato 1.1 (CE) new'!L1010</f>
        <v>6323585.2800000003</v>
      </c>
      <c r="L1021" s="592">
        <v>5841172</v>
      </c>
      <c r="M1021" s="592">
        <f>'Allegato 1.1 (CE) new'!N1010</f>
        <v>5939317</v>
      </c>
      <c r="N1021" s="592">
        <f>'Allegato 1.1 (CE) new'!O1010</f>
        <v>5987303</v>
      </c>
      <c r="O1021" s="592">
        <f t="shared" ref="O1021:Q1021" si="367">O1022+O1024+O1026+O1028</f>
        <v>6107049.0600000005</v>
      </c>
      <c r="P1021" s="592">
        <f t="shared" si="367"/>
        <v>6229190.0411999999</v>
      </c>
      <c r="Q1021" s="592">
        <f t="shared" si="367"/>
        <v>0</v>
      </c>
    </row>
    <row r="1022" spans="1:18">
      <c r="A1022" s="393"/>
      <c r="B1022" s="393" t="s">
        <v>2529</v>
      </c>
      <c r="C1022" s="393" t="s">
        <v>1272</v>
      </c>
      <c r="D1022" s="394" t="s">
        <v>1273</v>
      </c>
      <c r="E1022" s="393">
        <v>9</v>
      </c>
      <c r="F1022" s="395">
        <v>1</v>
      </c>
      <c r="G1022" s="395">
        <v>1</v>
      </c>
      <c r="H1022" s="395">
        <v>1</v>
      </c>
      <c r="I1022" s="395">
        <v>0</v>
      </c>
      <c r="J1022" s="396" t="s">
        <v>293</v>
      </c>
      <c r="K1022" s="593">
        <f>'Allegato 1.1 (CE) new'!L1011</f>
        <v>5257927.78</v>
      </c>
      <c r="L1022" s="593">
        <v>4978867</v>
      </c>
      <c r="M1022" s="593">
        <f>'Allegato 1.1 (CE) new'!N1011</f>
        <v>5012504</v>
      </c>
      <c r="N1022" s="593">
        <f>'Allegato 1.1 (CE) new'!O1011</f>
        <v>5060490</v>
      </c>
      <c r="O1022" s="593">
        <f t="shared" ref="O1022:Q1022" si="368">O1023</f>
        <v>5161699.8</v>
      </c>
      <c r="P1022" s="593">
        <f t="shared" si="368"/>
        <v>5264933.7960000001</v>
      </c>
      <c r="Q1022" s="593">
        <f t="shared" si="368"/>
        <v>0</v>
      </c>
    </row>
    <row r="1023" spans="1:18">
      <c r="A1023" s="398"/>
      <c r="B1023" s="398" t="s">
        <v>2529</v>
      </c>
      <c r="C1023" s="398" t="s">
        <v>1272</v>
      </c>
      <c r="D1023" s="399" t="s">
        <v>1273</v>
      </c>
      <c r="E1023" s="398">
        <v>9</v>
      </c>
      <c r="F1023" s="400">
        <v>1</v>
      </c>
      <c r="G1023" s="400">
        <v>1</v>
      </c>
      <c r="H1023" s="400">
        <v>1</v>
      </c>
      <c r="I1023" s="400">
        <v>1</v>
      </c>
      <c r="J1023" s="406" t="s">
        <v>293</v>
      </c>
      <c r="K1023" s="594">
        <f>'Allegato 1.1 (CE) new'!L1012</f>
        <v>5257927.78</v>
      </c>
      <c r="L1023" s="594">
        <v>4978867</v>
      </c>
      <c r="M1023" s="594">
        <f>'Allegato 1.1 (CE) new'!N1012</f>
        <v>5012504</v>
      </c>
      <c r="N1023" s="578">
        <f>'Allegato 1.1 (CE) new'!O1012</f>
        <v>5060490</v>
      </c>
      <c r="O1023" s="578">
        <f>N1023*0.02+N1023</f>
        <v>5161699.8</v>
      </c>
      <c r="P1023" s="578">
        <f>O1023*0.02+O1023</f>
        <v>5264933.7960000001</v>
      </c>
      <c r="Q1023" s="578"/>
    </row>
    <row r="1024" spans="1:18" ht="25.5">
      <c r="A1024" s="393"/>
      <c r="B1024" s="393" t="s">
        <v>2530</v>
      </c>
      <c r="C1024" s="393" t="s">
        <v>1274</v>
      </c>
      <c r="D1024" s="394" t="s">
        <v>1275</v>
      </c>
      <c r="E1024" s="393">
        <v>9</v>
      </c>
      <c r="F1024" s="395">
        <v>1</v>
      </c>
      <c r="G1024" s="395">
        <v>1</v>
      </c>
      <c r="H1024" s="395">
        <v>2</v>
      </c>
      <c r="I1024" s="395">
        <v>0</v>
      </c>
      <c r="J1024" s="396" t="s">
        <v>294</v>
      </c>
      <c r="K1024" s="593">
        <f>'Allegato 1.1 (CE) new'!L1013</f>
        <v>1023991.79</v>
      </c>
      <c r="L1024" s="593">
        <v>862305</v>
      </c>
      <c r="M1024" s="593">
        <f>'Allegato 1.1 (CE) new'!N1013</f>
        <v>851843</v>
      </c>
      <c r="N1024" s="593">
        <f>'Allegato 1.1 (CE) new'!O1013</f>
        <v>851843</v>
      </c>
      <c r="O1024" s="593">
        <f t="shared" ref="O1024:Q1024" si="369">O1025</f>
        <v>868879.86</v>
      </c>
      <c r="P1024" s="593">
        <f t="shared" si="369"/>
        <v>886257.45719999995</v>
      </c>
      <c r="Q1024" s="593">
        <f t="shared" si="369"/>
        <v>0</v>
      </c>
    </row>
    <row r="1025" spans="1:17">
      <c r="A1025" s="398"/>
      <c r="B1025" s="398" t="s">
        <v>2530</v>
      </c>
      <c r="C1025" s="398" t="s">
        <v>1274</v>
      </c>
      <c r="D1025" s="399" t="s">
        <v>1275</v>
      </c>
      <c r="E1025" s="398">
        <v>9</v>
      </c>
      <c r="F1025" s="400">
        <v>1</v>
      </c>
      <c r="G1025" s="400">
        <v>1</v>
      </c>
      <c r="H1025" s="400">
        <v>2</v>
      </c>
      <c r="I1025" s="400">
        <v>1</v>
      </c>
      <c r="J1025" s="406" t="s">
        <v>294</v>
      </c>
      <c r="K1025" s="594">
        <f>'Allegato 1.1 (CE) new'!L1014</f>
        <v>1023991.79</v>
      </c>
      <c r="L1025" s="594">
        <v>862305</v>
      </c>
      <c r="M1025" s="594">
        <f>'Allegato 1.1 (CE) new'!N1014</f>
        <v>851843</v>
      </c>
      <c r="N1025" s="578">
        <f>'Allegato 1.1 (CE) new'!O1014</f>
        <v>851843</v>
      </c>
      <c r="O1025" s="578">
        <f>N1025*0.02+N1025</f>
        <v>868879.86</v>
      </c>
      <c r="P1025" s="578">
        <f>O1025*0.02+O1025</f>
        <v>886257.45719999995</v>
      </c>
      <c r="Q1025" s="578"/>
    </row>
    <row r="1026" spans="1:17">
      <c r="A1026" s="393"/>
      <c r="B1026" s="393" t="s">
        <v>2531</v>
      </c>
      <c r="C1026" s="393" t="s">
        <v>1276</v>
      </c>
      <c r="D1026" s="394" t="s">
        <v>1277</v>
      </c>
      <c r="E1026" s="393">
        <v>9</v>
      </c>
      <c r="F1026" s="395">
        <v>1</v>
      </c>
      <c r="G1026" s="395">
        <v>1</v>
      </c>
      <c r="H1026" s="395">
        <v>3</v>
      </c>
      <c r="I1026" s="395">
        <v>0</v>
      </c>
      <c r="J1026" s="396" t="s">
        <v>295</v>
      </c>
      <c r="K1026" s="593">
        <f>'Allegato 1.1 (CE) new'!L1015</f>
        <v>41665.71</v>
      </c>
      <c r="L1026" s="593">
        <v>0</v>
      </c>
      <c r="M1026" s="593">
        <f>'Allegato 1.1 (CE) new'!N1015</f>
        <v>74970</v>
      </c>
      <c r="N1026" s="593">
        <f>'Allegato 1.1 (CE) new'!O1015</f>
        <v>74970</v>
      </c>
      <c r="O1026" s="593">
        <f t="shared" ref="O1026:Q1026" si="370">O1027</f>
        <v>76469.399999999994</v>
      </c>
      <c r="P1026" s="593">
        <f t="shared" si="370"/>
        <v>77998.788</v>
      </c>
      <c r="Q1026" s="593">
        <f t="shared" si="370"/>
        <v>0</v>
      </c>
    </row>
    <row r="1027" spans="1:17">
      <c r="A1027" s="398"/>
      <c r="B1027" s="398" t="s">
        <v>2531</v>
      </c>
      <c r="C1027" s="398" t="s">
        <v>1276</v>
      </c>
      <c r="D1027" s="399" t="s">
        <v>1277</v>
      </c>
      <c r="E1027" s="398">
        <v>9</v>
      </c>
      <c r="F1027" s="400">
        <v>1</v>
      </c>
      <c r="G1027" s="400">
        <v>1</v>
      </c>
      <c r="H1027" s="400">
        <v>3</v>
      </c>
      <c r="I1027" s="400">
        <v>1</v>
      </c>
      <c r="J1027" s="406" t="s">
        <v>295</v>
      </c>
      <c r="K1027" s="594">
        <f>'Allegato 1.1 (CE) new'!L1016</f>
        <v>41665.71</v>
      </c>
      <c r="L1027" s="594">
        <v>0</v>
      </c>
      <c r="M1027" s="594">
        <f>'Allegato 1.1 (CE) new'!N1016</f>
        <v>74970</v>
      </c>
      <c r="N1027" s="578">
        <f>'Allegato 1.1 (CE) new'!O1016</f>
        <v>74970</v>
      </c>
      <c r="O1027" s="578">
        <f>N1027*0.02+N1027</f>
        <v>76469.399999999994</v>
      </c>
      <c r="P1027" s="578">
        <f>O1027*0.02+O1027</f>
        <v>77998.788</v>
      </c>
      <c r="Q1027" s="578"/>
    </row>
    <row r="1028" spans="1:17">
      <c r="A1028" s="393"/>
      <c r="B1028" s="393" t="s">
        <v>2532</v>
      </c>
      <c r="C1028" s="393" t="s">
        <v>1278</v>
      </c>
      <c r="D1028" s="394" t="s">
        <v>1279</v>
      </c>
      <c r="E1028" s="393">
        <v>9</v>
      </c>
      <c r="F1028" s="395">
        <v>1</v>
      </c>
      <c r="G1028" s="395">
        <v>1</v>
      </c>
      <c r="H1028" s="395">
        <v>4</v>
      </c>
      <c r="I1028" s="395">
        <v>0</v>
      </c>
      <c r="J1028" s="396" t="s">
        <v>2533</v>
      </c>
      <c r="K1028" s="593">
        <f>'Allegato 1.1 (CE) new'!L1017</f>
        <v>0</v>
      </c>
      <c r="L1028" s="593">
        <v>0</v>
      </c>
      <c r="M1028" s="593">
        <f>'Allegato 1.1 (CE) new'!N1017</f>
        <v>0</v>
      </c>
      <c r="N1028" s="593">
        <f>'Allegato 1.1 (CE) new'!O1017</f>
        <v>0</v>
      </c>
      <c r="O1028" s="593">
        <f t="shared" ref="O1028:Q1028" si="371">O1029</f>
        <v>0</v>
      </c>
      <c r="P1028" s="593">
        <f t="shared" si="371"/>
        <v>0</v>
      </c>
      <c r="Q1028" s="593">
        <f t="shared" si="371"/>
        <v>0</v>
      </c>
    </row>
    <row r="1029" spans="1:17">
      <c r="A1029" s="398"/>
      <c r="B1029" s="398" t="s">
        <v>2532</v>
      </c>
      <c r="C1029" s="398" t="s">
        <v>1278</v>
      </c>
      <c r="D1029" s="399" t="s">
        <v>1279</v>
      </c>
      <c r="E1029" s="398">
        <v>9</v>
      </c>
      <c r="F1029" s="400">
        <v>1</v>
      </c>
      <c r="G1029" s="400">
        <v>1</v>
      </c>
      <c r="H1029" s="400">
        <v>4</v>
      </c>
      <c r="I1029" s="400">
        <v>1</v>
      </c>
      <c r="J1029" s="406" t="s">
        <v>2533</v>
      </c>
      <c r="K1029" s="594">
        <f>'Allegato 1.1 (CE) new'!L1018</f>
        <v>0</v>
      </c>
      <c r="L1029" s="594">
        <v>0</v>
      </c>
      <c r="M1029" s="594">
        <f>'Allegato 1.1 (CE) new'!N1018</f>
        <v>0</v>
      </c>
      <c r="N1029" s="594">
        <f>'Allegato 1.1 (CE) new'!O1018</f>
        <v>0</v>
      </c>
      <c r="O1029" s="578">
        <f>N1029*0.02+N1029</f>
        <v>0</v>
      </c>
      <c r="P1029" s="578">
        <f>O1029*0.02+O1029</f>
        <v>0</v>
      </c>
      <c r="Q1029" s="578"/>
    </row>
    <row r="1030" spans="1:17">
      <c r="A1030" s="383"/>
      <c r="B1030" s="383" t="s">
        <v>2534</v>
      </c>
      <c r="C1030" s="383" t="s">
        <v>1280</v>
      </c>
      <c r="D1030" s="382" t="s">
        <v>1281</v>
      </c>
      <c r="E1030" s="383">
        <v>9</v>
      </c>
      <c r="F1030" s="384">
        <v>2</v>
      </c>
      <c r="G1030" s="384">
        <v>0</v>
      </c>
      <c r="H1030" s="384">
        <v>0</v>
      </c>
      <c r="I1030" s="384">
        <v>0</v>
      </c>
      <c r="J1030" s="385" t="s">
        <v>297</v>
      </c>
      <c r="K1030" s="591">
        <f>'Allegato 1.1 (CE) new'!L1019</f>
        <v>0</v>
      </c>
      <c r="L1030" s="591">
        <v>0</v>
      </c>
      <c r="M1030" s="591">
        <f>'Allegato 1.1 (CE) new'!N1019</f>
        <v>0</v>
      </c>
      <c r="N1030" s="591">
        <f>'Allegato 1.1 (CE) new'!O1019</f>
        <v>0</v>
      </c>
      <c r="O1030" s="591">
        <f t="shared" ref="O1030:Q1030" si="372">O1031</f>
        <v>0</v>
      </c>
      <c r="P1030" s="591">
        <f t="shared" si="372"/>
        <v>0</v>
      </c>
      <c r="Q1030" s="591">
        <f t="shared" si="372"/>
        <v>0</v>
      </c>
    </row>
    <row r="1031" spans="1:17">
      <c r="A1031" s="389"/>
      <c r="B1031" s="389" t="s">
        <v>2534</v>
      </c>
      <c r="C1031" s="389" t="s">
        <v>1280</v>
      </c>
      <c r="D1031" s="388" t="s">
        <v>1281</v>
      </c>
      <c r="E1031" s="389">
        <v>9</v>
      </c>
      <c r="F1031" s="390">
        <v>2</v>
      </c>
      <c r="G1031" s="390">
        <v>1</v>
      </c>
      <c r="H1031" s="390">
        <v>0</v>
      </c>
      <c r="I1031" s="390">
        <v>0</v>
      </c>
      <c r="J1031" s="391" t="s">
        <v>297</v>
      </c>
      <c r="K1031" s="592">
        <f>'Allegato 1.1 (CE) new'!L1020</f>
        <v>0</v>
      </c>
      <c r="L1031" s="592">
        <v>0</v>
      </c>
      <c r="M1031" s="592">
        <f>'Allegato 1.1 (CE) new'!N1020</f>
        <v>0</v>
      </c>
      <c r="N1031" s="592">
        <f>'Allegato 1.1 (CE) new'!O1020</f>
        <v>0</v>
      </c>
      <c r="O1031" s="592">
        <f t="shared" ref="O1031:Q1031" si="373">O1032+O1034</f>
        <v>0</v>
      </c>
      <c r="P1031" s="592">
        <f t="shared" si="373"/>
        <v>0</v>
      </c>
      <c r="Q1031" s="592">
        <f t="shared" si="373"/>
        <v>0</v>
      </c>
    </row>
    <row r="1032" spans="1:17">
      <c r="A1032" s="393"/>
      <c r="B1032" s="393" t="s">
        <v>2535</v>
      </c>
      <c r="C1032" s="393" t="s">
        <v>1282</v>
      </c>
      <c r="D1032" s="394" t="s">
        <v>1283</v>
      </c>
      <c r="E1032" s="393">
        <v>9</v>
      </c>
      <c r="F1032" s="395">
        <v>2</v>
      </c>
      <c r="G1032" s="395">
        <v>1</v>
      </c>
      <c r="H1032" s="395">
        <v>1</v>
      </c>
      <c r="I1032" s="395">
        <v>0</v>
      </c>
      <c r="J1032" s="396" t="s">
        <v>2536</v>
      </c>
      <c r="K1032" s="593">
        <f>'Allegato 1.1 (CE) new'!L1021</f>
        <v>0</v>
      </c>
      <c r="L1032" s="593">
        <v>0</v>
      </c>
      <c r="M1032" s="593">
        <f>'Allegato 1.1 (CE) new'!N1021</f>
        <v>0</v>
      </c>
      <c r="N1032" s="593">
        <f>'Allegato 1.1 (CE) new'!O1021</f>
        <v>0</v>
      </c>
      <c r="O1032" s="593">
        <f t="shared" ref="O1032:Q1032" si="374">O1033</f>
        <v>0</v>
      </c>
      <c r="P1032" s="593">
        <f t="shared" si="374"/>
        <v>0</v>
      </c>
      <c r="Q1032" s="593">
        <f t="shared" si="374"/>
        <v>0</v>
      </c>
    </row>
    <row r="1033" spans="1:17">
      <c r="A1033" s="398"/>
      <c r="B1033" s="398" t="s">
        <v>2535</v>
      </c>
      <c r="C1033" s="398" t="s">
        <v>1282</v>
      </c>
      <c r="D1033" s="399" t="s">
        <v>1283</v>
      </c>
      <c r="E1033" s="398">
        <v>9</v>
      </c>
      <c r="F1033" s="400">
        <v>2</v>
      </c>
      <c r="G1033" s="400">
        <v>1</v>
      </c>
      <c r="H1033" s="400">
        <v>1</v>
      </c>
      <c r="I1033" s="400">
        <v>1</v>
      </c>
      <c r="J1033" s="406" t="s">
        <v>2536</v>
      </c>
      <c r="K1033" s="594">
        <f>'Allegato 1.1 (CE) new'!L1022</f>
        <v>0</v>
      </c>
      <c r="L1033" s="594">
        <v>0</v>
      </c>
      <c r="M1033" s="594">
        <f>'Allegato 1.1 (CE) new'!N1022</f>
        <v>0</v>
      </c>
      <c r="N1033" s="594">
        <f>'Allegato 1.1 (CE) new'!O1022</f>
        <v>0</v>
      </c>
      <c r="O1033" s="578">
        <f>N1033*0.02+N1033</f>
        <v>0</v>
      </c>
      <c r="P1033" s="578">
        <f>O1033*0.02+O1033</f>
        <v>0</v>
      </c>
      <c r="Q1033" s="578"/>
    </row>
    <row r="1034" spans="1:17">
      <c r="A1034" s="393"/>
      <c r="B1034" s="393" t="s">
        <v>2537</v>
      </c>
      <c r="C1034" s="393" t="s">
        <v>1284</v>
      </c>
      <c r="D1034" s="394" t="s">
        <v>1285</v>
      </c>
      <c r="E1034" s="393">
        <v>9</v>
      </c>
      <c r="F1034" s="395">
        <v>2</v>
      </c>
      <c r="G1034" s="395">
        <v>1</v>
      </c>
      <c r="H1034" s="395">
        <v>2</v>
      </c>
      <c r="I1034" s="395">
        <v>0</v>
      </c>
      <c r="J1034" s="396" t="s">
        <v>2538</v>
      </c>
      <c r="K1034" s="593">
        <f>'Allegato 1.1 (CE) new'!L1023</f>
        <v>0</v>
      </c>
      <c r="L1034" s="593">
        <v>0</v>
      </c>
      <c r="M1034" s="593">
        <f>'Allegato 1.1 (CE) new'!N1023</f>
        <v>0</v>
      </c>
      <c r="N1034" s="593">
        <f>'Allegato 1.1 (CE) new'!O1023</f>
        <v>0</v>
      </c>
      <c r="O1034" s="593">
        <f t="shared" ref="O1034:Q1034" si="375">O1035</f>
        <v>0</v>
      </c>
      <c r="P1034" s="593">
        <f t="shared" si="375"/>
        <v>0</v>
      </c>
      <c r="Q1034" s="593">
        <f t="shared" si="375"/>
        <v>0</v>
      </c>
    </row>
    <row r="1035" spans="1:17">
      <c r="A1035" s="398"/>
      <c r="B1035" s="398" t="s">
        <v>2537</v>
      </c>
      <c r="C1035" s="398" t="s">
        <v>1284</v>
      </c>
      <c r="D1035" s="399" t="s">
        <v>1285</v>
      </c>
      <c r="E1035" s="398">
        <v>9</v>
      </c>
      <c r="F1035" s="400">
        <v>2</v>
      </c>
      <c r="G1035" s="400">
        <v>1</v>
      </c>
      <c r="H1035" s="400">
        <v>2</v>
      </c>
      <c r="I1035" s="400">
        <v>1</v>
      </c>
      <c r="J1035" s="406" t="s">
        <v>2538</v>
      </c>
      <c r="K1035" s="594">
        <f>'Allegato 1.1 (CE) new'!L1024</f>
        <v>0</v>
      </c>
      <c r="L1035" s="594">
        <v>0</v>
      </c>
      <c r="M1035" s="594">
        <f>'Allegato 1.1 (CE) new'!N1024</f>
        <v>0</v>
      </c>
      <c r="N1035" s="594">
        <f>'Allegato 1.1 (CE) new'!O1024</f>
        <v>0</v>
      </c>
      <c r="O1035" s="578">
        <f>N1035*0.02+N1035</f>
        <v>0</v>
      </c>
      <c r="P1035" s="578">
        <f>O1035*0.02+O1035</f>
        <v>0</v>
      </c>
      <c r="Q1035" s="578"/>
    </row>
    <row r="1036" spans="1:17" ht="25.5">
      <c r="A1036" s="383"/>
      <c r="B1036" s="383" t="s">
        <v>2539</v>
      </c>
      <c r="C1036" s="383" t="s">
        <v>1286</v>
      </c>
      <c r="D1036" s="382" t="s">
        <v>2540</v>
      </c>
      <c r="E1036" s="383">
        <v>9</v>
      </c>
      <c r="F1036" s="384">
        <v>3</v>
      </c>
      <c r="G1036" s="384">
        <v>0</v>
      </c>
      <c r="H1036" s="384">
        <v>0</v>
      </c>
      <c r="I1036" s="384">
        <v>0</v>
      </c>
      <c r="J1036" s="385" t="s">
        <v>2541</v>
      </c>
      <c r="K1036" s="591">
        <f>'Allegato 1.1 (CE) new'!L1025</f>
        <v>0</v>
      </c>
      <c r="L1036" s="591">
        <v>150000</v>
      </c>
      <c r="M1036" s="591">
        <f>'Allegato 1.1 (CE) new'!N1025</f>
        <v>0</v>
      </c>
      <c r="N1036" s="591">
        <f>'Allegato 1.1 (CE) new'!O1025</f>
        <v>0</v>
      </c>
      <c r="O1036" s="591">
        <f t="shared" ref="O1036:Q1038" si="376">O1037</f>
        <v>0</v>
      </c>
      <c r="P1036" s="591">
        <f t="shared" si="376"/>
        <v>0</v>
      </c>
      <c r="Q1036" s="591">
        <f t="shared" si="376"/>
        <v>0</v>
      </c>
    </row>
    <row r="1037" spans="1:17" ht="25.5">
      <c r="A1037" s="389"/>
      <c r="B1037" s="389" t="s">
        <v>2539</v>
      </c>
      <c r="C1037" s="389" t="s">
        <v>1286</v>
      </c>
      <c r="D1037" s="388" t="s">
        <v>2540</v>
      </c>
      <c r="E1037" s="389">
        <v>9</v>
      </c>
      <c r="F1037" s="390">
        <v>3</v>
      </c>
      <c r="G1037" s="390">
        <v>1</v>
      </c>
      <c r="H1037" s="390">
        <v>0</v>
      </c>
      <c r="I1037" s="390">
        <v>0</v>
      </c>
      <c r="J1037" s="391" t="s">
        <v>2541</v>
      </c>
      <c r="K1037" s="592">
        <f>'Allegato 1.1 (CE) new'!L1026</f>
        <v>0</v>
      </c>
      <c r="L1037" s="592">
        <v>150000</v>
      </c>
      <c r="M1037" s="592">
        <f>'Allegato 1.1 (CE) new'!N1026</f>
        <v>0</v>
      </c>
      <c r="N1037" s="592">
        <f>'Allegato 1.1 (CE) new'!O1026</f>
        <v>0</v>
      </c>
      <c r="O1037" s="592">
        <f t="shared" si="376"/>
        <v>0</v>
      </c>
      <c r="P1037" s="592">
        <f t="shared" si="376"/>
        <v>0</v>
      </c>
      <c r="Q1037" s="592">
        <f t="shared" si="376"/>
        <v>0</v>
      </c>
    </row>
    <row r="1038" spans="1:17">
      <c r="A1038" s="393"/>
      <c r="B1038" s="393" t="s">
        <v>2539</v>
      </c>
      <c r="C1038" s="393" t="s">
        <v>1286</v>
      </c>
      <c r="D1038" s="394" t="s">
        <v>1287</v>
      </c>
      <c r="E1038" s="393">
        <v>9</v>
      </c>
      <c r="F1038" s="395">
        <v>3</v>
      </c>
      <c r="G1038" s="395">
        <v>1</v>
      </c>
      <c r="H1038" s="395">
        <v>1</v>
      </c>
      <c r="I1038" s="395">
        <v>0</v>
      </c>
      <c r="J1038" s="396" t="s">
        <v>2542</v>
      </c>
      <c r="K1038" s="593">
        <f>'Allegato 1.1 (CE) new'!L1027</f>
        <v>0</v>
      </c>
      <c r="L1038" s="593">
        <v>150000</v>
      </c>
      <c r="M1038" s="593">
        <f>'Allegato 1.1 (CE) new'!N1027</f>
        <v>0</v>
      </c>
      <c r="N1038" s="593">
        <f>'Allegato 1.1 (CE) new'!O1027</f>
        <v>0</v>
      </c>
      <c r="O1038" s="593">
        <f t="shared" si="376"/>
        <v>0</v>
      </c>
      <c r="P1038" s="593">
        <f t="shared" si="376"/>
        <v>0</v>
      </c>
      <c r="Q1038" s="593">
        <f t="shared" si="376"/>
        <v>0</v>
      </c>
    </row>
    <row r="1039" spans="1:17">
      <c r="A1039" s="398"/>
      <c r="B1039" s="398" t="s">
        <v>2539</v>
      </c>
      <c r="C1039" s="398" t="s">
        <v>1286</v>
      </c>
      <c r="D1039" s="399" t="s">
        <v>1287</v>
      </c>
      <c r="E1039" s="398">
        <v>9</v>
      </c>
      <c r="F1039" s="400">
        <v>3</v>
      </c>
      <c r="G1039" s="400">
        <v>1</v>
      </c>
      <c r="H1039" s="400">
        <v>1</v>
      </c>
      <c r="I1039" s="400">
        <v>1</v>
      </c>
      <c r="J1039" s="406" t="s">
        <v>2542</v>
      </c>
      <c r="K1039" s="594">
        <f>'Allegato 1.1 (CE) new'!L1028</f>
        <v>0</v>
      </c>
      <c r="L1039" s="594">
        <v>150000</v>
      </c>
      <c r="M1039" s="594">
        <f>'Allegato 1.1 (CE) new'!N1028</f>
        <v>0</v>
      </c>
      <c r="N1039" s="594">
        <f>'Allegato 1.1 (CE) new'!O1028</f>
        <v>0</v>
      </c>
      <c r="O1039" s="578">
        <f>N1039*0.02+N1039</f>
        <v>0</v>
      </c>
      <c r="P1039" s="578">
        <f>O1039*0.02+O1039</f>
        <v>0</v>
      </c>
      <c r="Q1039" s="578"/>
    </row>
    <row r="1040" spans="1:17">
      <c r="A1040" s="398"/>
      <c r="B1040" s="398"/>
      <c r="C1040" s="398"/>
      <c r="D1040" s="399"/>
      <c r="E1040" s="398"/>
      <c r="F1040" s="400"/>
      <c r="G1040" s="400"/>
      <c r="H1040" s="400"/>
      <c r="I1040" s="400"/>
      <c r="J1040" s="406"/>
      <c r="K1040" s="594">
        <f>'Allegato 1.1 (CE) new'!L1029</f>
        <v>0</v>
      </c>
      <c r="L1040" s="594">
        <v>0</v>
      </c>
      <c r="M1040" s="594">
        <f>'Allegato 1.1 (CE) new'!N1029</f>
        <v>0</v>
      </c>
      <c r="N1040" s="594">
        <f>'Allegato 1.1 (CE) new'!O1029</f>
        <v>0</v>
      </c>
      <c r="O1040" s="578"/>
      <c r="P1040" s="578"/>
      <c r="Q1040" s="578"/>
    </row>
    <row r="1041" spans="1:18" ht="15">
      <c r="A1041" s="398"/>
      <c r="B1041" s="398"/>
      <c r="C1041" s="398"/>
      <c r="D1041" s="399"/>
      <c r="E1041" s="430" t="s">
        <v>2543</v>
      </c>
      <c r="F1041" s="431"/>
      <c r="G1041" s="431"/>
      <c r="H1041" s="431"/>
      <c r="I1041" s="431"/>
      <c r="J1041" s="432"/>
      <c r="K1041" s="586">
        <f>'Allegato 1.1 (CE) new'!L1030</f>
        <v>6323585.2800000003</v>
      </c>
      <c r="L1041" s="586">
        <v>5991172</v>
      </c>
      <c r="M1041" s="586">
        <f>'Allegato 1.1 (CE) new'!N1030</f>
        <v>5939317</v>
      </c>
      <c r="N1041" s="586">
        <f>'Allegato 1.1 (CE) new'!O1030</f>
        <v>5987303</v>
      </c>
      <c r="O1041" s="586">
        <f t="shared" ref="O1041:Q1041" si="377">O1019</f>
        <v>6107049.0600000005</v>
      </c>
      <c r="P1041" s="586">
        <f t="shared" si="377"/>
        <v>6229190.0411999999</v>
      </c>
      <c r="Q1041" s="586">
        <f t="shared" si="377"/>
        <v>0</v>
      </c>
      <c r="R1041" s="453">
        <f>N1041+N1041*0.02</f>
        <v>6107049.0599999996</v>
      </c>
    </row>
    <row r="1042" spans="1:18" s="355" customFormat="1" ht="15">
      <c r="A1042" s="436"/>
      <c r="B1042" s="436"/>
      <c r="C1042" s="436"/>
      <c r="D1042" s="405"/>
      <c r="E1042" s="441"/>
      <c r="F1042" s="442"/>
      <c r="G1042" s="442"/>
      <c r="H1042" s="442"/>
      <c r="I1042" s="442"/>
      <c r="J1042" s="443"/>
      <c r="K1042" s="589">
        <f>'Allegato 1.1 (CE) new'!L1031</f>
        <v>0</v>
      </c>
      <c r="L1042" s="589">
        <v>0</v>
      </c>
      <c r="M1042" s="589">
        <f>'Allegato 1.1 (CE) new'!N1031</f>
        <v>0</v>
      </c>
      <c r="N1042" s="589">
        <f>'Allegato 1.1 (CE) new'!O1031</f>
        <v>0</v>
      </c>
      <c r="O1042" s="445"/>
      <c r="P1042" s="445"/>
      <c r="Q1042" s="445"/>
    </row>
    <row r="1043" spans="1:18" s="355" customFormat="1" ht="15">
      <c r="A1043" s="749"/>
      <c r="B1043" s="749"/>
      <c r="C1043" s="749"/>
      <c r="D1043" s="750"/>
      <c r="E1043" s="751"/>
      <c r="F1043" s="752"/>
      <c r="G1043" s="752"/>
      <c r="H1043" s="752"/>
      <c r="I1043" s="752"/>
      <c r="J1043" s="753"/>
      <c r="K1043" s="754"/>
      <c r="L1043" s="754"/>
      <c r="M1043" s="754"/>
      <c r="N1043" s="754"/>
      <c r="O1043" s="755"/>
      <c r="P1043" s="755"/>
      <c r="Q1043" s="755"/>
    </row>
    <row r="1044" spans="1:18" s="355" customFormat="1" ht="15">
      <c r="A1044" s="749"/>
      <c r="B1044" s="749"/>
      <c r="C1044" s="749"/>
      <c r="D1044" s="750"/>
      <c r="E1044" s="751"/>
      <c r="F1044" s="752"/>
      <c r="G1044" s="752"/>
      <c r="H1044" s="752"/>
      <c r="I1044" s="752"/>
      <c r="J1044" s="753"/>
      <c r="K1044" s="754"/>
      <c r="L1044" s="754"/>
      <c r="M1044" s="754"/>
      <c r="N1044" s="754"/>
      <c r="O1044" s="755"/>
      <c r="P1044" s="755"/>
      <c r="Q1044" s="755"/>
    </row>
    <row r="1045" spans="1:18" s="355" customFormat="1" ht="15">
      <c r="A1045" s="749"/>
      <c r="B1045" s="749"/>
      <c r="C1045" s="749"/>
      <c r="D1045" s="750"/>
      <c r="E1045" s="751"/>
      <c r="F1045" s="752"/>
      <c r="G1045" s="752"/>
      <c r="H1045" s="752"/>
      <c r="I1045" s="752"/>
      <c r="J1045" s="753"/>
      <c r="K1045" s="754"/>
      <c r="L1045" s="754"/>
      <c r="M1045" s="754"/>
      <c r="N1045" s="754"/>
      <c r="O1045" s="755"/>
      <c r="P1045" s="755"/>
      <c r="Q1045" s="755"/>
    </row>
    <row r="1046" spans="1:18" s="355" customFormat="1" ht="18">
      <c r="A1046" s="749"/>
      <c r="B1046" s="749"/>
      <c r="C1046" s="749"/>
      <c r="D1046" s="750"/>
      <c r="E1046" s="748" t="s">
        <v>2704</v>
      </c>
      <c r="F1046" s="752"/>
      <c r="G1046" s="752"/>
      <c r="H1046" s="752"/>
      <c r="I1046" s="752"/>
      <c r="J1046" s="753"/>
      <c r="K1046" s="754">
        <f>K887-K1054</f>
        <v>218957440.98000002</v>
      </c>
      <c r="L1046" s="754">
        <f t="shared" ref="L1046:N1046" si="378">L887-L1054</f>
        <v>210037614</v>
      </c>
      <c r="M1046" s="754">
        <f t="shared" si="378"/>
        <v>216281678</v>
      </c>
      <c r="N1046" s="754">
        <f t="shared" si="378"/>
        <v>214365256</v>
      </c>
      <c r="O1046" s="755"/>
      <c r="P1046" s="755"/>
      <c r="Q1046" s="755"/>
    </row>
    <row r="1047" spans="1:18" s="355" customFormat="1" ht="15">
      <c r="A1047" s="749"/>
      <c r="B1047" s="749"/>
      <c r="C1047" s="749"/>
      <c r="D1047" s="750"/>
      <c r="E1047" s="751"/>
      <c r="F1047" s="752"/>
      <c r="G1047" s="752"/>
      <c r="H1047" s="752"/>
      <c r="I1047" s="752"/>
      <c r="J1047" s="753"/>
      <c r="K1047" s="758">
        <f>ROUND(K1046/1000,0)</f>
        <v>218957</v>
      </c>
      <c r="L1047" s="758">
        <f t="shared" ref="L1047:N1047" si="379">ROUND(L1046/1000,0)</f>
        <v>210038</v>
      </c>
      <c r="M1047" s="758">
        <f t="shared" si="379"/>
        <v>216282</v>
      </c>
      <c r="N1047" s="758">
        <f t="shared" si="379"/>
        <v>214365</v>
      </c>
      <c r="O1047" s="755"/>
      <c r="P1047" s="755"/>
      <c r="Q1047" s="755"/>
    </row>
    <row r="1048" spans="1:18" s="355" customFormat="1" ht="18">
      <c r="A1048" s="749"/>
      <c r="B1048" s="749"/>
      <c r="C1048" s="749"/>
      <c r="D1048" s="750"/>
      <c r="E1048" s="748" t="s">
        <v>2705</v>
      </c>
      <c r="F1048" s="752"/>
      <c r="G1048" s="752"/>
      <c r="H1048" s="752"/>
      <c r="I1048" s="752"/>
      <c r="J1048" s="753"/>
      <c r="K1048" s="754">
        <f>K1041</f>
        <v>6323585.2800000003</v>
      </c>
      <c r="L1048" s="754">
        <f t="shared" ref="L1048:N1048" si="380">L1041</f>
        <v>5991172</v>
      </c>
      <c r="M1048" s="754">
        <f t="shared" si="380"/>
        <v>5939317</v>
      </c>
      <c r="N1048" s="754">
        <f t="shared" si="380"/>
        <v>5987303</v>
      </c>
      <c r="O1048" s="755"/>
      <c r="P1048" s="755"/>
      <c r="Q1048" s="755"/>
    </row>
    <row r="1049" spans="1:18" s="355" customFormat="1" ht="15">
      <c r="A1049" s="749"/>
      <c r="B1049" s="749"/>
      <c r="C1049" s="749"/>
      <c r="D1049" s="750"/>
      <c r="E1049" s="751"/>
      <c r="F1049" s="752"/>
      <c r="G1049" s="752"/>
      <c r="H1049" s="752"/>
      <c r="I1049" s="752"/>
      <c r="J1049" s="753"/>
      <c r="K1049" s="758">
        <f>ROUND(K1048/1000,0)</f>
        <v>6324</v>
      </c>
      <c r="L1049" s="758">
        <f t="shared" ref="L1049" si="381">ROUND(L1048/1000,0)</f>
        <v>5991</v>
      </c>
      <c r="M1049" s="758">
        <f t="shared" ref="M1049" si="382">ROUND(M1048/1000,0)</f>
        <v>5939</v>
      </c>
      <c r="N1049" s="758">
        <f t="shared" ref="N1049" si="383">ROUND(N1048/1000,0)</f>
        <v>5987</v>
      </c>
      <c r="O1049" s="755"/>
      <c r="P1049" s="755"/>
      <c r="Q1049" s="755"/>
    </row>
    <row r="1050" spans="1:18" s="355" customFormat="1" ht="18">
      <c r="A1050" s="749"/>
      <c r="B1050" s="749"/>
      <c r="C1050" s="749"/>
      <c r="D1050" s="750"/>
      <c r="E1050" s="748" t="s">
        <v>2706</v>
      </c>
      <c r="F1050" s="752"/>
      <c r="G1050" s="752"/>
      <c r="H1050" s="752"/>
      <c r="I1050" s="752"/>
      <c r="J1050" s="753"/>
      <c r="K1050" s="754">
        <f>K923</f>
        <v>1269245.49</v>
      </c>
      <c r="L1050" s="754">
        <f t="shared" ref="L1050:N1050" si="384">L923</f>
        <v>931333</v>
      </c>
      <c r="M1050" s="754">
        <f t="shared" si="384"/>
        <v>208563</v>
      </c>
      <c r="N1050" s="754">
        <f t="shared" si="384"/>
        <v>100000</v>
      </c>
      <c r="O1050" s="755"/>
      <c r="P1050" s="755"/>
      <c r="Q1050" s="755"/>
    </row>
    <row r="1051" spans="1:18" s="355" customFormat="1" ht="15">
      <c r="A1051" s="749"/>
      <c r="B1051" s="749"/>
      <c r="C1051" s="749"/>
      <c r="D1051" s="750"/>
      <c r="E1051" s="751"/>
      <c r="F1051" s="752"/>
      <c r="G1051" s="752"/>
      <c r="H1051" s="752"/>
      <c r="I1051" s="752"/>
      <c r="J1051" s="753"/>
      <c r="K1051" s="758">
        <f>ROUND(K1050/1000,0)</f>
        <v>1269</v>
      </c>
      <c r="L1051" s="758">
        <f t="shared" ref="L1051" si="385">ROUND(L1050/1000,0)</f>
        <v>931</v>
      </c>
      <c r="M1051" s="758">
        <f t="shared" ref="M1051" si="386">ROUND(M1050/1000,0)</f>
        <v>209</v>
      </c>
      <c r="N1051" s="758">
        <f t="shared" ref="N1051" si="387">ROUND(N1050/1000,0)</f>
        <v>100</v>
      </c>
      <c r="O1051" s="755"/>
      <c r="P1051" s="755"/>
      <c r="Q1051" s="755"/>
    </row>
    <row r="1052" spans="1:18" s="355" customFormat="1" ht="18">
      <c r="A1052" s="749"/>
      <c r="B1052" s="749"/>
      <c r="C1052" s="749"/>
      <c r="D1052" s="750"/>
      <c r="E1052" s="748" t="s">
        <v>286</v>
      </c>
      <c r="F1052" s="752"/>
      <c r="G1052" s="752"/>
      <c r="H1052" s="752"/>
      <c r="I1052" s="752"/>
      <c r="J1052" s="753"/>
      <c r="K1052" s="754">
        <f>K978</f>
        <v>2065914.0300000003</v>
      </c>
      <c r="L1052" s="754">
        <f t="shared" ref="L1052:N1052" si="388">L978</f>
        <v>0</v>
      </c>
      <c r="M1052" s="754">
        <f t="shared" si="388"/>
        <v>787256</v>
      </c>
      <c r="N1052" s="754">
        <f t="shared" si="388"/>
        <v>0</v>
      </c>
      <c r="O1052" s="755"/>
      <c r="P1052" s="755"/>
      <c r="Q1052" s="755"/>
    </row>
    <row r="1053" spans="1:18" s="355" customFormat="1" ht="15">
      <c r="A1053" s="749"/>
      <c r="B1053" s="749"/>
      <c r="C1053" s="749"/>
      <c r="D1053" s="750"/>
      <c r="E1053" s="751"/>
      <c r="F1053" s="752"/>
      <c r="G1053" s="752"/>
      <c r="H1053" s="752"/>
      <c r="I1053" s="752"/>
      <c r="J1053" s="753"/>
      <c r="K1053" s="758">
        <f>ROUND(K1052/1000,0)</f>
        <v>2066</v>
      </c>
      <c r="L1053" s="758">
        <f t="shared" ref="L1053" si="389">ROUND(L1052/1000,0)</f>
        <v>0</v>
      </c>
      <c r="M1053" s="758">
        <f t="shared" ref="M1053" si="390">ROUND(M1052/1000,0)</f>
        <v>787</v>
      </c>
      <c r="N1053" s="758">
        <f t="shared" ref="N1053" si="391">ROUND(N1052/1000,0)</f>
        <v>0</v>
      </c>
      <c r="O1053" s="755"/>
      <c r="P1053" s="755"/>
      <c r="Q1053" s="755"/>
    </row>
    <row r="1054" spans="1:18" s="355" customFormat="1" ht="18">
      <c r="A1054" s="749"/>
      <c r="B1054" s="749"/>
      <c r="C1054" s="749"/>
      <c r="D1054" s="750"/>
      <c r="E1054" s="748" t="s">
        <v>2707</v>
      </c>
      <c r="F1054" s="752"/>
      <c r="G1054" s="752"/>
      <c r="H1054" s="752"/>
      <c r="I1054" s="752"/>
      <c r="J1054" s="753"/>
      <c r="K1054" s="754">
        <f>K305+K310+K311+K313+K315+K339+K341+K356+K354+K365+K371</f>
        <v>49301000</v>
      </c>
      <c r="L1054" s="754">
        <f t="shared" ref="L1054:N1054" si="392">L305+L310+L311+L313+L315+L339+L341+L356+L354+L365+L371</f>
        <v>57682667</v>
      </c>
      <c r="M1054" s="754">
        <f t="shared" si="392"/>
        <v>49301000</v>
      </c>
      <c r="N1054" s="754">
        <f t="shared" si="392"/>
        <v>49301000</v>
      </c>
      <c r="O1054" s="755"/>
      <c r="P1054" s="755"/>
      <c r="Q1054" s="755"/>
    </row>
    <row r="1055" spans="1:18" s="355" customFormat="1" ht="15">
      <c r="A1055" s="749"/>
      <c r="B1055" s="749"/>
      <c r="C1055" s="749"/>
      <c r="D1055" s="750"/>
      <c r="E1055" s="751"/>
      <c r="F1055" s="752"/>
      <c r="G1055" s="752"/>
      <c r="H1055" s="752"/>
      <c r="I1055" s="752"/>
      <c r="J1055" s="753"/>
      <c r="K1055" s="758">
        <f>ROUND(K1054/1000,0)</f>
        <v>49301</v>
      </c>
      <c r="L1055" s="758">
        <f t="shared" ref="L1055" si="393">ROUND(L1054/1000,0)</f>
        <v>57683</v>
      </c>
      <c r="M1055" s="758">
        <f t="shared" ref="M1055" si="394">ROUND(M1054/1000,0)</f>
        <v>49301</v>
      </c>
      <c r="N1055" s="758">
        <f t="shared" ref="N1055" si="395">ROUND(N1054/1000,0)</f>
        <v>49301</v>
      </c>
      <c r="O1055" s="755"/>
      <c r="P1055" s="755"/>
      <c r="Q1055" s="755"/>
    </row>
    <row r="1056" spans="1:18" s="355" customFormat="1" ht="18">
      <c r="A1056" s="749"/>
      <c r="B1056" s="749"/>
      <c r="C1056" s="749"/>
      <c r="D1056" s="750"/>
      <c r="E1056" s="756" t="s">
        <v>2669</v>
      </c>
      <c r="F1056" s="752"/>
      <c r="G1056" s="752"/>
      <c r="H1056" s="752"/>
      <c r="I1056" s="752"/>
      <c r="J1056" s="753"/>
      <c r="K1056" s="757">
        <f>SUM(K1046+K1048+K1050+K1052+K1054)</f>
        <v>277917185.78000003</v>
      </c>
      <c r="L1056" s="757">
        <f t="shared" ref="L1056:N1057" si="396">SUM(L1046+L1048+L1050+L1052+L1054)</f>
        <v>274642786</v>
      </c>
      <c r="M1056" s="757">
        <f t="shared" si="396"/>
        <v>272517814</v>
      </c>
      <c r="N1056" s="757">
        <f t="shared" si="396"/>
        <v>269753559</v>
      </c>
      <c r="O1056" s="755"/>
      <c r="P1056" s="755"/>
      <c r="Q1056" s="755"/>
    </row>
    <row r="1057" spans="1:21" s="355" customFormat="1" ht="15">
      <c r="A1057" s="749"/>
      <c r="B1057" s="749"/>
      <c r="C1057" s="749"/>
      <c r="D1057" s="750"/>
      <c r="E1057" s="751"/>
      <c r="F1057" s="752"/>
      <c r="G1057" s="752"/>
      <c r="H1057" s="752"/>
      <c r="I1057" s="752"/>
      <c r="J1057" s="753"/>
      <c r="K1057" s="759">
        <f>SUM(K1047+K1049+K1051+K1053+K1055)</f>
        <v>277917</v>
      </c>
      <c r="L1057" s="759">
        <f t="shared" si="396"/>
        <v>274643</v>
      </c>
      <c r="M1057" s="759">
        <f t="shared" si="396"/>
        <v>272518</v>
      </c>
      <c r="N1057" s="759">
        <f t="shared" si="396"/>
        <v>269753</v>
      </c>
      <c r="O1057" s="755"/>
      <c r="P1057" s="755"/>
      <c r="Q1057" s="755"/>
    </row>
    <row r="1058" spans="1:21" s="355" customFormat="1" ht="15">
      <c r="A1058" s="749"/>
      <c r="B1058" s="749"/>
      <c r="C1058" s="749"/>
      <c r="D1058" s="750"/>
      <c r="E1058" s="751"/>
      <c r="F1058" s="752"/>
      <c r="G1058" s="752"/>
      <c r="H1058" s="752"/>
      <c r="I1058" s="752"/>
      <c r="J1058" s="753"/>
      <c r="K1058" s="754"/>
      <c r="L1058" s="754"/>
      <c r="M1058" s="754"/>
      <c r="N1058" s="754"/>
      <c r="O1058" s="755"/>
      <c r="P1058" s="755"/>
      <c r="Q1058" s="755"/>
    </row>
    <row r="1059" spans="1:21">
      <c r="K1059" s="440">
        <f>'Allegato 1.1 (CE) new'!L1032</f>
        <v>0</v>
      </c>
      <c r="L1059" s="440">
        <v>0</v>
      </c>
      <c r="M1059" s="361">
        <f>'Allegato 1.1 (CE) new'!N1032</f>
        <v>0</v>
      </c>
      <c r="N1059" s="440">
        <f>'Allegato 1.1 (CE) new'!O1032</f>
        <v>0</v>
      </c>
    </row>
    <row r="1060" spans="1:21" ht="15">
      <c r="E1060" s="448" t="s">
        <v>2544</v>
      </c>
      <c r="F1060" s="449"/>
      <c r="G1060" s="449"/>
      <c r="H1060" s="449"/>
      <c r="I1060" s="449"/>
      <c r="J1060" s="450"/>
      <c r="K1060" s="590">
        <f>'Allegato 1.1 (CE) new'!L1033</f>
        <v>-2484170.639999989</v>
      </c>
      <c r="L1060" s="590">
        <v>0</v>
      </c>
      <c r="M1060" s="590">
        <f>'Allegato 1.1 (CE) new'!N1033</f>
        <v>-2271513</v>
      </c>
      <c r="N1060" s="590">
        <f>'Allegato 1.1 (CE) new'!O1033</f>
        <v>0</v>
      </c>
      <c r="O1060" s="590">
        <f t="shared" ref="O1060:Q1060" si="397">O3-O251+O889+O936+O948-O1019</f>
        <v>0</v>
      </c>
      <c r="P1060" s="590">
        <f t="shared" si="397"/>
        <v>4.1909515857696533E-8</v>
      </c>
      <c r="Q1060" s="590">
        <f t="shared" si="397"/>
        <v>0</v>
      </c>
      <c r="R1060" s="453">
        <f>N1060+N1060*0.02</f>
        <v>0</v>
      </c>
      <c r="T1060" s="440"/>
      <c r="U1060" s="361"/>
    </row>
  </sheetData>
  <autoFilter ref="A1:P1060"/>
  <pageMargins left="0.19685039370078741" right="0.19685039370078741" top="0.59055118110236227" bottom="0.59055118110236227" header="0" footer="0"/>
  <pageSetup paperSize="9" scale="70" orientation="landscape" r:id="rId1"/>
  <headerFooter alignWithMargins="0">
    <oddHeader>&amp;L&amp;"Arial,Grassetto"ASP - VV&amp;C&amp;"-,Grassetto"&amp;12BEP 2017 E PLURIENNALE 2017 - 2019</oddHeader>
    <oddFooter>&amp;CPagina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P501"/>
  <sheetViews>
    <sheetView showGridLines="0" tabSelected="1" view="pageBreakPreview" zoomScale="130" zoomScaleNormal="100" zoomScaleSheetLayoutView="130" workbookViewId="0">
      <pane xSplit="4" ySplit="16" topLeftCell="E475" activePane="bottomRight" state="frozen"/>
      <selection activeCell="M157" sqref="M157"/>
      <selection pane="topRight" activeCell="M157" sqref="M157"/>
      <selection pane="bottomLeft" activeCell="M157" sqref="M157"/>
      <selection pane="bottomRight" activeCell="M157" sqref="M157"/>
    </sheetView>
  </sheetViews>
  <sheetFormatPr defaultRowHeight="12.75"/>
  <cols>
    <col min="1" max="1" width="12.85546875" style="344" bestFit="1" customWidth="1"/>
    <col min="2" max="2" width="8.42578125" style="346" customWidth="1"/>
    <col min="3" max="3" width="9.140625" style="359" hidden="1" customWidth="1"/>
    <col min="4" max="4" width="9.42578125" style="343" customWidth="1"/>
    <col min="5" max="5" width="84.7109375" style="343" customWidth="1"/>
    <col min="6" max="6" width="15" style="360" hidden="1" customWidth="1"/>
    <col min="7" max="7" width="15" style="342" hidden="1" customWidth="1"/>
    <col min="8" max="8" width="15" style="344" hidden="1" customWidth="1"/>
    <col min="9" max="9" width="9.140625" style="344" hidden="1" customWidth="1"/>
    <col min="10" max="10" width="15" style="344" customWidth="1"/>
    <col min="11" max="11" width="13.28515625" style="344" hidden="1" customWidth="1"/>
    <col min="12" max="13" width="15" style="344" bestFit="1" customWidth="1"/>
    <col min="14" max="14" width="18.140625" style="344" customWidth="1"/>
    <col min="15" max="16" width="15" style="344" bestFit="1" customWidth="1"/>
    <col min="17" max="16384" width="9.140625" style="344"/>
  </cols>
  <sheetData>
    <row r="1" spans="1:11" ht="13.5" hidden="1" thickBot="1">
      <c r="A1" s="338">
        <v>201</v>
      </c>
      <c r="B1" s="338" t="s">
        <v>301</v>
      </c>
      <c r="C1" s="339" t="s">
        <v>302</v>
      </c>
      <c r="D1" s="340" t="s">
        <v>303</v>
      </c>
      <c r="E1" s="340"/>
      <c r="F1" s="341"/>
    </row>
    <row r="2" spans="1:11" ht="13.5" hidden="1" thickBot="1">
      <c r="A2" s="338">
        <v>202</v>
      </c>
      <c r="B2" s="338" t="s">
        <v>304</v>
      </c>
      <c r="C2" s="339" t="s">
        <v>305</v>
      </c>
      <c r="D2" s="340" t="s">
        <v>306</v>
      </c>
      <c r="E2" s="340"/>
      <c r="F2" s="341"/>
    </row>
    <row r="3" spans="1:11" ht="13.5" hidden="1" thickBot="1">
      <c r="A3" s="338">
        <v>203</v>
      </c>
      <c r="B3" s="338" t="s">
        <v>307</v>
      </c>
      <c r="C3" s="339">
        <v>1</v>
      </c>
      <c r="D3" s="340" t="s">
        <v>308</v>
      </c>
      <c r="E3" s="340"/>
      <c r="F3" s="341"/>
    </row>
    <row r="4" spans="1:11" ht="13.5" hidden="1" thickBot="1">
      <c r="A4" s="338">
        <v>204</v>
      </c>
      <c r="B4" s="338" t="s">
        <v>309</v>
      </c>
      <c r="C4" s="339">
        <v>2</v>
      </c>
      <c r="D4" s="340" t="s">
        <v>310</v>
      </c>
      <c r="E4" s="340"/>
      <c r="F4" s="341"/>
    </row>
    <row r="5" spans="1:11" ht="13.5" hidden="1" thickBot="1">
      <c r="A5" s="338">
        <v>205</v>
      </c>
      <c r="B5" s="338" t="s">
        <v>311</v>
      </c>
      <c r="C5" s="339">
        <v>3</v>
      </c>
      <c r="D5" s="340" t="s">
        <v>312</v>
      </c>
      <c r="E5" s="340"/>
      <c r="F5" s="341"/>
    </row>
    <row r="6" spans="1:11" ht="13.5" hidden="1" thickBot="1">
      <c r="A6" s="338" t="s">
        <v>313</v>
      </c>
      <c r="B6" s="338" t="s">
        <v>314</v>
      </c>
      <c r="C6" s="339">
        <v>4</v>
      </c>
      <c r="D6" s="340" t="s">
        <v>315</v>
      </c>
      <c r="E6" s="340"/>
      <c r="F6" s="341"/>
    </row>
    <row r="7" spans="1:11" ht="13.5" hidden="1" thickBot="1">
      <c r="A7" s="338">
        <v>912</v>
      </c>
      <c r="B7" s="338" t="s">
        <v>316</v>
      </c>
      <c r="C7" s="339"/>
      <c r="D7" s="340"/>
      <c r="E7" s="340"/>
      <c r="F7" s="341"/>
    </row>
    <row r="8" spans="1:11" ht="13.5" hidden="1" thickBot="1">
      <c r="A8" s="338">
        <v>913</v>
      </c>
      <c r="B8" s="338" t="s">
        <v>317</v>
      </c>
      <c r="C8" s="339"/>
      <c r="D8" s="340"/>
      <c r="E8" s="340"/>
      <c r="F8" s="341"/>
    </row>
    <row r="9" spans="1:11" ht="13.5" hidden="1" thickBot="1">
      <c r="A9" s="338">
        <v>914</v>
      </c>
      <c r="B9" s="338" t="s">
        <v>318</v>
      </c>
      <c r="C9" s="339"/>
      <c r="D9" s="340"/>
      <c r="E9" s="340"/>
      <c r="F9" s="341"/>
    </row>
    <row r="10" spans="1:11" ht="13.5" hidden="1" thickBot="1">
      <c r="A10" s="338">
        <v>915</v>
      </c>
      <c r="B10" s="338" t="s">
        <v>319</v>
      </c>
      <c r="C10" s="339"/>
      <c r="D10" s="340"/>
      <c r="E10" s="340"/>
      <c r="F10" s="341"/>
    </row>
    <row r="11" spans="1:11" ht="13.5" hidden="1" thickBot="1">
      <c r="A11" s="345" t="s">
        <v>320</v>
      </c>
      <c r="B11" s="346" t="s">
        <v>321</v>
      </c>
      <c r="C11" s="347"/>
      <c r="D11" s="348"/>
      <c r="E11" s="348"/>
      <c r="F11" s="516"/>
    </row>
    <row r="12" spans="1:11">
      <c r="A12" s="518" t="s">
        <v>322</v>
      </c>
      <c r="B12" s="519" t="s">
        <v>305</v>
      </c>
      <c r="C12" s="339"/>
      <c r="D12" s="520" t="str">
        <f>IF(B12="","",INDEX([3]Dati!$D$1:$D$6,MATCH(B12,[3]Dati!$C$1:$C$6,0),))</f>
        <v>Preventivo</v>
      </c>
      <c r="E12" s="340"/>
      <c r="F12" s="341"/>
      <c r="G12" s="521"/>
      <c r="H12" s="340"/>
      <c r="I12" s="340"/>
      <c r="J12" s="340"/>
      <c r="K12" s="340"/>
    </row>
    <row r="13" spans="1:11">
      <c r="A13" s="518" t="s">
        <v>323</v>
      </c>
      <c r="B13" s="519">
        <v>2018</v>
      </c>
      <c r="C13" s="339"/>
      <c r="D13" s="339"/>
      <c r="E13" s="340"/>
      <c r="F13" s="341"/>
      <c r="G13" s="521"/>
      <c r="H13" s="340"/>
      <c r="I13" s="340"/>
      <c r="J13" s="340"/>
      <c r="K13" s="340"/>
    </row>
    <row r="14" spans="1:11">
      <c r="A14" s="518" t="s">
        <v>324</v>
      </c>
      <c r="B14" s="519">
        <v>204</v>
      </c>
      <c r="C14" s="339"/>
      <c r="D14" s="520" t="str">
        <f>IF(B14="","",INDEX([3]Dati!$B$1:$B$12,MATCH(B14,[3]Dati!$A$1:$A$12,0),))</f>
        <v>ASP Vibo Valentia</v>
      </c>
      <c r="E14" s="340"/>
      <c r="F14" s="349"/>
      <c r="G14" s="521"/>
      <c r="H14" s="340"/>
      <c r="I14" s="340"/>
      <c r="J14" s="340"/>
      <c r="K14" s="340"/>
    </row>
    <row r="15" spans="1:11" s="355" customFormat="1">
      <c r="A15" s="350"/>
      <c r="B15" s="351"/>
      <c r="C15" s="352"/>
      <c r="D15" s="353"/>
      <c r="E15" s="353"/>
      <c r="F15" s="517"/>
      <c r="G15" s="354"/>
      <c r="J15" s="353"/>
      <c r="K15" s="353"/>
    </row>
    <row r="16" spans="1:11" ht="33.75">
      <c r="C16" s="455" t="s">
        <v>325</v>
      </c>
      <c r="D16" s="356" t="s">
        <v>326</v>
      </c>
      <c r="E16" s="462" t="s">
        <v>327</v>
      </c>
      <c r="F16" s="463" t="s">
        <v>1292</v>
      </c>
      <c r="G16" s="464" t="s">
        <v>1293</v>
      </c>
      <c r="H16" s="463" t="s">
        <v>1294</v>
      </c>
      <c r="I16" s="464" t="s">
        <v>1295</v>
      </c>
      <c r="J16" s="463" t="s">
        <v>2688</v>
      </c>
      <c r="K16" s="464" t="s">
        <v>2689</v>
      </c>
    </row>
    <row r="17" spans="2:16" s="371" customFormat="1" ht="38.25">
      <c r="B17" s="738"/>
      <c r="C17" s="739"/>
      <c r="D17" s="465" t="s">
        <v>328</v>
      </c>
      <c r="E17" s="740" t="s">
        <v>329</v>
      </c>
      <c r="F17" s="467">
        <f>F18+F21+F34+F39</f>
        <v>203424250</v>
      </c>
      <c r="G17" s="468">
        <f>G18+G21+G34+G39</f>
        <v>203424</v>
      </c>
      <c r="H17" s="467">
        <f t="shared" ref="H17:K17" si="0">H18+H21+H34+H39</f>
        <v>271232333.33333331</v>
      </c>
      <c r="I17" s="468">
        <f t="shared" si="0"/>
        <v>271233</v>
      </c>
      <c r="J17" s="467">
        <f t="shared" si="0"/>
        <v>258672480</v>
      </c>
      <c r="K17" s="468">
        <f t="shared" si="0"/>
        <v>258672</v>
      </c>
      <c r="N17" s="741" t="s">
        <v>2690</v>
      </c>
      <c r="O17" s="741" t="s">
        <v>2691</v>
      </c>
    </row>
    <row r="18" spans="2:16">
      <c r="C18" s="457"/>
      <c r="D18" s="469" t="s">
        <v>330</v>
      </c>
      <c r="E18" s="470" t="s">
        <v>331</v>
      </c>
      <c r="F18" s="467">
        <f>F19+F20</f>
        <v>203413000</v>
      </c>
      <c r="G18" s="468">
        <f>G19+G20</f>
        <v>203413</v>
      </c>
      <c r="H18" s="467">
        <f t="shared" ref="H18:K18" si="1">H19+H20</f>
        <v>271217333.33333331</v>
      </c>
      <c r="I18" s="468">
        <f t="shared" si="1"/>
        <v>271218</v>
      </c>
      <c r="J18" s="467">
        <f t="shared" si="1"/>
        <v>258168000</v>
      </c>
      <c r="K18" s="468">
        <f t="shared" si="1"/>
        <v>258168</v>
      </c>
      <c r="M18" s="361">
        <f>J19+J20+J51+J52+J56+J62+J63+J65+J66+J67+J68</f>
        <v>263178000</v>
      </c>
      <c r="N18" s="361">
        <f>J19+J20+J51+J52+J56+J62+J63+J65+J66+J67+J68</f>
        <v>263178000</v>
      </c>
      <c r="O18" s="361">
        <f>N18-J20</f>
        <v>259628329</v>
      </c>
    </row>
    <row r="19" spans="2:16">
      <c r="C19" s="456"/>
      <c r="D19" s="471" t="s">
        <v>332</v>
      </c>
      <c r="E19" s="472" t="s">
        <v>333</v>
      </c>
      <c r="F19" s="473">
        <v>201326000</v>
      </c>
      <c r="G19" s="474">
        <f>ROUND(F19/1000,0)</f>
        <v>201326</v>
      </c>
      <c r="H19" s="473">
        <f>F19/3*4</f>
        <v>268434666.66666666</v>
      </c>
      <c r="I19" s="474">
        <f t="shared" ref="I19" si="2">ROUND(H19/1000,0)</f>
        <v>268435</v>
      </c>
      <c r="J19" s="722">
        <f>'Allegato 1.1 (CE) new'!O7</f>
        <v>254618329</v>
      </c>
      <c r="K19" s="474">
        <f t="shared" ref="K19:K20" si="3">ROUND(J19/1000,0)</f>
        <v>254618</v>
      </c>
      <c r="L19" s="344" t="s">
        <v>2662</v>
      </c>
      <c r="M19" s="361">
        <f>J19+J51+J52+J56+J62+J63+J65+J66+J67-J164-J167-J168-J170-J172-J197-J199-J215-J222-J228</f>
        <v>211894329</v>
      </c>
      <c r="N19" s="440">
        <v>210330327.81</v>
      </c>
      <c r="O19" s="361">
        <f>M19-N19</f>
        <v>1564001.1899999976</v>
      </c>
      <c r="P19" s="440">
        <v>210330327.81</v>
      </c>
    </row>
    <row r="20" spans="2:16">
      <c r="C20" s="456"/>
      <c r="D20" s="471" t="s">
        <v>334</v>
      </c>
      <c r="E20" s="472" t="s">
        <v>335</v>
      </c>
      <c r="F20" s="473">
        <v>2087000</v>
      </c>
      <c r="G20" s="474">
        <f>ROUND(F20/1000,0)</f>
        <v>2087</v>
      </c>
      <c r="H20" s="473">
        <f>F20/3*4</f>
        <v>2782666.6666666665</v>
      </c>
      <c r="I20" s="474">
        <f t="shared" ref="I20" si="4">ROUND(H20/1000,0)</f>
        <v>2783</v>
      </c>
      <c r="J20" s="722">
        <f>'Allegato 1.1 (CE) new'!O8</f>
        <v>3549671</v>
      </c>
      <c r="K20" s="474">
        <f t="shared" si="3"/>
        <v>3550</v>
      </c>
      <c r="L20" s="344" t="s">
        <v>2662</v>
      </c>
      <c r="M20" s="361">
        <f>J164+J167+J168+J170+J172+J197+J199+J215+J222+J228</f>
        <v>47668000</v>
      </c>
      <c r="O20" s="440">
        <v>1138000</v>
      </c>
      <c r="P20" s="440">
        <v>3549671</v>
      </c>
    </row>
    <row r="21" spans="2:16">
      <c r="C21" s="456"/>
      <c r="D21" s="469" t="s">
        <v>336</v>
      </c>
      <c r="E21" s="470" t="s">
        <v>337</v>
      </c>
      <c r="F21" s="467"/>
      <c r="G21" s="468"/>
      <c r="H21" s="467"/>
      <c r="I21" s="468"/>
      <c r="J21" s="467">
        <f>J22</f>
        <v>480480</v>
      </c>
      <c r="K21" s="467">
        <f>K22</f>
        <v>480</v>
      </c>
    </row>
    <row r="22" spans="2:16">
      <c r="C22" s="456"/>
      <c r="D22" s="469" t="s">
        <v>338</v>
      </c>
      <c r="E22" s="475" t="s">
        <v>339</v>
      </c>
      <c r="F22" s="467">
        <f>F23+F24+F25+F26</f>
        <v>0</v>
      </c>
      <c r="G22" s="468">
        <f>G23+G24+G25+G26</f>
        <v>0</v>
      </c>
      <c r="H22" s="467">
        <f t="shared" ref="H22:K22" si="5">H23+H24+H25+H26</f>
        <v>0</v>
      </c>
      <c r="I22" s="468">
        <f t="shared" si="5"/>
        <v>0</v>
      </c>
      <c r="J22" s="467">
        <f t="shared" si="5"/>
        <v>480480</v>
      </c>
      <c r="K22" s="468">
        <f t="shared" si="5"/>
        <v>480</v>
      </c>
      <c r="M22" s="361">
        <f>M18-M20</f>
        <v>215510000</v>
      </c>
      <c r="N22" s="361">
        <f>J19+N51</f>
        <v>211894329</v>
      </c>
    </row>
    <row r="23" spans="2:16">
      <c r="C23" s="456"/>
      <c r="D23" s="476" t="s">
        <v>340</v>
      </c>
      <c r="E23" s="477" t="s">
        <v>341</v>
      </c>
      <c r="F23" s="473"/>
      <c r="G23" s="474">
        <f t="shared" ref="G23:G26" si="6">ROUND(F23/1000,0)</f>
        <v>0</v>
      </c>
      <c r="H23" s="473">
        <f t="shared" ref="H23:H26" si="7">F23/3*4</f>
        <v>0</v>
      </c>
      <c r="I23" s="474">
        <f t="shared" ref="I23:I26" si="8">ROUND(H23/1000,0)</f>
        <v>0</v>
      </c>
      <c r="J23" s="473">
        <f>'Allegato 1.1 (CE) new'!O25</f>
        <v>0</v>
      </c>
      <c r="K23" s="474">
        <f t="shared" ref="K23:K25" si="9">ROUND(J23/1000,0)</f>
        <v>0</v>
      </c>
      <c r="N23" s="361">
        <f>N19-N22</f>
        <v>-1564001.1899999976</v>
      </c>
    </row>
    <row r="24" spans="2:16" ht="25.5">
      <c r="C24" s="456"/>
      <c r="D24" s="476" t="s">
        <v>342</v>
      </c>
      <c r="E24" s="477" t="s">
        <v>343</v>
      </c>
      <c r="F24" s="473"/>
      <c r="G24" s="474">
        <f t="shared" si="6"/>
        <v>0</v>
      </c>
      <c r="H24" s="473">
        <f t="shared" si="7"/>
        <v>0</v>
      </c>
      <c r="I24" s="474">
        <f t="shared" si="8"/>
        <v>0</v>
      </c>
      <c r="J24" s="473"/>
      <c r="K24" s="474">
        <f t="shared" si="9"/>
        <v>0</v>
      </c>
      <c r="M24" s="361">
        <f>J51+J52+J56+J62+J63+J65+J66+J67</f>
        <v>4944000</v>
      </c>
    </row>
    <row r="25" spans="2:16" ht="25.5">
      <c r="C25" s="456"/>
      <c r="D25" s="476" t="s">
        <v>344</v>
      </c>
      <c r="E25" s="477" t="s">
        <v>345</v>
      </c>
      <c r="F25" s="473"/>
      <c r="G25" s="474">
        <f t="shared" si="6"/>
        <v>0</v>
      </c>
      <c r="H25" s="473">
        <f t="shared" si="7"/>
        <v>0</v>
      </c>
      <c r="I25" s="474">
        <f t="shared" si="8"/>
        <v>0</v>
      </c>
      <c r="J25" s="473"/>
      <c r="K25" s="474">
        <f t="shared" si="9"/>
        <v>0</v>
      </c>
    </row>
    <row r="26" spans="2:16">
      <c r="C26" s="456"/>
      <c r="D26" s="476" t="s">
        <v>346</v>
      </c>
      <c r="E26" s="477" t="s">
        <v>347</v>
      </c>
      <c r="F26" s="473"/>
      <c r="G26" s="474">
        <f t="shared" si="6"/>
        <v>0</v>
      </c>
      <c r="H26" s="473">
        <f t="shared" si="7"/>
        <v>0</v>
      </c>
      <c r="I26" s="474">
        <f t="shared" si="8"/>
        <v>0</v>
      </c>
      <c r="J26" s="473">
        <f>'Allegato 1.1 (CE) new'!O28</f>
        <v>480480</v>
      </c>
      <c r="K26" s="474">
        <f>ROUND(J26/1000,0)</f>
        <v>480</v>
      </c>
      <c r="M26" s="361">
        <f>J19+J20+J40+J51+J52+J56+J62+J63+J65+J66+J67</f>
        <v>263112000</v>
      </c>
    </row>
    <row r="27" spans="2:16" ht="25.5">
      <c r="C27" s="456"/>
      <c r="D27" s="469" t="s">
        <v>348</v>
      </c>
      <c r="E27" s="475" t="s">
        <v>349</v>
      </c>
      <c r="F27" s="467">
        <f>F28+F29</f>
        <v>0</v>
      </c>
      <c r="G27" s="468">
        <f>G28+G29</f>
        <v>0</v>
      </c>
      <c r="H27" s="467">
        <f t="shared" ref="H27:K27" si="10">H28+H29</f>
        <v>0</v>
      </c>
      <c r="I27" s="468">
        <f t="shared" si="10"/>
        <v>0</v>
      </c>
      <c r="J27" s="467">
        <f t="shared" si="10"/>
        <v>0</v>
      </c>
      <c r="K27" s="468">
        <f t="shared" si="10"/>
        <v>0</v>
      </c>
    </row>
    <row r="28" spans="2:16" ht="25.5">
      <c r="C28" s="456" t="s">
        <v>350</v>
      </c>
      <c r="D28" s="476" t="s">
        <v>351</v>
      </c>
      <c r="E28" s="477" t="s">
        <v>352</v>
      </c>
      <c r="F28" s="473"/>
      <c r="G28" s="474">
        <f t="shared" ref="G28:G29" si="11">ROUND(F28/1000,0)</f>
        <v>0</v>
      </c>
      <c r="H28" s="473">
        <f t="shared" ref="H28:H29" si="12">F28/3*4</f>
        <v>0</v>
      </c>
      <c r="I28" s="474">
        <f t="shared" ref="I28:I29" si="13">ROUND(H28/1000,0)</f>
        <v>0</v>
      </c>
      <c r="J28" s="473"/>
      <c r="K28" s="474">
        <f t="shared" ref="K28:K29" si="14">ROUND(J28/1000,0)</f>
        <v>0</v>
      </c>
      <c r="O28" s="723">
        <f>K19+K20</f>
        <v>258168</v>
      </c>
    </row>
    <row r="29" spans="2:16" ht="25.5">
      <c r="C29" s="456" t="s">
        <v>350</v>
      </c>
      <c r="D29" s="476" t="s">
        <v>353</v>
      </c>
      <c r="E29" s="477" t="s">
        <v>354</v>
      </c>
      <c r="F29" s="473"/>
      <c r="G29" s="474">
        <f t="shared" si="11"/>
        <v>0</v>
      </c>
      <c r="H29" s="473">
        <f t="shared" si="12"/>
        <v>0</v>
      </c>
      <c r="I29" s="474">
        <f t="shared" si="13"/>
        <v>0</v>
      </c>
      <c r="J29" s="473"/>
      <c r="K29" s="474">
        <f t="shared" si="14"/>
        <v>0</v>
      </c>
      <c r="O29" s="361">
        <f>K51+K52+K56+K62+K63+K65+K66+K67+K68</f>
        <v>5010</v>
      </c>
    </row>
    <row r="30" spans="2:16">
      <c r="C30" s="456"/>
      <c r="D30" s="469" t="s">
        <v>355</v>
      </c>
      <c r="E30" s="475" t="s">
        <v>356</v>
      </c>
      <c r="F30" s="467">
        <f>F31+F32+F33</f>
        <v>0</v>
      </c>
      <c r="G30" s="468">
        <f>G31+G32+G33</f>
        <v>0</v>
      </c>
      <c r="H30" s="467">
        <f t="shared" ref="H30:K30" si="15">H31+H32+H33</f>
        <v>0</v>
      </c>
      <c r="I30" s="468">
        <f t="shared" si="15"/>
        <v>0</v>
      </c>
      <c r="J30" s="467">
        <f t="shared" si="15"/>
        <v>0</v>
      </c>
      <c r="K30" s="468">
        <f t="shared" si="15"/>
        <v>0</v>
      </c>
      <c r="O30" s="440">
        <f>43859/3*4</f>
        <v>58478.666666666664</v>
      </c>
    </row>
    <row r="31" spans="2:16">
      <c r="C31" s="456"/>
      <c r="D31" s="476" t="s">
        <v>357</v>
      </c>
      <c r="E31" s="477" t="s">
        <v>358</v>
      </c>
      <c r="F31" s="473"/>
      <c r="G31" s="474">
        <f t="shared" ref="G31:G33" si="16">ROUND(F31/1000,0)</f>
        <v>0</v>
      </c>
      <c r="H31" s="473">
        <f t="shared" ref="H31:H33" si="17">F31/3*4</f>
        <v>0</v>
      </c>
      <c r="I31" s="474">
        <f t="shared" ref="I31:I33" si="18">ROUND(H31/1000,0)</f>
        <v>0</v>
      </c>
      <c r="J31" s="473"/>
      <c r="K31" s="474">
        <f t="shared" ref="K31:K33" si="19">ROUND(J31/1000,0)</f>
        <v>0</v>
      </c>
    </row>
    <row r="32" spans="2:16">
      <c r="C32" s="456"/>
      <c r="D32" s="476" t="s">
        <v>359</v>
      </c>
      <c r="E32" s="477" t="s">
        <v>360</v>
      </c>
      <c r="F32" s="473"/>
      <c r="G32" s="474">
        <f t="shared" si="16"/>
        <v>0</v>
      </c>
      <c r="H32" s="473">
        <f t="shared" si="17"/>
        <v>0</v>
      </c>
      <c r="I32" s="474">
        <f t="shared" si="18"/>
        <v>0</v>
      </c>
      <c r="J32" s="473"/>
      <c r="K32" s="474">
        <f t="shared" si="19"/>
        <v>0</v>
      </c>
    </row>
    <row r="33" spans="3:11">
      <c r="C33" s="456"/>
      <c r="D33" s="476" t="s">
        <v>361</v>
      </c>
      <c r="E33" s="477" t="s">
        <v>362</v>
      </c>
      <c r="F33" s="473"/>
      <c r="G33" s="474">
        <f t="shared" si="16"/>
        <v>0</v>
      </c>
      <c r="H33" s="473">
        <f t="shared" si="17"/>
        <v>0</v>
      </c>
      <c r="I33" s="474">
        <f t="shared" si="18"/>
        <v>0</v>
      </c>
      <c r="J33" s="473"/>
      <c r="K33" s="474">
        <f t="shared" si="19"/>
        <v>0</v>
      </c>
    </row>
    <row r="34" spans="3:11">
      <c r="C34" s="456"/>
      <c r="D34" s="478" t="s">
        <v>363</v>
      </c>
      <c r="E34" s="479" t="s">
        <v>364</v>
      </c>
      <c r="F34" s="467">
        <f>F35+F36+F37+F38</f>
        <v>0</v>
      </c>
      <c r="G34" s="468">
        <f>G35+G36+G37+G38</f>
        <v>0</v>
      </c>
      <c r="H34" s="467">
        <f t="shared" ref="H34:K34" si="20">H35+H36+H37+H38</f>
        <v>0</v>
      </c>
      <c r="I34" s="468">
        <f t="shared" si="20"/>
        <v>0</v>
      </c>
      <c r="J34" s="467">
        <f t="shared" si="20"/>
        <v>0</v>
      </c>
      <c r="K34" s="468">
        <f t="shared" si="20"/>
        <v>0</v>
      </c>
    </row>
    <row r="35" spans="3:11">
      <c r="C35" s="456"/>
      <c r="D35" s="480" t="s">
        <v>365</v>
      </c>
      <c r="E35" s="481" t="s">
        <v>366</v>
      </c>
      <c r="F35" s="473"/>
      <c r="G35" s="474">
        <f t="shared" ref="G35:G39" si="21">ROUND(F35/1000,0)</f>
        <v>0</v>
      </c>
      <c r="H35" s="473">
        <f t="shared" ref="H35:H39" si="22">F35/3*4</f>
        <v>0</v>
      </c>
      <c r="I35" s="474">
        <f t="shared" ref="I35:I39" si="23">ROUND(H35/1000,0)</f>
        <v>0</v>
      </c>
      <c r="J35" s="473"/>
      <c r="K35" s="474">
        <f t="shared" ref="K35:K39" si="24">ROUND(J35/1000,0)</f>
        <v>0</v>
      </c>
    </row>
    <row r="36" spans="3:11">
      <c r="C36" s="456"/>
      <c r="D36" s="480" t="s">
        <v>367</v>
      </c>
      <c r="E36" s="481" t="s">
        <v>368</v>
      </c>
      <c r="F36" s="473"/>
      <c r="G36" s="474">
        <f t="shared" si="21"/>
        <v>0</v>
      </c>
      <c r="H36" s="473">
        <f t="shared" si="22"/>
        <v>0</v>
      </c>
      <c r="I36" s="474">
        <f t="shared" si="23"/>
        <v>0</v>
      </c>
      <c r="J36" s="473"/>
      <c r="K36" s="474">
        <f t="shared" si="24"/>
        <v>0</v>
      </c>
    </row>
    <row r="37" spans="3:11">
      <c r="C37" s="456"/>
      <c r="D37" s="480" t="s">
        <v>369</v>
      </c>
      <c r="E37" s="481" t="s">
        <v>370</v>
      </c>
      <c r="F37" s="473"/>
      <c r="G37" s="474">
        <f t="shared" si="21"/>
        <v>0</v>
      </c>
      <c r="H37" s="473">
        <f t="shared" si="22"/>
        <v>0</v>
      </c>
      <c r="I37" s="474">
        <f t="shared" si="23"/>
        <v>0</v>
      </c>
      <c r="J37" s="473"/>
      <c r="K37" s="474">
        <f t="shared" si="24"/>
        <v>0</v>
      </c>
    </row>
    <row r="38" spans="3:11">
      <c r="C38" s="456"/>
      <c r="D38" s="480" t="s">
        <v>371</v>
      </c>
      <c r="E38" s="481" t="s">
        <v>372</v>
      </c>
      <c r="F38" s="473"/>
      <c r="G38" s="474">
        <f t="shared" si="21"/>
        <v>0</v>
      </c>
      <c r="H38" s="473">
        <f t="shared" si="22"/>
        <v>0</v>
      </c>
      <c r="I38" s="474">
        <f t="shared" si="23"/>
        <v>0</v>
      </c>
      <c r="J38" s="473"/>
      <c r="K38" s="474">
        <f t="shared" si="24"/>
        <v>0</v>
      </c>
    </row>
    <row r="39" spans="3:11">
      <c r="C39" s="456"/>
      <c r="D39" s="478" t="s">
        <v>373</v>
      </c>
      <c r="E39" s="479" t="s">
        <v>374</v>
      </c>
      <c r="F39" s="482">
        <v>11250</v>
      </c>
      <c r="G39" s="474">
        <f t="shared" si="21"/>
        <v>11</v>
      </c>
      <c r="H39" s="473">
        <f t="shared" si="22"/>
        <v>15000</v>
      </c>
      <c r="I39" s="474">
        <f t="shared" si="23"/>
        <v>15</v>
      </c>
      <c r="J39" s="482">
        <f>'Allegato 1.1 (CE) new'!O42</f>
        <v>24000</v>
      </c>
      <c r="K39" s="474">
        <f t="shared" si="24"/>
        <v>24</v>
      </c>
    </row>
    <row r="40" spans="3:11">
      <c r="C40" s="456"/>
      <c r="D40" s="483" t="s">
        <v>375</v>
      </c>
      <c r="E40" s="484" t="s">
        <v>376</v>
      </c>
      <c r="F40" s="467">
        <f>F41+F42</f>
        <v>-529499.98199999996</v>
      </c>
      <c r="G40" s="468">
        <f>G41+G42</f>
        <v>-529</v>
      </c>
      <c r="H40" s="467">
        <f t="shared" ref="H40:K40" si="25">H41+H42</f>
        <v>-705999.97599999991</v>
      </c>
      <c r="I40" s="468">
        <f t="shared" si="25"/>
        <v>-706</v>
      </c>
      <c r="J40" s="467">
        <f t="shared" si="25"/>
        <v>0</v>
      </c>
      <c r="K40" s="468">
        <f t="shared" si="25"/>
        <v>0</v>
      </c>
    </row>
    <row r="41" spans="3:11" ht="25.5">
      <c r="C41" s="456"/>
      <c r="D41" s="480" t="s">
        <v>377</v>
      </c>
      <c r="E41" s="485" t="s">
        <v>378</v>
      </c>
      <c r="F41" s="473">
        <v>-529499.98199999996</v>
      </c>
      <c r="G41" s="474">
        <f t="shared" ref="G41:G42" si="26">ROUND(F41/1000,0)</f>
        <v>-529</v>
      </c>
      <c r="H41" s="473">
        <f t="shared" ref="H41:H42" si="27">F41/3*4</f>
        <v>-705999.97599999991</v>
      </c>
      <c r="I41" s="474">
        <f t="shared" ref="I41:I42" si="28">ROUND(H41/1000,0)</f>
        <v>-706</v>
      </c>
      <c r="J41" s="473">
        <f>'Allegato 1.1 (CE) new'!O45</f>
        <v>0</v>
      </c>
      <c r="K41" s="474">
        <f t="shared" ref="K41:K42" si="29">ROUND(J41/1000,0)</f>
        <v>0</v>
      </c>
    </row>
    <row r="42" spans="3:11">
      <c r="C42" s="456"/>
      <c r="D42" s="480" t="s">
        <v>379</v>
      </c>
      <c r="E42" s="485" t="s">
        <v>380</v>
      </c>
      <c r="F42" s="473"/>
      <c r="G42" s="474">
        <f t="shared" si="26"/>
        <v>0</v>
      </c>
      <c r="H42" s="473">
        <f t="shared" si="27"/>
        <v>0</v>
      </c>
      <c r="I42" s="474">
        <f t="shared" si="28"/>
        <v>0</v>
      </c>
      <c r="J42" s="473"/>
      <c r="K42" s="474">
        <f t="shared" si="29"/>
        <v>0</v>
      </c>
    </row>
    <row r="43" spans="3:11">
      <c r="C43" s="456"/>
      <c r="D43" s="465" t="s">
        <v>381</v>
      </c>
      <c r="E43" s="466" t="s">
        <v>382</v>
      </c>
      <c r="F43" s="467">
        <f>F44+F45+F46+F47</f>
        <v>0</v>
      </c>
      <c r="G43" s="468">
        <f>G44+G45+G46+G47</f>
        <v>0</v>
      </c>
      <c r="H43" s="467">
        <f t="shared" ref="H43:K43" si="30">H44+H45+H46+H47</f>
        <v>0</v>
      </c>
      <c r="I43" s="468">
        <f t="shared" si="30"/>
        <v>0</v>
      </c>
      <c r="J43" s="467">
        <f t="shared" si="30"/>
        <v>0</v>
      </c>
      <c r="K43" s="468">
        <f t="shared" si="30"/>
        <v>0</v>
      </c>
    </row>
    <row r="44" spans="3:11" ht="25.5">
      <c r="C44" s="456"/>
      <c r="D44" s="471" t="s">
        <v>383</v>
      </c>
      <c r="E44" s="486" t="s">
        <v>384</v>
      </c>
      <c r="F44" s="473"/>
      <c r="G44" s="474">
        <f t="shared" ref="G44:G47" si="31">ROUND(F44/1000,0)</f>
        <v>0</v>
      </c>
      <c r="H44" s="473">
        <f t="shared" ref="H44:H47" si="32">F44/3*4</f>
        <v>0</v>
      </c>
      <c r="I44" s="474">
        <f t="shared" ref="I44:I47" si="33">ROUND(H44/1000,0)</f>
        <v>0</v>
      </c>
      <c r="J44" s="473">
        <f>'Allegato 1.1 (CE) new'!O64</f>
        <v>0</v>
      </c>
      <c r="K44" s="474">
        <f t="shared" ref="K44:K47" si="34">ROUND(J44/1000,0)</f>
        <v>0</v>
      </c>
    </row>
    <row r="45" spans="3:11" ht="25.5">
      <c r="C45" s="456"/>
      <c r="D45" s="471" t="s">
        <v>385</v>
      </c>
      <c r="E45" s="486" t="s">
        <v>386</v>
      </c>
      <c r="F45" s="473"/>
      <c r="G45" s="474">
        <f t="shared" si="31"/>
        <v>0</v>
      </c>
      <c r="H45" s="473">
        <f t="shared" si="32"/>
        <v>0</v>
      </c>
      <c r="I45" s="474">
        <f t="shared" si="33"/>
        <v>0</v>
      </c>
      <c r="J45" s="473"/>
      <c r="K45" s="474">
        <f t="shared" si="34"/>
        <v>0</v>
      </c>
    </row>
    <row r="46" spans="3:11">
      <c r="C46" s="456"/>
      <c r="D46" s="471" t="s">
        <v>387</v>
      </c>
      <c r="E46" s="486" t="s">
        <v>388</v>
      </c>
      <c r="F46" s="473"/>
      <c r="G46" s="474">
        <f t="shared" si="31"/>
        <v>0</v>
      </c>
      <c r="H46" s="473">
        <f t="shared" si="32"/>
        <v>0</v>
      </c>
      <c r="I46" s="474">
        <f t="shared" si="33"/>
        <v>0</v>
      </c>
      <c r="J46" s="473"/>
      <c r="K46" s="474">
        <f t="shared" si="34"/>
        <v>0</v>
      </c>
    </row>
    <row r="47" spans="3:11">
      <c r="C47" s="456"/>
      <c r="D47" s="471" t="s">
        <v>389</v>
      </c>
      <c r="E47" s="486" t="s">
        <v>390</v>
      </c>
      <c r="F47" s="473"/>
      <c r="G47" s="474">
        <f t="shared" si="31"/>
        <v>0</v>
      </c>
      <c r="H47" s="473">
        <f t="shared" si="32"/>
        <v>0</v>
      </c>
      <c r="I47" s="474">
        <f t="shared" si="33"/>
        <v>0</v>
      </c>
      <c r="J47" s="473"/>
      <c r="K47" s="474">
        <f t="shared" si="34"/>
        <v>0</v>
      </c>
    </row>
    <row r="48" spans="3:11">
      <c r="C48" s="456"/>
      <c r="D48" s="483" t="s">
        <v>391</v>
      </c>
      <c r="E48" s="484" t="s">
        <v>392</v>
      </c>
      <c r="F48" s="467">
        <f>F49+F77+F82+F83</f>
        <v>4100027.4200000004</v>
      </c>
      <c r="G48" s="468">
        <f>G49+G77+G82+G83</f>
        <v>4099</v>
      </c>
      <c r="H48" s="467">
        <f t="shared" ref="H48:K48" si="35">H49+H77+H82+H83</f>
        <v>5466703.2266666675</v>
      </c>
      <c r="I48" s="468">
        <f t="shared" si="35"/>
        <v>5466</v>
      </c>
      <c r="J48" s="467">
        <f t="shared" si="35"/>
        <v>5770159</v>
      </c>
      <c r="K48" s="468">
        <f t="shared" si="35"/>
        <v>5769</v>
      </c>
    </row>
    <row r="49" spans="3:15" ht="25.5">
      <c r="C49" s="456"/>
      <c r="D49" s="478" t="s">
        <v>393</v>
      </c>
      <c r="E49" s="479" t="s">
        <v>394</v>
      </c>
      <c r="F49" s="467">
        <f>F50+F60+F61</f>
        <v>3283190</v>
      </c>
      <c r="G49" s="468">
        <f>G50+G60+G61</f>
        <v>3283</v>
      </c>
      <c r="H49" s="467">
        <f t="shared" ref="H49:K49" si="36">H50+H60+H61</f>
        <v>4377586.666666667</v>
      </c>
      <c r="I49" s="468">
        <f t="shared" si="36"/>
        <v>4376</v>
      </c>
      <c r="J49" s="467">
        <f t="shared" si="36"/>
        <v>5081449</v>
      </c>
      <c r="K49" s="468">
        <f t="shared" si="36"/>
        <v>5081</v>
      </c>
    </row>
    <row r="50" spans="3:15" ht="25.5">
      <c r="C50" s="456" t="s">
        <v>350</v>
      </c>
      <c r="D50" s="480" t="s">
        <v>395</v>
      </c>
      <c r="E50" s="487" t="s">
        <v>396</v>
      </c>
      <c r="F50" s="467">
        <f>F51+F52+F53+F54+F55+F56+F57+F58+F59</f>
        <v>2558000</v>
      </c>
      <c r="G50" s="468">
        <f>G51+G52+G53+G54+G55+G56+G57+G58+G59</f>
        <v>2558</v>
      </c>
      <c r="H50" s="467">
        <f t="shared" ref="H50:K50" si="37">H51+H52+H53+H54+H55+H56+H57+H58+H59</f>
        <v>3410666.6666666665</v>
      </c>
      <c r="I50" s="468">
        <f t="shared" si="37"/>
        <v>3410</v>
      </c>
      <c r="J50" s="467">
        <f t="shared" si="37"/>
        <v>3386343</v>
      </c>
      <c r="K50" s="468">
        <f t="shared" si="37"/>
        <v>3386</v>
      </c>
      <c r="M50" s="344" t="s">
        <v>2693</v>
      </c>
      <c r="N50" s="344" t="s">
        <v>2694</v>
      </c>
    </row>
    <row r="51" spans="3:15">
      <c r="C51" s="456" t="s">
        <v>350</v>
      </c>
      <c r="D51" s="488" t="s">
        <v>397</v>
      </c>
      <c r="E51" s="489" t="s">
        <v>398</v>
      </c>
      <c r="F51" s="473">
        <v>1504000</v>
      </c>
      <c r="G51" s="474">
        <f t="shared" ref="G51:G60" si="38">ROUND(F51/1000,0)</f>
        <v>1504</v>
      </c>
      <c r="H51" s="473">
        <f t="shared" ref="H51:H60" si="39">F51/3*4</f>
        <v>2005333.3333333333</v>
      </c>
      <c r="I51" s="474">
        <f t="shared" ref="I51:I60" si="40">ROUND(H51/1000,0)</f>
        <v>2005</v>
      </c>
      <c r="J51" s="722">
        <f>'Allegato 1.1 (CE) new'!O77</f>
        <v>1955000</v>
      </c>
      <c r="K51" s="474">
        <f t="shared" ref="K51:K60" si="41">ROUND(J51/1000,0)</f>
        <v>1955</v>
      </c>
      <c r="L51" s="344" t="s">
        <v>2662</v>
      </c>
      <c r="M51" s="361">
        <f>J51+J52+J56+J62+J63+J65+J66+J67</f>
        <v>4944000</v>
      </c>
      <c r="N51" s="361">
        <f>M51-M164</f>
        <v>-42724000</v>
      </c>
      <c r="O51" s="361">
        <f>O19-O20</f>
        <v>426001.18999999762</v>
      </c>
    </row>
    <row r="52" spans="3:15">
      <c r="C52" s="456" t="s">
        <v>350</v>
      </c>
      <c r="D52" s="488" t="s">
        <v>399</v>
      </c>
      <c r="E52" s="489" t="s">
        <v>400</v>
      </c>
      <c r="F52" s="473">
        <v>633000</v>
      </c>
      <c r="G52" s="474">
        <f t="shared" si="38"/>
        <v>633</v>
      </c>
      <c r="H52" s="473">
        <f t="shared" si="39"/>
        <v>844000</v>
      </c>
      <c r="I52" s="474">
        <f t="shared" si="40"/>
        <v>844</v>
      </c>
      <c r="J52" s="722">
        <f>'Allegato 1.1 (CE) new'!O79</f>
        <v>994000</v>
      </c>
      <c r="K52" s="474">
        <f t="shared" si="41"/>
        <v>994</v>
      </c>
      <c r="L52" s="344" t="s">
        <v>2662</v>
      </c>
    </row>
    <row r="53" spans="3:15">
      <c r="C53" s="456" t="s">
        <v>350</v>
      </c>
      <c r="D53" s="488" t="s">
        <v>401</v>
      </c>
      <c r="E53" s="489" t="s">
        <v>402</v>
      </c>
      <c r="F53" s="473"/>
      <c r="G53" s="474">
        <f t="shared" si="38"/>
        <v>0</v>
      </c>
      <c r="H53" s="473">
        <f t="shared" si="39"/>
        <v>0</v>
      </c>
      <c r="I53" s="474">
        <f t="shared" si="40"/>
        <v>0</v>
      </c>
      <c r="J53" s="473"/>
      <c r="K53" s="474">
        <f t="shared" si="41"/>
        <v>0</v>
      </c>
    </row>
    <row r="54" spans="3:15">
      <c r="C54" s="456" t="s">
        <v>350</v>
      </c>
      <c r="D54" s="488" t="s">
        <v>403</v>
      </c>
      <c r="E54" s="489" t="s">
        <v>404</v>
      </c>
      <c r="F54" s="473"/>
      <c r="G54" s="474">
        <f t="shared" si="38"/>
        <v>0</v>
      </c>
      <c r="H54" s="473">
        <f t="shared" si="39"/>
        <v>0</v>
      </c>
      <c r="I54" s="474">
        <f t="shared" si="40"/>
        <v>0</v>
      </c>
      <c r="J54" s="473"/>
      <c r="K54" s="474">
        <f t="shared" si="41"/>
        <v>0</v>
      </c>
    </row>
    <row r="55" spans="3:15">
      <c r="C55" s="456" t="s">
        <v>350</v>
      </c>
      <c r="D55" s="488" t="s">
        <v>405</v>
      </c>
      <c r="E55" s="489" t="s">
        <v>406</v>
      </c>
      <c r="F55" s="473"/>
      <c r="G55" s="474">
        <f t="shared" si="38"/>
        <v>0</v>
      </c>
      <c r="H55" s="473">
        <f t="shared" si="39"/>
        <v>0</v>
      </c>
      <c r="I55" s="474">
        <f t="shared" si="40"/>
        <v>0</v>
      </c>
      <c r="J55" s="473"/>
      <c r="K55" s="474">
        <f t="shared" si="41"/>
        <v>0</v>
      </c>
    </row>
    <row r="56" spans="3:15">
      <c r="C56" s="456" t="s">
        <v>350</v>
      </c>
      <c r="D56" s="488" t="s">
        <v>407</v>
      </c>
      <c r="E56" s="489" t="s">
        <v>408</v>
      </c>
      <c r="F56" s="473">
        <v>358000</v>
      </c>
      <c r="G56" s="474">
        <f t="shared" si="38"/>
        <v>358</v>
      </c>
      <c r="H56" s="473">
        <f t="shared" si="39"/>
        <v>477333.33333333331</v>
      </c>
      <c r="I56" s="474">
        <f t="shared" si="40"/>
        <v>477</v>
      </c>
      <c r="J56" s="722">
        <f>'Allegato 1.1 (CE) new'!O84</f>
        <v>366000</v>
      </c>
      <c r="K56" s="474">
        <f t="shared" si="41"/>
        <v>366</v>
      </c>
      <c r="L56" s="344" t="s">
        <v>2662</v>
      </c>
    </row>
    <row r="57" spans="3:15">
      <c r="C57" s="456" t="s">
        <v>350</v>
      </c>
      <c r="D57" s="488" t="s">
        <v>409</v>
      </c>
      <c r="E57" s="489" t="s">
        <v>410</v>
      </c>
      <c r="F57" s="473"/>
      <c r="G57" s="474">
        <f t="shared" si="38"/>
        <v>0</v>
      </c>
      <c r="H57" s="473">
        <f t="shared" si="39"/>
        <v>0</v>
      </c>
      <c r="I57" s="474">
        <f t="shared" si="40"/>
        <v>0</v>
      </c>
      <c r="J57" s="473"/>
      <c r="K57" s="474">
        <f t="shared" si="41"/>
        <v>0</v>
      </c>
    </row>
    <row r="58" spans="3:15">
      <c r="C58" s="456" t="s">
        <v>350</v>
      </c>
      <c r="D58" s="488" t="s">
        <v>411</v>
      </c>
      <c r="E58" s="489" t="s">
        <v>412</v>
      </c>
      <c r="F58" s="473"/>
      <c r="G58" s="474">
        <f t="shared" si="38"/>
        <v>0</v>
      </c>
      <c r="H58" s="473">
        <f t="shared" si="39"/>
        <v>0</v>
      </c>
      <c r="I58" s="474">
        <f t="shared" si="40"/>
        <v>0</v>
      </c>
      <c r="J58" s="473"/>
      <c r="K58" s="474">
        <f t="shared" si="41"/>
        <v>0</v>
      </c>
    </row>
    <row r="59" spans="3:15">
      <c r="C59" s="456" t="s">
        <v>350</v>
      </c>
      <c r="D59" s="488" t="s">
        <v>413</v>
      </c>
      <c r="E59" s="489" t="s">
        <v>414</v>
      </c>
      <c r="F59" s="473">
        <v>63000</v>
      </c>
      <c r="G59" s="474">
        <f t="shared" si="38"/>
        <v>63</v>
      </c>
      <c r="H59" s="473">
        <f t="shared" si="39"/>
        <v>84000</v>
      </c>
      <c r="I59" s="474">
        <f t="shared" si="40"/>
        <v>84</v>
      </c>
      <c r="J59" s="473">
        <f>'Allegato 1.1 (CE) new'!O88</f>
        <v>71343</v>
      </c>
      <c r="K59" s="474">
        <f t="shared" si="41"/>
        <v>71</v>
      </c>
    </row>
    <row r="60" spans="3:15" ht="25.5">
      <c r="C60" s="456"/>
      <c r="D60" s="478" t="s">
        <v>415</v>
      </c>
      <c r="E60" s="487" t="s">
        <v>416</v>
      </c>
      <c r="F60" s="482"/>
      <c r="G60" s="474">
        <f t="shared" si="38"/>
        <v>0</v>
      </c>
      <c r="H60" s="473">
        <f t="shared" si="39"/>
        <v>0</v>
      </c>
      <c r="I60" s="474">
        <f t="shared" si="40"/>
        <v>0</v>
      </c>
      <c r="J60" s="482">
        <f>'Allegato 1.1 (CE) new'!O89</f>
        <v>106</v>
      </c>
      <c r="K60" s="474">
        <f t="shared" si="41"/>
        <v>0</v>
      </c>
    </row>
    <row r="61" spans="3:15" ht="25.5">
      <c r="C61" s="456"/>
      <c r="D61" s="478" t="s">
        <v>417</v>
      </c>
      <c r="E61" s="487" t="s">
        <v>418</v>
      </c>
      <c r="F61" s="467">
        <f>F62+F63+F64+F65+F66+F67+F68+F69+F70+F71+F72+F73+F76</f>
        <v>725190</v>
      </c>
      <c r="G61" s="468">
        <f>G62+G63+G64+G65+G66+G67+G68+G69+G70+G71+G72+G73+G76</f>
        <v>725</v>
      </c>
      <c r="H61" s="467">
        <f t="shared" ref="H61:K61" si="42">H62+H63+H64+H65+H66+H67+H68+H69+H70+H71+H72+H73+H76</f>
        <v>966920.00000000012</v>
      </c>
      <c r="I61" s="468">
        <f t="shared" si="42"/>
        <v>966</v>
      </c>
      <c r="J61" s="467">
        <f t="shared" si="42"/>
        <v>1695000</v>
      </c>
      <c r="K61" s="468">
        <f t="shared" si="42"/>
        <v>1695</v>
      </c>
    </row>
    <row r="62" spans="3:15">
      <c r="C62" s="456" t="s">
        <v>419</v>
      </c>
      <c r="D62" s="488" t="s">
        <v>420</v>
      </c>
      <c r="E62" s="489" t="s">
        <v>421</v>
      </c>
      <c r="F62" s="473">
        <v>549000</v>
      </c>
      <c r="G62" s="474">
        <f t="shared" ref="G62:G72" si="43">ROUND(F62/1000,0)</f>
        <v>549</v>
      </c>
      <c r="H62" s="473">
        <f t="shared" ref="H62:H72" si="44">F62/3*4</f>
        <v>732000</v>
      </c>
      <c r="I62" s="474">
        <f t="shared" ref="I62:I72" si="45">ROUND(H62/1000,0)</f>
        <v>732</v>
      </c>
      <c r="J62" s="722">
        <f>'Allegato 1.1 (CE) new'!O92</f>
        <v>1238000</v>
      </c>
      <c r="K62" s="474">
        <f t="shared" ref="K62:K72" si="46">ROUND(J62/1000,0)</f>
        <v>1238</v>
      </c>
      <c r="L62" s="344" t="s">
        <v>2662</v>
      </c>
    </row>
    <row r="63" spans="3:15">
      <c r="C63" s="456" t="s">
        <v>419</v>
      </c>
      <c r="D63" s="488" t="s">
        <v>422</v>
      </c>
      <c r="E63" s="489" t="s">
        <v>423</v>
      </c>
      <c r="F63" s="473">
        <v>70000</v>
      </c>
      <c r="G63" s="474">
        <f t="shared" si="43"/>
        <v>70</v>
      </c>
      <c r="H63" s="473">
        <f t="shared" si="44"/>
        <v>93333.333333333328</v>
      </c>
      <c r="I63" s="474">
        <f t="shared" si="45"/>
        <v>93</v>
      </c>
      <c r="J63" s="722">
        <f>'Allegato 1.1 (CE) new'!O93</f>
        <v>140000</v>
      </c>
      <c r="K63" s="474">
        <f t="shared" si="46"/>
        <v>140</v>
      </c>
      <c r="L63" s="344" t="s">
        <v>2662</v>
      </c>
    </row>
    <row r="64" spans="3:15">
      <c r="C64" s="456" t="s">
        <v>424</v>
      </c>
      <c r="D64" s="488" t="s">
        <v>425</v>
      </c>
      <c r="E64" s="489" t="s">
        <v>426</v>
      </c>
      <c r="F64" s="473"/>
      <c r="G64" s="474">
        <f t="shared" si="43"/>
        <v>0</v>
      </c>
      <c r="H64" s="473">
        <f t="shared" si="44"/>
        <v>0</v>
      </c>
      <c r="I64" s="474">
        <f t="shared" si="45"/>
        <v>0</v>
      </c>
      <c r="J64" s="473"/>
      <c r="K64" s="474">
        <f t="shared" si="46"/>
        <v>0</v>
      </c>
    </row>
    <row r="65" spans="3:12">
      <c r="C65" s="456" t="s">
        <v>419</v>
      </c>
      <c r="D65" s="488" t="s">
        <v>427</v>
      </c>
      <c r="E65" s="489" t="s">
        <v>428</v>
      </c>
      <c r="F65" s="473">
        <v>1000</v>
      </c>
      <c r="G65" s="474">
        <f t="shared" si="43"/>
        <v>1</v>
      </c>
      <c r="H65" s="473">
        <f t="shared" si="44"/>
        <v>1333.3333333333333</v>
      </c>
      <c r="I65" s="474">
        <f t="shared" si="45"/>
        <v>1</v>
      </c>
      <c r="J65" s="722">
        <f>'Allegato 1.1 (CE) new'!O95</f>
        <v>0</v>
      </c>
      <c r="K65" s="474">
        <f t="shared" si="46"/>
        <v>0</v>
      </c>
      <c r="L65" s="344" t="s">
        <v>2662</v>
      </c>
    </row>
    <row r="66" spans="3:12">
      <c r="C66" s="456" t="s">
        <v>419</v>
      </c>
      <c r="D66" s="488" t="s">
        <v>429</v>
      </c>
      <c r="E66" s="489" t="s">
        <v>430</v>
      </c>
      <c r="F66" s="473">
        <v>4000</v>
      </c>
      <c r="G66" s="474">
        <f t="shared" si="43"/>
        <v>4</v>
      </c>
      <c r="H66" s="473">
        <f t="shared" si="44"/>
        <v>5333.333333333333</v>
      </c>
      <c r="I66" s="474">
        <f t="shared" si="45"/>
        <v>5</v>
      </c>
      <c r="J66" s="722">
        <f>'Allegato 1.1 (CE) new'!O96</f>
        <v>67000</v>
      </c>
      <c r="K66" s="474">
        <f t="shared" si="46"/>
        <v>67</v>
      </c>
      <c r="L66" s="344" t="s">
        <v>2662</v>
      </c>
    </row>
    <row r="67" spans="3:12">
      <c r="C67" s="456" t="s">
        <v>419</v>
      </c>
      <c r="D67" s="488" t="s">
        <v>431</v>
      </c>
      <c r="E67" s="489" t="s">
        <v>432</v>
      </c>
      <c r="F67" s="473">
        <v>66000</v>
      </c>
      <c r="G67" s="474">
        <f t="shared" si="43"/>
        <v>66</v>
      </c>
      <c r="H67" s="473">
        <f t="shared" si="44"/>
        <v>88000</v>
      </c>
      <c r="I67" s="474">
        <f t="shared" si="45"/>
        <v>88</v>
      </c>
      <c r="J67" s="722">
        <f>'Allegato 1.1 (CE) new'!O97</f>
        <v>184000</v>
      </c>
      <c r="K67" s="474">
        <f t="shared" si="46"/>
        <v>184</v>
      </c>
      <c r="L67" s="344" t="s">
        <v>2662</v>
      </c>
    </row>
    <row r="68" spans="3:12">
      <c r="C68" s="456" t="s">
        <v>419</v>
      </c>
      <c r="D68" s="488" t="s">
        <v>433</v>
      </c>
      <c r="E68" s="489" t="s">
        <v>434</v>
      </c>
      <c r="F68" s="473"/>
      <c r="G68" s="474">
        <f t="shared" si="43"/>
        <v>0</v>
      </c>
      <c r="H68" s="473">
        <f t="shared" si="44"/>
        <v>0</v>
      </c>
      <c r="I68" s="474">
        <f t="shared" si="45"/>
        <v>0</v>
      </c>
      <c r="J68" s="722">
        <f>'Allegato 1.1 (CE) new'!O98</f>
        <v>66000</v>
      </c>
      <c r="K68" s="474">
        <f t="shared" si="46"/>
        <v>66</v>
      </c>
    </row>
    <row r="69" spans="3:12">
      <c r="C69" s="456" t="s">
        <v>419</v>
      </c>
      <c r="D69" s="488" t="s">
        <v>435</v>
      </c>
      <c r="E69" s="489" t="s">
        <v>436</v>
      </c>
      <c r="F69" s="473"/>
      <c r="G69" s="474">
        <f t="shared" si="43"/>
        <v>0</v>
      </c>
      <c r="H69" s="473">
        <f t="shared" si="44"/>
        <v>0</v>
      </c>
      <c r="I69" s="474">
        <f t="shared" si="45"/>
        <v>0</v>
      </c>
      <c r="J69" s="473"/>
      <c r="K69" s="474">
        <f t="shared" si="46"/>
        <v>0</v>
      </c>
    </row>
    <row r="70" spans="3:12">
      <c r="C70" s="456" t="s">
        <v>419</v>
      </c>
      <c r="D70" s="488" t="s">
        <v>437</v>
      </c>
      <c r="E70" s="489" t="s">
        <v>438</v>
      </c>
      <c r="F70" s="490"/>
      <c r="G70" s="474">
        <f t="shared" si="43"/>
        <v>0</v>
      </c>
      <c r="H70" s="473">
        <f t="shared" si="44"/>
        <v>0</v>
      </c>
      <c r="I70" s="474">
        <f t="shared" si="45"/>
        <v>0</v>
      </c>
      <c r="J70" s="598">
        <f>'Allegato 1.1 (CE) new'!O100</f>
        <v>0</v>
      </c>
      <c r="K70" s="474">
        <f t="shared" si="46"/>
        <v>0</v>
      </c>
    </row>
    <row r="71" spans="3:12">
      <c r="C71" s="456" t="s">
        <v>419</v>
      </c>
      <c r="D71" s="488" t="s">
        <v>439</v>
      </c>
      <c r="E71" s="489" t="s">
        <v>440</v>
      </c>
      <c r="F71" s="473"/>
      <c r="G71" s="474">
        <f t="shared" si="43"/>
        <v>0</v>
      </c>
      <c r="H71" s="473">
        <f t="shared" si="44"/>
        <v>0</v>
      </c>
      <c r="I71" s="474">
        <f t="shared" si="45"/>
        <v>0</v>
      </c>
      <c r="J71" s="473"/>
      <c r="K71" s="474">
        <f t="shared" si="46"/>
        <v>0</v>
      </c>
    </row>
    <row r="72" spans="3:12">
      <c r="C72" s="456" t="s">
        <v>419</v>
      </c>
      <c r="D72" s="488" t="s">
        <v>441</v>
      </c>
      <c r="E72" s="489" t="s">
        <v>442</v>
      </c>
      <c r="F72" s="473"/>
      <c r="G72" s="474">
        <f t="shared" si="43"/>
        <v>0</v>
      </c>
      <c r="H72" s="473">
        <f t="shared" si="44"/>
        <v>0</v>
      </c>
      <c r="I72" s="474">
        <f t="shared" si="45"/>
        <v>0</v>
      </c>
      <c r="J72" s="473"/>
      <c r="K72" s="474">
        <f t="shared" si="46"/>
        <v>0</v>
      </c>
    </row>
    <row r="73" spans="3:12" ht="25.5">
      <c r="C73" s="456" t="s">
        <v>424</v>
      </c>
      <c r="D73" s="483" t="s">
        <v>443</v>
      </c>
      <c r="E73" s="491" t="s">
        <v>444</v>
      </c>
      <c r="F73" s="467">
        <f>F74+F75</f>
        <v>35190</v>
      </c>
      <c r="G73" s="468">
        <f>G74+G75</f>
        <v>35</v>
      </c>
      <c r="H73" s="467">
        <f t="shared" ref="H73:K73" si="47">H74+H75</f>
        <v>46920</v>
      </c>
      <c r="I73" s="468">
        <f t="shared" si="47"/>
        <v>47</v>
      </c>
      <c r="J73" s="467">
        <f t="shared" si="47"/>
        <v>0</v>
      </c>
      <c r="K73" s="468">
        <f t="shared" si="47"/>
        <v>0</v>
      </c>
    </row>
    <row r="74" spans="3:12" ht="25.5">
      <c r="C74" s="456" t="s">
        <v>424</v>
      </c>
      <c r="D74" s="480" t="s">
        <v>445</v>
      </c>
      <c r="E74" s="492" t="s">
        <v>446</v>
      </c>
      <c r="F74" s="473"/>
      <c r="G74" s="474">
        <f t="shared" ref="G74:G76" si="48">ROUND(F74/1000,0)</f>
        <v>0</v>
      </c>
      <c r="H74" s="473">
        <f t="shared" ref="H74:H76" si="49">F74/3*4</f>
        <v>0</v>
      </c>
      <c r="I74" s="474">
        <f t="shared" ref="I74:I76" si="50">ROUND(H74/1000,0)</f>
        <v>0</v>
      </c>
      <c r="J74" s="473"/>
      <c r="K74" s="474">
        <f t="shared" ref="K74:K76" si="51">ROUND(J74/1000,0)</f>
        <v>0</v>
      </c>
    </row>
    <row r="75" spans="3:12" ht="25.5">
      <c r="C75" s="456" t="s">
        <v>424</v>
      </c>
      <c r="D75" s="480" t="s">
        <v>447</v>
      </c>
      <c r="E75" s="492" t="s">
        <v>448</v>
      </c>
      <c r="F75" s="473">
        <v>35190</v>
      </c>
      <c r="G75" s="474">
        <f t="shared" si="48"/>
        <v>35</v>
      </c>
      <c r="H75" s="473">
        <f t="shared" si="49"/>
        <v>46920</v>
      </c>
      <c r="I75" s="474">
        <f t="shared" si="50"/>
        <v>47</v>
      </c>
      <c r="J75" s="473">
        <f>'Allegato 1.1 (CE) new'!O104</f>
        <v>0</v>
      </c>
      <c r="K75" s="474">
        <f t="shared" si="51"/>
        <v>0</v>
      </c>
    </row>
    <row r="76" spans="3:12" ht="25.5">
      <c r="C76" s="456"/>
      <c r="D76" s="483" t="s">
        <v>449</v>
      </c>
      <c r="E76" s="491" t="s">
        <v>450</v>
      </c>
      <c r="F76" s="482"/>
      <c r="G76" s="474">
        <f t="shared" si="48"/>
        <v>0</v>
      </c>
      <c r="H76" s="473">
        <f t="shared" si="49"/>
        <v>0</v>
      </c>
      <c r="I76" s="474">
        <f t="shared" si="50"/>
        <v>0</v>
      </c>
      <c r="J76" s="482"/>
      <c r="K76" s="474">
        <f t="shared" si="51"/>
        <v>0</v>
      </c>
    </row>
    <row r="77" spans="3:12" ht="25.5">
      <c r="C77" s="456" t="s">
        <v>419</v>
      </c>
      <c r="D77" s="478" t="s">
        <v>451</v>
      </c>
      <c r="E77" s="479" t="s">
        <v>452</v>
      </c>
      <c r="F77" s="467">
        <f>F78+F79+F80+F81</f>
        <v>0</v>
      </c>
      <c r="G77" s="468">
        <f>G78+G79+G80+G81</f>
        <v>0</v>
      </c>
      <c r="H77" s="467">
        <f t="shared" ref="H77:K77" si="52">H78+H79+H80+H81</f>
        <v>0</v>
      </c>
      <c r="I77" s="468">
        <f t="shared" si="52"/>
        <v>0</v>
      </c>
      <c r="J77" s="467">
        <f t="shared" si="52"/>
        <v>0</v>
      </c>
      <c r="K77" s="468">
        <f t="shared" si="52"/>
        <v>0</v>
      </c>
    </row>
    <row r="78" spans="3:12">
      <c r="C78" s="456" t="s">
        <v>419</v>
      </c>
      <c r="D78" s="480" t="s">
        <v>453</v>
      </c>
      <c r="E78" s="481" t="s">
        <v>454</v>
      </c>
      <c r="F78" s="473"/>
      <c r="G78" s="474">
        <f t="shared" ref="G78:G82" si="53">ROUND(F78/1000,0)</f>
        <v>0</v>
      </c>
      <c r="H78" s="473">
        <f t="shared" ref="H78:H82" si="54">F78/3*4</f>
        <v>0</v>
      </c>
      <c r="I78" s="474">
        <f t="shared" ref="I78:I82" si="55">ROUND(H78/1000,0)</f>
        <v>0</v>
      </c>
      <c r="J78" s="473"/>
      <c r="K78" s="474">
        <f t="shared" ref="K78:K82" si="56">ROUND(J78/1000,0)</f>
        <v>0</v>
      </c>
    </row>
    <row r="79" spans="3:12">
      <c r="C79" s="456" t="s">
        <v>419</v>
      </c>
      <c r="D79" s="480" t="s">
        <v>455</v>
      </c>
      <c r="E79" s="481" t="s">
        <v>456</v>
      </c>
      <c r="F79" s="473"/>
      <c r="G79" s="474">
        <f t="shared" si="53"/>
        <v>0</v>
      </c>
      <c r="H79" s="473">
        <f t="shared" si="54"/>
        <v>0</v>
      </c>
      <c r="I79" s="474">
        <f t="shared" si="55"/>
        <v>0</v>
      </c>
      <c r="J79" s="473"/>
      <c r="K79" s="474">
        <f t="shared" si="56"/>
        <v>0</v>
      </c>
    </row>
    <row r="80" spans="3:12">
      <c r="C80" s="456" t="s">
        <v>419</v>
      </c>
      <c r="D80" s="480" t="s">
        <v>457</v>
      </c>
      <c r="E80" s="481" t="s">
        <v>458</v>
      </c>
      <c r="F80" s="473"/>
      <c r="G80" s="474">
        <f t="shared" si="53"/>
        <v>0</v>
      </c>
      <c r="H80" s="473">
        <f t="shared" si="54"/>
        <v>0</v>
      </c>
      <c r="I80" s="474">
        <f t="shared" si="55"/>
        <v>0</v>
      </c>
      <c r="J80" s="473"/>
      <c r="K80" s="474">
        <f t="shared" si="56"/>
        <v>0</v>
      </c>
    </row>
    <row r="81" spans="3:11" ht="25.5">
      <c r="C81" s="456" t="s">
        <v>419</v>
      </c>
      <c r="D81" s="480" t="s">
        <v>459</v>
      </c>
      <c r="E81" s="481" t="s">
        <v>460</v>
      </c>
      <c r="F81" s="473"/>
      <c r="G81" s="474">
        <f t="shared" si="53"/>
        <v>0</v>
      </c>
      <c r="H81" s="473">
        <f t="shared" si="54"/>
        <v>0</v>
      </c>
      <c r="I81" s="474">
        <f t="shared" si="55"/>
        <v>0</v>
      </c>
      <c r="J81" s="473"/>
      <c r="K81" s="474">
        <f t="shared" si="56"/>
        <v>0</v>
      </c>
    </row>
    <row r="82" spans="3:11" ht="25.5">
      <c r="C82" s="456"/>
      <c r="D82" s="478" t="s">
        <v>461</v>
      </c>
      <c r="E82" s="479" t="s">
        <v>462</v>
      </c>
      <c r="F82" s="482">
        <v>625346.49</v>
      </c>
      <c r="G82" s="474">
        <f t="shared" si="53"/>
        <v>625</v>
      </c>
      <c r="H82" s="473">
        <f t="shared" si="54"/>
        <v>833795.32</v>
      </c>
      <c r="I82" s="474">
        <f t="shared" si="55"/>
        <v>834</v>
      </c>
      <c r="J82" s="482">
        <f>'Allegato 1.1 (CE) new'!O111</f>
        <v>423248</v>
      </c>
      <c r="K82" s="474">
        <f t="shared" si="56"/>
        <v>423</v>
      </c>
    </row>
    <row r="83" spans="3:11">
      <c r="C83" s="456"/>
      <c r="D83" s="478" t="s">
        <v>463</v>
      </c>
      <c r="E83" s="479" t="s">
        <v>464</v>
      </c>
      <c r="F83" s="467">
        <f>F84+F85+F86+F87+F88+F89+F90</f>
        <v>191490.93</v>
      </c>
      <c r="G83" s="468">
        <f>G84+G85+G86+G87+G88+G89+G90</f>
        <v>191</v>
      </c>
      <c r="H83" s="467">
        <f t="shared" ref="H83:K83" si="57">H84+H85+H86+H87+H88+H89+H90</f>
        <v>255321.24000000002</v>
      </c>
      <c r="I83" s="468">
        <f t="shared" si="57"/>
        <v>256</v>
      </c>
      <c r="J83" s="467">
        <f t="shared" si="57"/>
        <v>265462</v>
      </c>
      <c r="K83" s="468">
        <f t="shared" si="57"/>
        <v>265</v>
      </c>
    </row>
    <row r="84" spans="3:11">
      <c r="C84" s="456"/>
      <c r="D84" s="480" t="s">
        <v>465</v>
      </c>
      <c r="E84" s="481" t="s">
        <v>466</v>
      </c>
      <c r="F84" s="473"/>
      <c r="G84" s="474">
        <f t="shared" ref="G84:G90" si="58">ROUND(F84/1000,0)</f>
        <v>0</v>
      </c>
      <c r="H84" s="473">
        <f t="shared" ref="H84:H90" si="59">F84/3*4</f>
        <v>0</v>
      </c>
      <c r="I84" s="474">
        <f t="shared" ref="I84:I90" si="60">ROUND(H84/1000,0)</f>
        <v>0</v>
      </c>
      <c r="J84" s="473"/>
      <c r="K84" s="474">
        <f t="shared" ref="K84:K90" si="61">ROUND(J84/1000,0)</f>
        <v>0</v>
      </c>
    </row>
    <row r="85" spans="3:11">
      <c r="C85" s="456"/>
      <c r="D85" s="480" t="s">
        <v>467</v>
      </c>
      <c r="E85" s="481" t="s">
        <v>468</v>
      </c>
      <c r="F85" s="473">
        <v>166195</v>
      </c>
      <c r="G85" s="474">
        <f t="shared" si="58"/>
        <v>166</v>
      </c>
      <c r="H85" s="473">
        <f t="shared" si="59"/>
        <v>221593.33333333334</v>
      </c>
      <c r="I85" s="474">
        <f t="shared" si="60"/>
        <v>222</v>
      </c>
      <c r="J85" s="473">
        <f>'Allegato 1.1 (CE) new'!O117</f>
        <v>240161</v>
      </c>
      <c r="K85" s="474">
        <f t="shared" si="61"/>
        <v>240</v>
      </c>
    </row>
    <row r="86" spans="3:11">
      <c r="C86" s="456"/>
      <c r="D86" s="480" t="s">
        <v>469</v>
      </c>
      <c r="E86" s="481" t="s">
        <v>470</v>
      </c>
      <c r="F86" s="473"/>
      <c r="G86" s="474">
        <f t="shared" si="58"/>
        <v>0</v>
      </c>
      <c r="H86" s="473">
        <f t="shared" si="59"/>
        <v>0</v>
      </c>
      <c r="I86" s="474">
        <f t="shared" si="60"/>
        <v>0</v>
      </c>
      <c r="J86" s="473"/>
      <c r="K86" s="474">
        <f t="shared" si="61"/>
        <v>0</v>
      </c>
    </row>
    <row r="87" spans="3:11" ht="25.5">
      <c r="C87" s="456"/>
      <c r="D87" s="480" t="s">
        <v>471</v>
      </c>
      <c r="E87" s="481" t="s">
        <v>472</v>
      </c>
      <c r="F87" s="473">
        <v>25295.93</v>
      </c>
      <c r="G87" s="474">
        <f t="shared" si="58"/>
        <v>25</v>
      </c>
      <c r="H87" s="473">
        <f t="shared" si="59"/>
        <v>33727.906666666669</v>
      </c>
      <c r="I87" s="474">
        <f t="shared" si="60"/>
        <v>34</v>
      </c>
      <c r="J87" s="473">
        <f>'Allegato 1.1 (CE) new'!O120</f>
        <v>25301</v>
      </c>
      <c r="K87" s="474">
        <f t="shared" si="61"/>
        <v>25</v>
      </c>
    </row>
    <row r="88" spans="3:11" ht="25.5">
      <c r="C88" s="456" t="s">
        <v>350</v>
      </c>
      <c r="D88" s="480" t="s">
        <v>473</v>
      </c>
      <c r="E88" s="481" t="s">
        <v>474</v>
      </c>
      <c r="F88" s="473"/>
      <c r="G88" s="474">
        <f t="shared" si="58"/>
        <v>0</v>
      </c>
      <c r="H88" s="473">
        <f t="shared" si="59"/>
        <v>0</v>
      </c>
      <c r="I88" s="474">
        <f t="shared" si="60"/>
        <v>0</v>
      </c>
      <c r="J88" s="473"/>
      <c r="K88" s="474">
        <f t="shared" si="61"/>
        <v>0</v>
      </c>
    </row>
    <row r="89" spans="3:11">
      <c r="C89" s="456"/>
      <c r="D89" s="480" t="s">
        <v>475</v>
      </c>
      <c r="E89" s="481" t="s">
        <v>476</v>
      </c>
      <c r="F89" s="473"/>
      <c r="G89" s="474">
        <f t="shared" si="58"/>
        <v>0</v>
      </c>
      <c r="H89" s="473">
        <f t="shared" si="59"/>
        <v>0</v>
      </c>
      <c r="I89" s="474">
        <f t="shared" si="60"/>
        <v>0</v>
      </c>
      <c r="J89" s="473"/>
      <c r="K89" s="474">
        <f t="shared" si="61"/>
        <v>0</v>
      </c>
    </row>
    <row r="90" spans="3:11" ht="25.5">
      <c r="C90" s="456" t="s">
        <v>350</v>
      </c>
      <c r="D90" s="480" t="s">
        <v>477</v>
      </c>
      <c r="E90" s="481" t="s">
        <v>478</v>
      </c>
      <c r="F90" s="473"/>
      <c r="G90" s="474">
        <f t="shared" si="58"/>
        <v>0</v>
      </c>
      <c r="H90" s="473">
        <f t="shared" si="59"/>
        <v>0</v>
      </c>
      <c r="I90" s="474">
        <f t="shared" si="60"/>
        <v>0</v>
      </c>
      <c r="J90" s="473"/>
      <c r="K90" s="474">
        <f t="shared" si="61"/>
        <v>0</v>
      </c>
    </row>
    <row r="91" spans="3:11">
      <c r="C91" s="458"/>
      <c r="D91" s="483" t="s">
        <v>479</v>
      </c>
      <c r="E91" s="484" t="s">
        <v>480</v>
      </c>
      <c r="F91" s="467">
        <f>F92+F93+F96+F100+F104</f>
        <v>275360.78000000003</v>
      </c>
      <c r="G91" s="468">
        <f>G92+G93+G96+G100+G104</f>
        <v>275</v>
      </c>
      <c r="H91" s="467">
        <f t="shared" ref="H91:K91" si="62">H92+H93+H96+H100+H104</f>
        <v>367147.70666666667</v>
      </c>
      <c r="I91" s="468">
        <f t="shared" si="62"/>
        <v>366</v>
      </c>
      <c r="J91" s="467">
        <f t="shared" si="62"/>
        <v>345498</v>
      </c>
      <c r="K91" s="468">
        <f t="shared" si="62"/>
        <v>346</v>
      </c>
    </row>
    <row r="92" spans="3:11">
      <c r="C92" s="458"/>
      <c r="D92" s="478" t="s">
        <v>481</v>
      </c>
      <c r="E92" s="479" t="s">
        <v>482</v>
      </c>
      <c r="F92" s="482">
        <v>54956.12</v>
      </c>
      <c r="G92" s="474">
        <f>ROUND(F92/1000,0)</f>
        <v>55</v>
      </c>
      <c r="H92" s="473">
        <f>F92/3*4</f>
        <v>73274.826666666675</v>
      </c>
      <c r="I92" s="474">
        <f t="shared" ref="I92" si="63">ROUND(H92/1000,0)</f>
        <v>73</v>
      </c>
      <c r="J92" s="482">
        <f>'Allegato 1.1 (CE) new'!O125</f>
        <v>89815</v>
      </c>
      <c r="K92" s="474">
        <f t="shared" ref="K92" si="64">ROUND(J92/1000,0)</f>
        <v>90</v>
      </c>
    </row>
    <row r="93" spans="3:11">
      <c r="C93" s="459"/>
      <c r="D93" s="478" t="s">
        <v>483</v>
      </c>
      <c r="E93" s="479" t="s">
        <v>484</v>
      </c>
      <c r="F93" s="467">
        <f>F94+F95</f>
        <v>26415.99</v>
      </c>
      <c r="G93" s="468">
        <f>G94+G95</f>
        <v>26</v>
      </c>
      <c r="H93" s="467">
        <f t="shared" ref="H93:K93" si="65">H94+H95</f>
        <v>35221.32</v>
      </c>
      <c r="I93" s="468">
        <f t="shared" si="65"/>
        <v>35</v>
      </c>
      <c r="J93" s="467">
        <f t="shared" si="65"/>
        <v>75961</v>
      </c>
      <c r="K93" s="468">
        <f t="shared" si="65"/>
        <v>76</v>
      </c>
    </row>
    <row r="94" spans="3:11" ht="25.5">
      <c r="C94" s="459"/>
      <c r="D94" s="480" t="s">
        <v>485</v>
      </c>
      <c r="E94" s="481" t="s">
        <v>486</v>
      </c>
      <c r="F94" s="473">
        <v>26415.99</v>
      </c>
      <c r="G94" s="474">
        <f t="shared" ref="G94:G95" si="66">ROUND(F94/1000,0)</f>
        <v>26</v>
      </c>
      <c r="H94" s="473">
        <f t="shared" ref="H94:H95" si="67">F94/3*4</f>
        <v>35221.32</v>
      </c>
      <c r="I94" s="474">
        <f t="shared" ref="I94:I95" si="68">ROUND(H94/1000,0)</f>
        <v>35</v>
      </c>
      <c r="J94" s="473">
        <f>'Allegato 1.1 (CE) new'!O130</f>
        <v>28242</v>
      </c>
      <c r="K94" s="474">
        <f t="shared" ref="K94:K95" si="69">ROUND(J94/1000,0)</f>
        <v>28</v>
      </c>
    </row>
    <row r="95" spans="3:11">
      <c r="C95" s="459"/>
      <c r="D95" s="480" t="s">
        <v>487</v>
      </c>
      <c r="E95" s="481" t="s">
        <v>488</v>
      </c>
      <c r="F95" s="473"/>
      <c r="G95" s="474">
        <f t="shared" si="66"/>
        <v>0</v>
      </c>
      <c r="H95" s="473">
        <f t="shared" si="67"/>
        <v>0</v>
      </c>
      <c r="I95" s="474">
        <f t="shared" si="68"/>
        <v>0</v>
      </c>
      <c r="J95" s="473">
        <f>'Allegato 1.1 (CE) new'!O131</f>
        <v>47719</v>
      </c>
      <c r="K95" s="474">
        <f t="shared" si="69"/>
        <v>48</v>
      </c>
    </row>
    <row r="96" spans="3:11">
      <c r="C96" s="460" t="s">
        <v>350</v>
      </c>
      <c r="D96" s="478" t="s">
        <v>489</v>
      </c>
      <c r="E96" s="479" t="s">
        <v>490</v>
      </c>
      <c r="F96" s="467">
        <f>F97+F98+F99</f>
        <v>0</v>
      </c>
      <c r="G96" s="468">
        <f>G97+G98+G99</f>
        <v>0</v>
      </c>
      <c r="H96" s="467">
        <f t="shared" ref="H96:K96" si="70">H97+H98+H99</f>
        <v>0</v>
      </c>
      <c r="I96" s="468">
        <f t="shared" si="70"/>
        <v>0</v>
      </c>
      <c r="J96" s="467">
        <f t="shared" si="70"/>
        <v>8881</v>
      </c>
      <c r="K96" s="468">
        <f t="shared" si="70"/>
        <v>9</v>
      </c>
    </row>
    <row r="97" spans="3:11" ht="25.5">
      <c r="C97" s="456" t="s">
        <v>350</v>
      </c>
      <c r="D97" s="480" t="s">
        <v>491</v>
      </c>
      <c r="E97" s="481" t="s">
        <v>492</v>
      </c>
      <c r="F97" s="473"/>
      <c r="G97" s="474">
        <f t="shared" ref="G97:G99" si="71">ROUND(F97/1000,0)</f>
        <v>0</v>
      </c>
      <c r="H97" s="473">
        <f t="shared" ref="H97:H99" si="72">F97/3*4</f>
        <v>0</v>
      </c>
      <c r="I97" s="474">
        <f t="shared" ref="I97:I99" si="73">ROUND(H97/1000,0)</f>
        <v>0</v>
      </c>
      <c r="J97" s="473">
        <f>'Allegato 1.1 (CE) new'!O134</f>
        <v>0</v>
      </c>
      <c r="K97" s="474">
        <f t="shared" ref="K97:K99" si="74">ROUND(J97/1000,0)</f>
        <v>0</v>
      </c>
    </row>
    <row r="98" spans="3:11">
      <c r="C98" s="456" t="s">
        <v>350</v>
      </c>
      <c r="D98" s="480" t="s">
        <v>493</v>
      </c>
      <c r="E98" s="481" t="s">
        <v>494</v>
      </c>
      <c r="F98" s="473"/>
      <c r="G98" s="474">
        <f t="shared" si="71"/>
        <v>0</v>
      </c>
      <c r="H98" s="473">
        <f t="shared" si="72"/>
        <v>0</v>
      </c>
      <c r="I98" s="474">
        <f t="shared" si="73"/>
        <v>0</v>
      </c>
      <c r="J98" s="473"/>
      <c r="K98" s="474">
        <f t="shared" si="74"/>
        <v>0</v>
      </c>
    </row>
    <row r="99" spans="3:11" ht="25.5">
      <c r="C99" s="456" t="s">
        <v>350</v>
      </c>
      <c r="D99" s="480" t="s">
        <v>495</v>
      </c>
      <c r="E99" s="481" t="s">
        <v>496</v>
      </c>
      <c r="F99" s="473"/>
      <c r="G99" s="474">
        <f t="shared" si="71"/>
        <v>0</v>
      </c>
      <c r="H99" s="473">
        <f t="shared" si="72"/>
        <v>0</v>
      </c>
      <c r="I99" s="474">
        <f t="shared" si="73"/>
        <v>0</v>
      </c>
      <c r="J99" s="473">
        <f>'Allegato 1.1 (CE) new'!O136</f>
        <v>8881</v>
      </c>
      <c r="K99" s="474">
        <f t="shared" si="74"/>
        <v>9</v>
      </c>
    </row>
    <row r="100" spans="3:11">
      <c r="C100" s="456"/>
      <c r="D100" s="478" t="s">
        <v>497</v>
      </c>
      <c r="E100" s="479" t="s">
        <v>498</v>
      </c>
      <c r="F100" s="467">
        <f>F101+F102+F103</f>
        <v>28044</v>
      </c>
      <c r="G100" s="468">
        <f>G101+G102+G103</f>
        <v>28</v>
      </c>
      <c r="H100" s="467">
        <f t="shared" ref="H100:K100" si="75">H101+H102+H103</f>
        <v>37392</v>
      </c>
      <c r="I100" s="468">
        <f t="shared" si="75"/>
        <v>37</v>
      </c>
      <c r="J100" s="467">
        <f t="shared" si="75"/>
        <v>62687</v>
      </c>
      <c r="K100" s="468">
        <f t="shared" si="75"/>
        <v>63</v>
      </c>
    </row>
    <row r="101" spans="3:11" ht="25.5">
      <c r="C101" s="456"/>
      <c r="D101" s="480" t="s">
        <v>499</v>
      </c>
      <c r="E101" s="481" t="s">
        <v>500</v>
      </c>
      <c r="F101" s="473">
        <v>28044</v>
      </c>
      <c r="G101" s="474">
        <f t="shared" ref="G101:G103" si="76">ROUND(F101/1000,0)</f>
        <v>28</v>
      </c>
      <c r="H101" s="473">
        <f t="shared" ref="H101:H103" si="77">F101/3*4</f>
        <v>37392</v>
      </c>
      <c r="I101" s="474">
        <f t="shared" ref="I101:I103" si="78">ROUND(H101/1000,0)</f>
        <v>37</v>
      </c>
      <c r="J101" s="473">
        <f>'Allegato 1.1 (CE) new'!O139</f>
        <v>44148</v>
      </c>
      <c r="K101" s="474">
        <f t="shared" ref="K101:K103" si="79">ROUND(J101/1000,0)</f>
        <v>44</v>
      </c>
    </row>
    <row r="102" spans="3:11">
      <c r="C102" s="456"/>
      <c r="D102" s="480" t="s">
        <v>501</v>
      </c>
      <c r="E102" s="481" t="s">
        <v>502</v>
      </c>
      <c r="F102" s="473"/>
      <c r="G102" s="474">
        <f t="shared" si="76"/>
        <v>0</v>
      </c>
      <c r="H102" s="473">
        <f t="shared" si="77"/>
        <v>0</v>
      </c>
      <c r="I102" s="474">
        <f t="shared" si="78"/>
        <v>0</v>
      </c>
      <c r="J102" s="473"/>
      <c r="K102" s="474">
        <f t="shared" si="79"/>
        <v>0</v>
      </c>
    </row>
    <row r="103" spans="3:11">
      <c r="C103" s="456"/>
      <c r="D103" s="480" t="s">
        <v>503</v>
      </c>
      <c r="E103" s="481" t="s">
        <v>504</v>
      </c>
      <c r="F103" s="473"/>
      <c r="G103" s="474">
        <f t="shared" si="76"/>
        <v>0</v>
      </c>
      <c r="H103" s="473">
        <f t="shared" si="77"/>
        <v>0</v>
      </c>
      <c r="I103" s="474">
        <f t="shared" si="78"/>
        <v>0</v>
      </c>
      <c r="J103" s="473">
        <f>'Allegato 1.1 (CE) new'!O141</f>
        <v>18539</v>
      </c>
      <c r="K103" s="474">
        <f t="shared" si="79"/>
        <v>19</v>
      </c>
    </row>
    <row r="104" spans="3:11">
      <c r="C104" s="456"/>
      <c r="D104" s="478" t="s">
        <v>505</v>
      </c>
      <c r="E104" s="493" t="s">
        <v>506</v>
      </c>
      <c r="F104" s="467">
        <f>F105+F109</f>
        <v>165944.67000000001</v>
      </c>
      <c r="G104" s="468">
        <f>G105+G109</f>
        <v>166</v>
      </c>
      <c r="H104" s="467">
        <f t="shared" ref="H104:K104" si="80">H105+H109</f>
        <v>221259.56000000003</v>
      </c>
      <c r="I104" s="468">
        <f t="shared" si="80"/>
        <v>221</v>
      </c>
      <c r="J104" s="467">
        <f t="shared" si="80"/>
        <v>108154</v>
      </c>
      <c r="K104" s="468">
        <f t="shared" si="80"/>
        <v>108</v>
      </c>
    </row>
    <row r="105" spans="3:11">
      <c r="C105" s="456"/>
      <c r="D105" s="478" t="s">
        <v>507</v>
      </c>
      <c r="E105" s="479" t="s">
        <v>508</v>
      </c>
      <c r="F105" s="467">
        <f>F106+F107+F108</f>
        <v>0</v>
      </c>
      <c r="G105" s="468">
        <f>G106+G107+G108</f>
        <v>0</v>
      </c>
      <c r="H105" s="467">
        <f t="shared" ref="H105:K105" si="81">H106+H107+H108</f>
        <v>0</v>
      </c>
      <c r="I105" s="468">
        <f t="shared" si="81"/>
        <v>0</v>
      </c>
      <c r="J105" s="467">
        <f t="shared" si="81"/>
        <v>0</v>
      </c>
      <c r="K105" s="468">
        <f t="shared" si="81"/>
        <v>0</v>
      </c>
    </row>
    <row r="106" spans="3:11">
      <c r="C106" s="456"/>
      <c r="D106" s="488" t="s">
        <v>509</v>
      </c>
      <c r="E106" s="494" t="s">
        <v>510</v>
      </c>
      <c r="F106" s="473"/>
      <c r="G106" s="474">
        <f t="shared" ref="G106:G109" si="82">ROUND(F106/1000,0)</f>
        <v>0</v>
      </c>
      <c r="H106" s="473">
        <f t="shared" ref="H106:H109" si="83">F106/3*4</f>
        <v>0</v>
      </c>
      <c r="I106" s="474">
        <f t="shared" ref="I106:I109" si="84">ROUND(H106/1000,0)</f>
        <v>0</v>
      </c>
      <c r="J106" s="473"/>
      <c r="K106" s="474">
        <f t="shared" ref="K106:K109" si="85">ROUND(J106/1000,0)</f>
        <v>0</v>
      </c>
    </row>
    <row r="107" spans="3:11">
      <c r="C107" s="456"/>
      <c r="D107" s="488" t="s">
        <v>511</v>
      </c>
      <c r="E107" s="494" t="s">
        <v>512</v>
      </c>
      <c r="F107" s="473"/>
      <c r="G107" s="474">
        <f t="shared" si="82"/>
        <v>0</v>
      </c>
      <c r="H107" s="473">
        <f t="shared" si="83"/>
        <v>0</v>
      </c>
      <c r="I107" s="474">
        <f t="shared" si="84"/>
        <v>0</v>
      </c>
      <c r="J107" s="473"/>
      <c r="K107" s="474">
        <f t="shared" si="85"/>
        <v>0</v>
      </c>
    </row>
    <row r="108" spans="3:11">
      <c r="C108" s="456"/>
      <c r="D108" s="488" t="s">
        <v>513</v>
      </c>
      <c r="E108" s="494" t="s">
        <v>514</v>
      </c>
      <c r="F108" s="473"/>
      <c r="G108" s="474">
        <f t="shared" si="82"/>
        <v>0</v>
      </c>
      <c r="H108" s="473">
        <f t="shared" si="83"/>
        <v>0</v>
      </c>
      <c r="I108" s="474">
        <f t="shared" si="84"/>
        <v>0</v>
      </c>
      <c r="J108" s="473">
        <f>'Allegato 1.1 CONFRONTI'!N146</f>
        <v>0</v>
      </c>
      <c r="K108" s="474">
        <f t="shared" si="85"/>
        <v>0</v>
      </c>
    </row>
    <row r="109" spans="3:11">
      <c r="C109" s="456"/>
      <c r="D109" s="478" t="s">
        <v>515</v>
      </c>
      <c r="E109" s="479" t="s">
        <v>516</v>
      </c>
      <c r="F109" s="473">
        <v>165944.67000000001</v>
      </c>
      <c r="G109" s="474">
        <f t="shared" si="82"/>
        <v>166</v>
      </c>
      <c r="H109" s="473">
        <f t="shared" si="83"/>
        <v>221259.56000000003</v>
      </c>
      <c r="I109" s="474">
        <f t="shared" si="84"/>
        <v>221</v>
      </c>
      <c r="J109" s="473">
        <f>'Allegato 1.1 (CE) new'!O148+'Allegato 1.1 (CE) new'!O149</f>
        <v>108154</v>
      </c>
      <c r="K109" s="474">
        <f t="shared" si="85"/>
        <v>108</v>
      </c>
    </row>
    <row r="110" spans="3:11">
      <c r="C110" s="456"/>
      <c r="D110" s="483" t="s">
        <v>517</v>
      </c>
      <c r="E110" s="484" t="s">
        <v>518</v>
      </c>
      <c r="F110" s="467">
        <f>F111+F112+F113</f>
        <v>1696070.76</v>
      </c>
      <c r="G110" s="468">
        <f>G111+G112+G113</f>
        <v>1696</v>
      </c>
      <c r="H110" s="467">
        <f t="shared" ref="H110:K110" si="86">H111+H112+H113</f>
        <v>2261427.6800000002</v>
      </c>
      <c r="I110" s="468">
        <f t="shared" si="86"/>
        <v>2261</v>
      </c>
      <c r="J110" s="467">
        <f t="shared" si="86"/>
        <v>1801519</v>
      </c>
      <c r="K110" s="468">
        <f t="shared" si="86"/>
        <v>1802</v>
      </c>
    </row>
    <row r="111" spans="3:11" ht="25.5">
      <c r="C111" s="456"/>
      <c r="D111" s="480" t="s">
        <v>519</v>
      </c>
      <c r="E111" s="485" t="s">
        <v>520</v>
      </c>
      <c r="F111" s="473"/>
      <c r="G111" s="474">
        <f t="shared" ref="G111:G113" si="87">ROUND(F111/1000,0)</f>
        <v>0</v>
      </c>
      <c r="H111" s="473">
        <f t="shared" ref="H111:H113" si="88">F111/3*4</f>
        <v>0</v>
      </c>
      <c r="I111" s="474">
        <f t="shared" ref="I111:I113" si="89">ROUND(H111/1000,0)</f>
        <v>0</v>
      </c>
      <c r="J111" s="473">
        <f>'Allegato 1.1 (CE) new'!O151</f>
        <v>1677034</v>
      </c>
      <c r="K111" s="474">
        <f t="shared" ref="K111:K113" si="90">ROUND(J111/1000,0)</f>
        <v>1677</v>
      </c>
    </row>
    <row r="112" spans="3:11">
      <c r="C112" s="456"/>
      <c r="D112" s="480" t="s">
        <v>521</v>
      </c>
      <c r="E112" s="485" t="s">
        <v>522</v>
      </c>
      <c r="F112" s="473"/>
      <c r="G112" s="474">
        <f t="shared" si="87"/>
        <v>0</v>
      </c>
      <c r="H112" s="473">
        <f t="shared" si="88"/>
        <v>0</v>
      </c>
      <c r="I112" s="474">
        <f t="shared" si="89"/>
        <v>0</v>
      </c>
      <c r="J112" s="473">
        <f>'Allegato 1.1 (CE) new'!O154</f>
        <v>46649</v>
      </c>
      <c r="K112" s="474">
        <f t="shared" si="90"/>
        <v>47</v>
      </c>
    </row>
    <row r="113" spans="3:15">
      <c r="C113" s="456"/>
      <c r="D113" s="480" t="s">
        <v>523</v>
      </c>
      <c r="E113" s="485" t="s">
        <v>524</v>
      </c>
      <c r="F113" s="473">
        <v>1696070.76</v>
      </c>
      <c r="G113" s="474">
        <f t="shared" si="87"/>
        <v>1696</v>
      </c>
      <c r="H113" s="473">
        <f t="shared" si="88"/>
        <v>2261427.6800000002</v>
      </c>
      <c r="I113" s="474">
        <f t="shared" si="89"/>
        <v>2261</v>
      </c>
      <c r="J113" s="473">
        <f>'Allegato 1.1 (CE) new'!O159</f>
        <v>77836</v>
      </c>
      <c r="K113" s="474">
        <f t="shared" si="90"/>
        <v>78</v>
      </c>
    </row>
    <row r="114" spans="3:15">
      <c r="C114" s="456"/>
      <c r="D114" s="483" t="s">
        <v>525</v>
      </c>
      <c r="E114" s="484" t="s">
        <v>526</v>
      </c>
      <c r="F114" s="467">
        <f>F115+F116+F117+F118+F119+F120</f>
        <v>829604.69549999991</v>
      </c>
      <c r="G114" s="468">
        <f>G115+G116+G117+G118+G119+G120</f>
        <v>830</v>
      </c>
      <c r="H114" s="467">
        <f t="shared" ref="H114:K114" si="91">H115+H116+H117+H118+H119+H120</f>
        <v>1106139.5939999998</v>
      </c>
      <c r="I114" s="468">
        <f t="shared" si="91"/>
        <v>1106</v>
      </c>
      <c r="J114" s="467">
        <f t="shared" si="91"/>
        <v>3151425</v>
      </c>
      <c r="K114" s="468">
        <f t="shared" si="91"/>
        <v>3152</v>
      </c>
    </row>
    <row r="115" spans="3:15">
      <c r="C115" s="456"/>
      <c r="D115" s="480" t="s">
        <v>527</v>
      </c>
      <c r="E115" s="485" t="s">
        <v>528</v>
      </c>
      <c r="F115" s="473"/>
      <c r="G115" s="474">
        <f t="shared" ref="G115:G121" si="92">ROUND(F115/1000,0)</f>
        <v>0</v>
      </c>
      <c r="H115" s="473">
        <f t="shared" ref="H115:H121" si="93">F115/3*4</f>
        <v>0</v>
      </c>
      <c r="I115" s="474">
        <f t="shared" ref="I115" si="94">ROUND(H115/1000,0)</f>
        <v>0</v>
      </c>
      <c r="J115" s="473"/>
      <c r="K115" s="474">
        <f t="shared" ref="K115" si="95">ROUND(J115/1000,0)</f>
        <v>0</v>
      </c>
    </row>
    <row r="116" spans="3:15">
      <c r="C116" s="456"/>
      <c r="D116" s="480" t="s">
        <v>529</v>
      </c>
      <c r="E116" s="485" t="s">
        <v>530</v>
      </c>
      <c r="F116" s="473">
        <v>694316.10750000004</v>
      </c>
      <c r="G116" s="474">
        <f>ROUND(F116/1000,0)+1</f>
        <v>695</v>
      </c>
      <c r="H116" s="473">
        <f t="shared" si="93"/>
        <v>925754.81</v>
      </c>
      <c r="I116" s="474">
        <f>ROUND(H116/1000,0)</f>
        <v>926</v>
      </c>
      <c r="J116" s="473">
        <f>'Allegato 1.1 (CE) new'!O163</f>
        <v>1829699</v>
      </c>
      <c r="K116" s="474">
        <f>ROUND(J116/1000,0)</f>
        <v>1830</v>
      </c>
    </row>
    <row r="117" spans="3:15">
      <c r="C117" s="456"/>
      <c r="D117" s="480" t="s">
        <v>531</v>
      </c>
      <c r="E117" s="485" t="s">
        <v>532</v>
      </c>
      <c r="F117" s="473"/>
      <c r="G117" s="474">
        <f t="shared" si="92"/>
        <v>0</v>
      </c>
      <c r="H117" s="473">
        <f t="shared" si="93"/>
        <v>0</v>
      </c>
      <c r="I117" s="474">
        <f t="shared" ref="I117:I121" si="96">ROUND(H117/1000,0)</f>
        <v>0</v>
      </c>
      <c r="J117" s="473"/>
      <c r="K117" s="474">
        <f t="shared" ref="K117:K121" si="97">ROUND(J117/1000,0)</f>
        <v>0</v>
      </c>
    </row>
    <row r="118" spans="3:15">
      <c r="C118" s="456"/>
      <c r="D118" s="471" t="s">
        <v>533</v>
      </c>
      <c r="E118" s="486" t="s">
        <v>534</v>
      </c>
      <c r="F118" s="473">
        <f>F372*0.35-F116</f>
        <v>135288.58799999987</v>
      </c>
      <c r="G118" s="474">
        <f t="shared" si="92"/>
        <v>135</v>
      </c>
      <c r="H118" s="473">
        <f t="shared" si="93"/>
        <v>180384.78399999984</v>
      </c>
      <c r="I118" s="474">
        <f t="shared" si="96"/>
        <v>180</v>
      </c>
      <c r="J118" s="473">
        <f>'Allegato 1.1 (CE) new'!O168</f>
        <v>1321726</v>
      </c>
      <c r="K118" s="474">
        <f t="shared" si="97"/>
        <v>1322</v>
      </c>
    </row>
    <row r="119" spans="3:15">
      <c r="C119" s="456"/>
      <c r="D119" s="480" t="s">
        <v>535</v>
      </c>
      <c r="E119" s="485" t="s">
        <v>536</v>
      </c>
      <c r="F119" s="473"/>
      <c r="G119" s="474">
        <f t="shared" si="92"/>
        <v>0</v>
      </c>
      <c r="H119" s="473">
        <f t="shared" si="93"/>
        <v>0</v>
      </c>
      <c r="I119" s="474">
        <f t="shared" si="96"/>
        <v>0</v>
      </c>
      <c r="J119" s="473"/>
      <c r="K119" s="474">
        <f t="shared" si="97"/>
        <v>0</v>
      </c>
    </row>
    <row r="120" spans="3:15">
      <c r="C120" s="456"/>
      <c r="D120" s="480" t="s">
        <v>537</v>
      </c>
      <c r="E120" s="485" t="s">
        <v>538</v>
      </c>
      <c r="F120" s="473"/>
      <c r="G120" s="474">
        <f t="shared" si="92"/>
        <v>0</v>
      </c>
      <c r="H120" s="473">
        <f t="shared" si="93"/>
        <v>0</v>
      </c>
      <c r="I120" s="474">
        <f t="shared" si="96"/>
        <v>0</v>
      </c>
      <c r="J120" s="473"/>
      <c r="K120" s="474">
        <f t="shared" si="97"/>
        <v>0</v>
      </c>
    </row>
    <row r="121" spans="3:15">
      <c r="C121" s="456"/>
      <c r="D121" s="483" t="s">
        <v>539</v>
      </c>
      <c r="E121" s="484" t="s">
        <v>540</v>
      </c>
      <c r="F121" s="482"/>
      <c r="G121" s="474">
        <f t="shared" si="92"/>
        <v>0</v>
      </c>
      <c r="H121" s="473">
        <f t="shared" si="93"/>
        <v>0</v>
      </c>
      <c r="I121" s="474">
        <f t="shared" si="96"/>
        <v>0</v>
      </c>
      <c r="J121" s="482"/>
      <c r="K121" s="474">
        <f t="shared" si="97"/>
        <v>0</v>
      </c>
    </row>
    <row r="122" spans="3:15">
      <c r="C122" s="456"/>
      <c r="D122" s="483" t="s">
        <v>541</v>
      </c>
      <c r="E122" s="484" t="s">
        <v>542</v>
      </c>
      <c r="F122" s="467">
        <f>F123+F124+F125</f>
        <v>75153.87</v>
      </c>
      <c r="G122" s="468">
        <f>G123+G124+G125</f>
        <v>75</v>
      </c>
      <c r="H122" s="467">
        <f t="shared" ref="H122:K122" si="98">H123+H124+H125</f>
        <v>100205.15999999999</v>
      </c>
      <c r="I122" s="468">
        <f t="shared" si="98"/>
        <v>100</v>
      </c>
      <c r="J122" s="467">
        <f t="shared" si="98"/>
        <v>12478</v>
      </c>
      <c r="K122" s="468">
        <f t="shared" si="98"/>
        <v>12</v>
      </c>
    </row>
    <row r="123" spans="3:15">
      <c r="C123" s="456"/>
      <c r="D123" s="480" t="s">
        <v>543</v>
      </c>
      <c r="E123" s="485" t="s">
        <v>544</v>
      </c>
      <c r="F123" s="473"/>
      <c r="G123" s="474">
        <f t="shared" ref="G123:G125" si="99">ROUND(F123/1000,0)</f>
        <v>0</v>
      </c>
      <c r="H123" s="473">
        <f t="shared" ref="H123:H125" si="100">F123/3*4</f>
        <v>0</v>
      </c>
      <c r="I123" s="474">
        <f t="shared" ref="I123:I125" si="101">ROUND(H123/1000,0)</f>
        <v>0</v>
      </c>
      <c r="J123" s="473">
        <f>'Allegato 1.1 (CE) new'!O179</f>
        <v>0</v>
      </c>
      <c r="K123" s="474">
        <f t="shared" ref="K123:K125" si="102">ROUND(J123/1000,0)</f>
        <v>0</v>
      </c>
      <c r="N123" s="361"/>
    </row>
    <row r="124" spans="3:15">
      <c r="C124" s="456"/>
      <c r="D124" s="480" t="s">
        <v>545</v>
      </c>
      <c r="E124" s="485" t="s">
        <v>546</v>
      </c>
      <c r="F124" s="473">
        <v>28296.6</v>
      </c>
      <c r="G124" s="474">
        <f t="shared" si="99"/>
        <v>28</v>
      </c>
      <c r="H124" s="473">
        <f t="shared" si="100"/>
        <v>37728.799999999996</v>
      </c>
      <c r="I124" s="474">
        <f t="shared" si="101"/>
        <v>38</v>
      </c>
      <c r="J124" s="473">
        <f>'Allegato 1.1 (CE) new'!O185</f>
        <v>12478</v>
      </c>
      <c r="K124" s="474">
        <f t="shared" si="102"/>
        <v>12</v>
      </c>
    </row>
    <row r="125" spans="3:15">
      <c r="C125" s="456"/>
      <c r="D125" s="480" t="s">
        <v>547</v>
      </c>
      <c r="E125" s="485" t="s">
        <v>548</v>
      </c>
      <c r="F125" s="473">
        <v>46857.27</v>
      </c>
      <c r="G125" s="474">
        <f t="shared" si="99"/>
        <v>47</v>
      </c>
      <c r="H125" s="473">
        <f t="shared" si="100"/>
        <v>62476.359999999993</v>
      </c>
      <c r="I125" s="474">
        <f t="shared" si="101"/>
        <v>62</v>
      </c>
      <c r="J125" s="473">
        <f>'Allegato 1.1 (CE) new'!O188</f>
        <v>0</v>
      </c>
      <c r="K125" s="474">
        <f t="shared" si="102"/>
        <v>0</v>
      </c>
    </row>
    <row r="126" spans="3:15">
      <c r="C126" s="456"/>
      <c r="D126" s="483" t="s">
        <v>549</v>
      </c>
      <c r="E126" s="483" t="s">
        <v>550</v>
      </c>
      <c r="F126" s="467">
        <f>F17+F40+F43+F48+F91+F110+F114+F121+F122</f>
        <v>209870967.54349998</v>
      </c>
      <c r="G126" s="468">
        <f>G17+G40+G43+G48+G91+G110+G114+G121+G122</f>
        <v>209870</v>
      </c>
      <c r="H126" s="467">
        <f t="shared" ref="H126:K126" si="103">H17+H40+H43+H48+H91+H110+H114+H121+H122</f>
        <v>279827956.72466666</v>
      </c>
      <c r="I126" s="468">
        <f t="shared" si="103"/>
        <v>279826</v>
      </c>
      <c r="J126" s="467">
        <f t="shared" si="103"/>
        <v>269753559</v>
      </c>
      <c r="K126" s="468">
        <f t="shared" si="103"/>
        <v>269753</v>
      </c>
      <c r="L126" s="361">
        <f>'Allegato 1.1 (CE) new'!O238</f>
        <v>269753559</v>
      </c>
      <c r="M126" s="361">
        <f>J126-L126</f>
        <v>0</v>
      </c>
      <c r="N126" s="440"/>
      <c r="O126" s="361"/>
    </row>
    <row r="127" spans="3:15">
      <c r="C127" s="456"/>
      <c r="D127" s="483" t="s">
        <v>551</v>
      </c>
      <c r="E127" s="484" t="s">
        <v>552</v>
      </c>
      <c r="F127" s="467">
        <f>F128+F147</f>
        <v>24500489.319999997</v>
      </c>
      <c r="G127" s="468">
        <f>G128+G147</f>
        <v>24500</v>
      </c>
      <c r="H127" s="467">
        <f t="shared" ref="H127:K127" si="104">H128+H147</f>
        <v>32667319.093333334</v>
      </c>
      <c r="I127" s="468">
        <f t="shared" si="104"/>
        <v>32669</v>
      </c>
      <c r="J127" s="467">
        <f t="shared" si="104"/>
        <v>42772610</v>
      </c>
      <c r="K127" s="468">
        <f t="shared" si="104"/>
        <v>42775</v>
      </c>
      <c r="L127" s="361">
        <f>'Allegato 1.1 CONFRONTI'!N241</f>
        <v>42772610</v>
      </c>
      <c r="M127" s="361">
        <f>J127-L127</f>
        <v>0</v>
      </c>
    </row>
    <row r="128" spans="3:15">
      <c r="C128" s="456"/>
      <c r="D128" s="478" t="s">
        <v>553</v>
      </c>
      <c r="E128" s="479" t="s">
        <v>554</v>
      </c>
      <c r="F128" s="467">
        <f>F129+F133+F137+F141+F142+F143+F144+F145+F146</f>
        <v>23401626.979999997</v>
      </c>
      <c r="G128" s="468">
        <f>G129+G133+G137+G141+G142+G143+G144+G145+G146</f>
        <v>23402</v>
      </c>
      <c r="H128" s="467">
        <f t="shared" ref="H128:K128" si="105">H129+H133+H137+H141+H142+H143+H144+H145+H146</f>
        <v>31202169.306666669</v>
      </c>
      <c r="I128" s="468">
        <f t="shared" si="105"/>
        <v>31204</v>
      </c>
      <c r="J128" s="467">
        <f t="shared" si="105"/>
        <v>42418834</v>
      </c>
      <c r="K128" s="468">
        <f t="shared" si="105"/>
        <v>42422</v>
      </c>
    </row>
    <row r="129" spans="3:11">
      <c r="C129" s="456"/>
      <c r="D129" s="478" t="s">
        <v>555</v>
      </c>
      <c r="E129" s="487" t="s">
        <v>556</v>
      </c>
      <c r="F129" s="467">
        <f>F130+F131+F132</f>
        <v>10713701</v>
      </c>
      <c r="G129" s="468">
        <f>G130+G131+G132</f>
        <v>10714</v>
      </c>
      <c r="H129" s="467">
        <f t="shared" ref="H129:K129" si="106">H130+H131+H132</f>
        <v>14284934.666666666</v>
      </c>
      <c r="I129" s="468">
        <f t="shared" si="106"/>
        <v>14285</v>
      </c>
      <c r="J129" s="467">
        <f t="shared" si="106"/>
        <v>24186557</v>
      </c>
      <c r="K129" s="468">
        <f t="shared" si="106"/>
        <v>24187</v>
      </c>
    </row>
    <row r="130" spans="3:11" ht="25.5">
      <c r="C130" s="456"/>
      <c r="D130" s="488" t="s">
        <v>557</v>
      </c>
      <c r="E130" s="495" t="s">
        <v>558</v>
      </c>
      <c r="F130" s="473">
        <v>10713701</v>
      </c>
      <c r="G130" s="474">
        <f t="shared" ref="G130:G132" si="107">ROUND(F130/1000,0)</f>
        <v>10714</v>
      </c>
      <c r="H130" s="473">
        <f t="shared" ref="H130:H132" si="108">F130/3*4</f>
        <v>14284934.666666666</v>
      </c>
      <c r="I130" s="474">
        <f t="shared" ref="I130:I132" si="109">ROUND(H130/1000,0)</f>
        <v>14285</v>
      </c>
      <c r="J130" s="473">
        <f>'Allegato 1.1 (CE) new'!O244+'Allegato 1.1 (CE) new'!O247+'Allegato 1.1 (CE) new'!O249+'Allegato 1.1 (CE) new'!O253</f>
        <v>24186557</v>
      </c>
      <c r="K130" s="474">
        <f>ROUND(J130/1000,0)</f>
        <v>24187</v>
      </c>
    </row>
    <row r="131" spans="3:11">
      <c r="C131" s="456"/>
      <c r="D131" s="488" t="s">
        <v>559</v>
      </c>
      <c r="E131" s="495" t="s">
        <v>560</v>
      </c>
      <c r="F131" s="473"/>
      <c r="G131" s="474">
        <f t="shared" si="107"/>
        <v>0</v>
      </c>
      <c r="H131" s="473">
        <f t="shared" si="108"/>
        <v>0</v>
      </c>
      <c r="I131" s="474">
        <f t="shared" si="109"/>
        <v>0</v>
      </c>
      <c r="J131" s="473">
        <f>'Allegato 1.1 (CE) new'!O245</f>
        <v>0</v>
      </c>
      <c r="K131" s="474">
        <f t="shared" ref="K131:K132" si="110">ROUND(J131/1000,0)</f>
        <v>0</v>
      </c>
    </row>
    <row r="132" spans="3:11">
      <c r="C132" s="456"/>
      <c r="D132" s="488" t="s">
        <v>561</v>
      </c>
      <c r="E132" s="495" t="s">
        <v>562</v>
      </c>
      <c r="F132" s="473"/>
      <c r="G132" s="474">
        <f t="shared" si="107"/>
        <v>0</v>
      </c>
      <c r="H132" s="473">
        <f t="shared" si="108"/>
        <v>0</v>
      </c>
      <c r="I132" s="474">
        <f t="shared" si="109"/>
        <v>0</v>
      </c>
      <c r="J132" s="473"/>
      <c r="K132" s="474">
        <f t="shared" si="110"/>
        <v>0</v>
      </c>
    </row>
    <row r="133" spans="3:11">
      <c r="C133" s="456"/>
      <c r="D133" s="478" t="s">
        <v>563</v>
      </c>
      <c r="E133" s="487" t="s">
        <v>564</v>
      </c>
      <c r="F133" s="467">
        <f>F134+F135+F136</f>
        <v>154144.47</v>
      </c>
      <c r="G133" s="468">
        <f>G134+G135+G136</f>
        <v>154</v>
      </c>
      <c r="H133" s="467">
        <f t="shared" ref="H133:K133" si="111">H134+H135+H136</f>
        <v>205525.96</v>
      </c>
      <c r="I133" s="468">
        <f t="shared" si="111"/>
        <v>206</v>
      </c>
      <c r="J133" s="467">
        <f t="shared" si="111"/>
        <v>178967</v>
      </c>
      <c r="K133" s="468">
        <f t="shared" si="111"/>
        <v>179</v>
      </c>
    </row>
    <row r="134" spans="3:11">
      <c r="C134" s="456" t="s">
        <v>350</v>
      </c>
      <c r="D134" s="488" t="s">
        <v>565</v>
      </c>
      <c r="E134" s="495" t="s">
        <v>566</v>
      </c>
      <c r="F134" s="473"/>
      <c r="G134" s="474">
        <f t="shared" ref="G134:G136" si="112">ROUND(F134/1000,0)</f>
        <v>0</v>
      </c>
      <c r="H134" s="473">
        <f t="shared" ref="H134:H136" si="113">F134/3*4</f>
        <v>0</v>
      </c>
      <c r="I134" s="474">
        <f t="shared" ref="I134:I136" si="114">ROUND(H134/1000,0)</f>
        <v>0</v>
      </c>
      <c r="J134" s="473"/>
      <c r="K134" s="474">
        <f t="shared" ref="K134:K136" si="115">ROUND(J134/1000,0)</f>
        <v>0</v>
      </c>
    </row>
    <row r="135" spans="3:11">
      <c r="C135" s="456" t="s">
        <v>419</v>
      </c>
      <c r="D135" s="488" t="s">
        <v>567</v>
      </c>
      <c r="E135" s="495" t="s">
        <v>568</v>
      </c>
      <c r="F135" s="473"/>
      <c r="G135" s="474">
        <f t="shared" si="112"/>
        <v>0</v>
      </c>
      <c r="H135" s="473">
        <f t="shared" si="113"/>
        <v>0</v>
      </c>
      <c r="I135" s="474">
        <f t="shared" si="114"/>
        <v>0</v>
      </c>
      <c r="J135" s="473"/>
      <c r="K135" s="474">
        <f t="shared" si="115"/>
        <v>0</v>
      </c>
    </row>
    <row r="136" spans="3:11">
      <c r="C136" s="456"/>
      <c r="D136" s="488" t="s">
        <v>569</v>
      </c>
      <c r="E136" s="495" t="s">
        <v>570</v>
      </c>
      <c r="F136" s="473">
        <v>154144.47</v>
      </c>
      <c r="G136" s="474">
        <f t="shared" si="112"/>
        <v>154</v>
      </c>
      <c r="H136" s="473">
        <f t="shared" si="113"/>
        <v>205525.96</v>
      </c>
      <c r="I136" s="474">
        <f t="shared" si="114"/>
        <v>206</v>
      </c>
      <c r="J136" s="473">
        <f>'Allegato 1.1 (CE) new'!O255</f>
        <v>178967</v>
      </c>
      <c r="K136" s="474">
        <f t="shared" si="115"/>
        <v>179</v>
      </c>
    </row>
    <row r="137" spans="3:11">
      <c r="C137" s="456"/>
      <c r="D137" s="478" t="s">
        <v>571</v>
      </c>
      <c r="E137" s="487" t="s">
        <v>572</v>
      </c>
      <c r="F137" s="467">
        <f>F138+F139+F140</f>
        <v>4245596.6099999994</v>
      </c>
      <c r="G137" s="468">
        <f>G138+G139+G140</f>
        <v>4246</v>
      </c>
      <c r="H137" s="467">
        <f t="shared" ref="H137:K137" si="116">H138+H139+H140</f>
        <v>5660795.4799999995</v>
      </c>
      <c r="I137" s="468">
        <f t="shared" si="116"/>
        <v>5661</v>
      </c>
      <c r="J137" s="467">
        <f t="shared" si="116"/>
        <v>5676727</v>
      </c>
      <c r="K137" s="468">
        <f t="shared" si="116"/>
        <v>5677</v>
      </c>
    </row>
    <row r="138" spans="3:11">
      <c r="C138" s="456"/>
      <c r="D138" s="488" t="s">
        <v>573</v>
      </c>
      <c r="E138" s="495" t="s">
        <v>574</v>
      </c>
      <c r="F138" s="473">
        <v>2697818.65</v>
      </c>
      <c r="G138" s="474">
        <f t="shared" ref="G138:G146" si="117">ROUND(F138/1000,0)</f>
        <v>2698</v>
      </c>
      <c r="H138" s="473">
        <f t="shared" ref="H138:H146" si="118">F138/3*4</f>
        <v>3597091.5333333332</v>
      </c>
      <c r="I138" s="474">
        <f t="shared" ref="I138:I146" si="119">ROUND(H138/1000,0)</f>
        <v>3597</v>
      </c>
      <c r="J138" s="473">
        <f>'Allegato 1.1 (CE) new'!O261</f>
        <v>2327991</v>
      </c>
      <c r="K138" s="474">
        <f t="shared" ref="K138:K146" si="120">ROUND(J138/1000,0)</f>
        <v>2328</v>
      </c>
    </row>
    <row r="139" spans="3:11">
      <c r="C139" s="456"/>
      <c r="D139" s="488" t="s">
        <v>575</v>
      </c>
      <c r="E139" s="495" t="s">
        <v>576</v>
      </c>
      <c r="F139" s="473">
        <v>1547777.96</v>
      </c>
      <c r="G139" s="474">
        <f t="shared" si="117"/>
        <v>1548</v>
      </c>
      <c r="H139" s="473">
        <f t="shared" si="118"/>
        <v>2063703.9466666665</v>
      </c>
      <c r="I139" s="474">
        <f t="shared" si="119"/>
        <v>2064</v>
      </c>
      <c r="J139" s="473">
        <f>'Allegato 1.1 (CE) new'!O262</f>
        <v>1981327</v>
      </c>
      <c r="K139" s="474">
        <f>ROUND(J139/1000,0)+1</f>
        <v>1982</v>
      </c>
    </row>
    <row r="140" spans="3:11">
      <c r="C140" s="456"/>
      <c r="D140" s="488" t="s">
        <v>577</v>
      </c>
      <c r="E140" s="495" t="s">
        <v>578</v>
      </c>
      <c r="F140" s="473"/>
      <c r="G140" s="474">
        <f t="shared" si="117"/>
        <v>0</v>
      </c>
      <c r="H140" s="473">
        <f t="shared" si="118"/>
        <v>0</v>
      </c>
      <c r="I140" s="474">
        <f t="shared" si="119"/>
        <v>0</v>
      </c>
      <c r="J140" s="473">
        <f>'Allegato 1.1 (CE) new'!O260</f>
        <v>1367409</v>
      </c>
      <c r="K140" s="474">
        <f t="shared" si="120"/>
        <v>1367</v>
      </c>
    </row>
    <row r="141" spans="3:11">
      <c r="C141" s="456"/>
      <c r="D141" s="478" t="s">
        <v>579</v>
      </c>
      <c r="E141" s="487" t="s">
        <v>580</v>
      </c>
      <c r="F141" s="482">
        <v>76502.320000000007</v>
      </c>
      <c r="G141" s="474">
        <f t="shared" si="117"/>
        <v>77</v>
      </c>
      <c r="H141" s="473">
        <f t="shared" si="118"/>
        <v>102003.09333333334</v>
      </c>
      <c r="I141" s="474">
        <f t="shared" si="119"/>
        <v>102</v>
      </c>
      <c r="J141" s="482">
        <f>'Allegato 1.1 (CE) new'!O264</f>
        <v>108730</v>
      </c>
      <c r="K141" s="474">
        <f t="shared" si="120"/>
        <v>109</v>
      </c>
    </row>
    <row r="142" spans="3:11">
      <c r="C142" s="456"/>
      <c r="D142" s="478" t="s">
        <v>581</v>
      </c>
      <c r="E142" s="487" t="s">
        <v>582</v>
      </c>
      <c r="F142" s="482">
        <v>709353.33</v>
      </c>
      <c r="G142" s="474">
        <f t="shared" si="117"/>
        <v>709</v>
      </c>
      <c r="H142" s="473">
        <f t="shared" si="118"/>
        <v>945804.44</v>
      </c>
      <c r="I142" s="474">
        <f t="shared" si="119"/>
        <v>946</v>
      </c>
      <c r="J142" s="482">
        <f>'Allegato 1.1 (CE) new'!O266</f>
        <v>1653740</v>
      </c>
      <c r="K142" s="474">
        <f t="shared" si="120"/>
        <v>1654</v>
      </c>
    </row>
    <row r="143" spans="3:11">
      <c r="C143" s="456"/>
      <c r="D143" s="478" t="s">
        <v>583</v>
      </c>
      <c r="E143" s="487" t="s">
        <v>584</v>
      </c>
      <c r="F143" s="482">
        <v>2811687.17</v>
      </c>
      <c r="G143" s="474">
        <f t="shared" si="117"/>
        <v>2812</v>
      </c>
      <c r="H143" s="473">
        <f t="shared" si="118"/>
        <v>3748916.2266666666</v>
      </c>
      <c r="I143" s="474">
        <f t="shared" si="119"/>
        <v>3749</v>
      </c>
      <c r="J143" s="482">
        <f>'Allegato 1.1 (CE) new'!O268</f>
        <v>1625790</v>
      </c>
      <c r="K143" s="474">
        <f t="shared" si="120"/>
        <v>1626</v>
      </c>
    </row>
    <row r="144" spans="3:11">
      <c r="C144" s="456"/>
      <c r="D144" s="478" t="s">
        <v>585</v>
      </c>
      <c r="E144" s="487" t="s">
        <v>586</v>
      </c>
      <c r="F144" s="482">
        <v>22232.95</v>
      </c>
      <c r="G144" s="474">
        <f t="shared" si="117"/>
        <v>22</v>
      </c>
      <c r="H144" s="473">
        <f t="shared" si="118"/>
        <v>29643.933333333334</v>
      </c>
      <c r="I144" s="474">
        <f t="shared" si="119"/>
        <v>30</v>
      </c>
      <c r="J144" s="482">
        <f>'Allegato 1.1 (CE) new'!O270</f>
        <v>56540</v>
      </c>
      <c r="K144" s="474">
        <f t="shared" si="120"/>
        <v>57</v>
      </c>
    </row>
    <row r="145" spans="3:13">
      <c r="C145" s="456"/>
      <c r="D145" s="478" t="s">
        <v>587</v>
      </c>
      <c r="E145" s="487" t="s">
        <v>588</v>
      </c>
      <c r="F145" s="482"/>
      <c r="G145" s="474">
        <f t="shared" si="117"/>
        <v>0</v>
      </c>
      <c r="H145" s="473">
        <f t="shared" si="118"/>
        <v>0</v>
      </c>
      <c r="I145" s="474">
        <f t="shared" si="119"/>
        <v>0</v>
      </c>
      <c r="J145" s="482">
        <f>'Allegato 1.1 (CE) new'!O273</f>
        <v>0</v>
      </c>
      <c r="K145" s="474">
        <f>ROUND(J145/1000,0)+1</f>
        <v>1</v>
      </c>
    </row>
    <row r="146" spans="3:13">
      <c r="C146" s="456" t="s">
        <v>350</v>
      </c>
      <c r="D146" s="478" t="s">
        <v>589</v>
      </c>
      <c r="E146" s="487" t="s">
        <v>590</v>
      </c>
      <c r="F146" s="482">
        <v>4668409.13</v>
      </c>
      <c r="G146" s="474">
        <f t="shared" si="117"/>
        <v>4668</v>
      </c>
      <c r="H146" s="473">
        <f t="shared" si="118"/>
        <v>6224545.5066666668</v>
      </c>
      <c r="I146" s="474">
        <f t="shared" si="119"/>
        <v>6225</v>
      </c>
      <c r="J146" s="482">
        <f>'Allegato 1.1 (CE) new'!O275</f>
        <v>8931783</v>
      </c>
      <c r="K146" s="474">
        <f t="shared" si="120"/>
        <v>8932</v>
      </c>
    </row>
    <row r="147" spans="3:13">
      <c r="C147" s="456"/>
      <c r="D147" s="478" t="s">
        <v>591</v>
      </c>
      <c r="E147" s="479" t="s">
        <v>592</v>
      </c>
      <c r="F147" s="467">
        <f>F148+F149+F150+F151+F152+F153+F154</f>
        <v>1098862.3400000001</v>
      </c>
      <c r="G147" s="468">
        <f>G148+G149+G150+G151+G152+G153+G154</f>
        <v>1098</v>
      </c>
      <c r="H147" s="467">
        <f t="shared" ref="H147:K147" si="121">H148+H149+H150+H151+H152+H153+H154</f>
        <v>1465149.7866666666</v>
      </c>
      <c r="I147" s="468">
        <f t="shared" si="121"/>
        <v>1465</v>
      </c>
      <c r="J147" s="467">
        <f t="shared" si="121"/>
        <v>353776</v>
      </c>
      <c r="K147" s="468">
        <f t="shared" si="121"/>
        <v>353</v>
      </c>
    </row>
    <row r="148" spans="3:13">
      <c r="C148" s="456"/>
      <c r="D148" s="480" t="s">
        <v>593</v>
      </c>
      <c r="E148" s="481" t="s">
        <v>594</v>
      </c>
      <c r="F148" s="473"/>
      <c r="G148" s="474">
        <f t="shared" ref="G148:G154" si="122">ROUND(F148/1000,0)</f>
        <v>0</v>
      </c>
      <c r="H148" s="473">
        <f t="shared" ref="H148:H154" si="123">F148/3*4</f>
        <v>0</v>
      </c>
      <c r="I148" s="474">
        <f t="shared" ref="I148:I154" si="124">ROUND(H148/1000,0)</f>
        <v>0</v>
      </c>
      <c r="J148" s="473">
        <f>'Allegato 1.1 (CE) new'!O279</f>
        <v>0</v>
      </c>
      <c r="K148" s="474">
        <f t="shared" ref="K148:K154" si="125">ROUND(J148/1000,0)</f>
        <v>0</v>
      </c>
    </row>
    <row r="149" spans="3:13">
      <c r="C149" s="456"/>
      <c r="D149" s="480" t="s">
        <v>595</v>
      </c>
      <c r="E149" s="481" t="s">
        <v>596</v>
      </c>
      <c r="F149" s="473">
        <v>14087.02</v>
      </c>
      <c r="G149" s="474">
        <f t="shared" si="122"/>
        <v>14</v>
      </c>
      <c r="H149" s="473">
        <f t="shared" si="123"/>
        <v>18782.693333333333</v>
      </c>
      <c r="I149" s="474">
        <f t="shared" si="124"/>
        <v>19</v>
      </c>
      <c r="J149" s="473">
        <f>'Allegato 1.1 (CE) new'!O280</f>
        <v>6127</v>
      </c>
      <c r="K149" s="474">
        <f t="shared" si="125"/>
        <v>6</v>
      </c>
    </row>
    <row r="150" spans="3:13">
      <c r="C150" s="456"/>
      <c r="D150" s="480" t="s">
        <v>597</v>
      </c>
      <c r="E150" s="481" t="s">
        <v>598</v>
      </c>
      <c r="F150" s="473">
        <v>891128.22</v>
      </c>
      <c r="G150" s="474">
        <f t="shared" si="122"/>
        <v>891</v>
      </c>
      <c r="H150" s="473">
        <f t="shared" si="123"/>
        <v>1188170.96</v>
      </c>
      <c r="I150" s="474">
        <f t="shared" si="124"/>
        <v>1188</v>
      </c>
      <c r="J150" s="473">
        <f>'Allegato 1.1 (CE) new'!O281</f>
        <v>160000</v>
      </c>
      <c r="K150" s="474">
        <f t="shared" si="125"/>
        <v>160</v>
      </c>
    </row>
    <row r="151" spans="3:13">
      <c r="C151" s="456"/>
      <c r="D151" s="480" t="s">
        <v>599</v>
      </c>
      <c r="E151" s="481" t="s">
        <v>600</v>
      </c>
      <c r="F151" s="473">
        <v>139452.51</v>
      </c>
      <c r="G151" s="474">
        <f t="shared" si="122"/>
        <v>139</v>
      </c>
      <c r="H151" s="473">
        <f t="shared" si="123"/>
        <v>185936.68000000002</v>
      </c>
      <c r="I151" s="474">
        <f t="shared" si="124"/>
        <v>186</v>
      </c>
      <c r="J151" s="473">
        <f>'Allegato 1.1 (CE) new'!O282</f>
        <v>119309</v>
      </c>
      <c r="K151" s="474">
        <f t="shared" si="125"/>
        <v>119</v>
      </c>
    </row>
    <row r="152" spans="3:13">
      <c r="C152" s="456"/>
      <c r="D152" s="480" t="s">
        <v>601</v>
      </c>
      <c r="E152" s="481" t="s">
        <v>602</v>
      </c>
      <c r="F152" s="473">
        <v>54194.59</v>
      </c>
      <c r="G152" s="474">
        <f t="shared" si="122"/>
        <v>54</v>
      </c>
      <c r="H152" s="473">
        <f t="shared" si="123"/>
        <v>72259.453333333324</v>
      </c>
      <c r="I152" s="474">
        <f t="shared" si="124"/>
        <v>72</v>
      </c>
      <c r="J152" s="473">
        <f>'Allegato 1.1 (CE) new'!O283</f>
        <v>63967</v>
      </c>
      <c r="K152" s="474">
        <f t="shared" si="125"/>
        <v>64</v>
      </c>
    </row>
    <row r="153" spans="3:13">
      <c r="C153" s="456"/>
      <c r="D153" s="480" t="s">
        <v>603</v>
      </c>
      <c r="E153" s="481" t="s">
        <v>604</v>
      </c>
      <c r="F153" s="473"/>
      <c r="G153" s="474">
        <f t="shared" si="122"/>
        <v>0</v>
      </c>
      <c r="H153" s="473">
        <f t="shared" si="123"/>
        <v>0</v>
      </c>
      <c r="I153" s="474">
        <f t="shared" si="124"/>
        <v>0</v>
      </c>
      <c r="J153" s="473">
        <f>'Allegato 1.1 (CE) new'!O284</f>
        <v>4373</v>
      </c>
      <c r="K153" s="474">
        <f t="shared" si="125"/>
        <v>4</v>
      </c>
    </row>
    <row r="154" spans="3:13">
      <c r="C154" s="456" t="s">
        <v>350</v>
      </c>
      <c r="D154" s="480" t="s">
        <v>605</v>
      </c>
      <c r="E154" s="481" t="s">
        <v>606</v>
      </c>
      <c r="F154" s="473"/>
      <c r="G154" s="474">
        <f t="shared" si="122"/>
        <v>0</v>
      </c>
      <c r="H154" s="473">
        <f t="shared" si="123"/>
        <v>0</v>
      </c>
      <c r="I154" s="474">
        <f t="shared" si="124"/>
        <v>0</v>
      </c>
      <c r="J154" s="473"/>
      <c r="K154" s="474">
        <f t="shared" si="125"/>
        <v>0</v>
      </c>
    </row>
    <row r="155" spans="3:13">
      <c r="C155" s="456"/>
      <c r="D155" s="483" t="s">
        <v>607</v>
      </c>
      <c r="E155" s="484" t="s">
        <v>608</v>
      </c>
      <c r="F155" s="467">
        <f>F156+F272</f>
        <v>106064138.98</v>
      </c>
      <c r="G155" s="468">
        <f>G156+G272</f>
        <v>106063</v>
      </c>
      <c r="H155" s="467">
        <f t="shared" ref="H155:K155" si="126">H156+H272</f>
        <v>141418851.97333336</v>
      </c>
      <c r="I155" s="468">
        <f t="shared" si="126"/>
        <v>141420</v>
      </c>
      <c r="J155" s="467">
        <f t="shared" si="126"/>
        <v>134009294</v>
      </c>
      <c r="K155" s="468">
        <f t="shared" si="126"/>
        <v>134012</v>
      </c>
      <c r="L155" s="361">
        <f>'Allegato 1.1 CONFRONTI'!N286</f>
        <v>134009294</v>
      </c>
      <c r="M155" s="361">
        <f>J155-L155</f>
        <v>0</v>
      </c>
    </row>
    <row r="156" spans="3:13">
      <c r="C156" s="456"/>
      <c r="D156" s="483" t="s">
        <v>609</v>
      </c>
      <c r="E156" s="496" t="s">
        <v>610</v>
      </c>
      <c r="F156" s="467">
        <f>F157+F165+F169+F180+F186+F191+F196+F206+F212+F219+F225+F230+F236+F244+F251+F265+F271</f>
        <v>97021636.609999999</v>
      </c>
      <c r="G156" s="468">
        <f>G157+G165+G169+G180+G186+G191+G196+G206+G212+G219+G225+G230+G236+G244+G251+G265+G271</f>
        <v>97020</v>
      </c>
      <c r="H156" s="467">
        <f t="shared" ref="H156:K156" si="127">H157+H165+H169+H180+H186+H191+H196+H206+H212+H219+H225+H230+H236+H244+H251+H265+H271</f>
        <v>129362182.14666669</v>
      </c>
      <c r="I156" s="468">
        <f t="shared" si="127"/>
        <v>129363</v>
      </c>
      <c r="J156" s="467">
        <f t="shared" si="127"/>
        <v>121908528</v>
      </c>
      <c r="K156" s="468">
        <f t="shared" si="127"/>
        <v>121909</v>
      </c>
      <c r="L156" s="361">
        <f>'Allegato 1.1 CONFRONTI'!N287</f>
        <v>121908528</v>
      </c>
      <c r="M156" s="361">
        <f>J156-L156</f>
        <v>0</v>
      </c>
    </row>
    <row r="157" spans="3:13">
      <c r="C157" s="456"/>
      <c r="D157" s="478" t="s">
        <v>611</v>
      </c>
      <c r="E157" s="487" t="s">
        <v>612</v>
      </c>
      <c r="F157" s="467">
        <f>F158+F163+F164</f>
        <v>16859875.600000001</v>
      </c>
      <c r="G157" s="468">
        <f>G158+G163+G164</f>
        <v>16860</v>
      </c>
      <c r="H157" s="467">
        <f t="shared" ref="H157:K157" si="128">H158+H163+H164</f>
        <v>22479834.133333333</v>
      </c>
      <c r="I157" s="468">
        <f t="shared" si="128"/>
        <v>22481</v>
      </c>
      <c r="J157" s="467">
        <f t="shared" si="128"/>
        <v>21950916</v>
      </c>
      <c r="K157" s="468">
        <f t="shared" si="128"/>
        <v>21951</v>
      </c>
    </row>
    <row r="158" spans="3:13">
      <c r="C158" s="456"/>
      <c r="D158" s="478" t="s">
        <v>613</v>
      </c>
      <c r="E158" s="497" t="s">
        <v>614</v>
      </c>
      <c r="F158" s="467">
        <f>F159+F160+F161+F162</f>
        <v>16737875.6</v>
      </c>
      <c r="G158" s="468">
        <f>G159+G160+G161+G162</f>
        <v>16738</v>
      </c>
      <c r="H158" s="467">
        <f t="shared" ref="H158:K158" si="129">H159+H160+H161+H162</f>
        <v>22317167.466666665</v>
      </c>
      <c r="I158" s="468">
        <f t="shared" si="129"/>
        <v>22318</v>
      </c>
      <c r="J158" s="467">
        <f t="shared" si="129"/>
        <v>21794916</v>
      </c>
      <c r="K158" s="468">
        <f t="shared" si="129"/>
        <v>21795</v>
      </c>
    </row>
    <row r="159" spans="3:13">
      <c r="C159" s="456"/>
      <c r="D159" s="498" t="s">
        <v>615</v>
      </c>
      <c r="E159" s="492" t="s">
        <v>616</v>
      </c>
      <c r="F159" s="473">
        <v>7782645.5099999998</v>
      </c>
      <c r="G159" s="474">
        <f t="shared" ref="G159:G164" si="130">ROUND(F159/1000,0)</f>
        <v>7783</v>
      </c>
      <c r="H159" s="473">
        <f t="shared" ref="H159:H164" si="131">F159/3*4</f>
        <v>10376860.68</v>
      </c>
      <c r="I159" s="474">
        <f t="shared" ref="I159:I161" si="132">ROUND(H159/1000,0)</f>
        <v>10377</v>
      </c>
      <c r="J159" s="473">
        <f>'Allegato 1.1 (CE) new'!O289</f>
        <v>10200846</v>
      </c>
      <c r="K159" s="474">
        <f t="shared" ref="K159:K161" si="133">ROUND(J159/1000,0)</f>
        <v>10201</v>
      </c>
    </row>
    <row r="160" spans="3:13">
      <c r="C160" s="456"/>
      <c r="D160" s="498" t="s">
        <v>617</v>
      </c>
      <c r="E160" s="492" t="s">
        <v>618</v>
      </c>
      <c r="F160" s="473">
        <v>2380875.98</v>
      </c>
      <c r="G160" s="474">
        <f t="shared" si="130"/>
        <v>2381</v>
      </c>
      <c r="H160" s="473">
        <f t="shared" si="131"/>
        <v>3174501.3066666666</v>
      </c>
      <c r="I160" s="474">
        <f t="shared" si="132"/>
        <v>3175</v>
      </c>
      <c r="J160" s="473">
        <f>'Allegato 1.1 (CE) new'!O290</f>
        <v>2854447</v>
      </c>
      <c r="K160" s="474">
        <f t="shared" si="133"/>
        <v>2854</v>
      </c>
    </row>
    <row r="161" spans="3:13">
      <c r="C161" s="456"/>
      <c r="D161" s="498" t="s">
        <v>619</v>
      </c>
      <c r="E161" s="492" t="s">
        <v>620</v>
      </c>
      <c r="F161" s="473">
        <v>5523774.2800000003</v>
      </c>
      <c r="G161" s="474">
        <f t="shared" si="130"/>
        <v>5524</v>
      </c>
      <c r="H161" s="473">
        <f t="shared" si="131"/>
        <v>7365032.373333334</v>
      </c>
      <c r="I161" s="474">
        <f t="shared" si="132"/>
        <v>7365</v>
      </c>
      <c r="J161" s="473">
        <f>'Allegato 1.1 (CE) new'!O291</f>
        <v>6828603</v>
      </c>
      <c r="K161" s="474">
        <f t="shared" si="133"/>
        <v>6829</v>
      </c>
    </row>
    <row r="162" spans="3:13">
      <c r="C162" s="456"/>
      <c r="D162" s="498" t="s">
        <v>621</v>
      </c>
      <c r="E162" s="492" t="s">
        <v>622</v>
      </c>
      <c r="F162" s="473">
        <v>1050579.83</v>
      </c>
      <c r="G162" s="474">
        <f>ROUND(F162/1000,0)-1</f>
        <v>1050</v>
      </c>
      <c r="H162" s="473">
        <f t="shared" si="131"/>
        <v>1400773.1066666667</v>
      </c>
      <c r="I162" s="474">
        <f>ROUND(H162/1000,0)</f>
        <v>1401</v>
      </c>
      <c r="J162" s="473">
        <f>'Allegato 1.1 (CE) new'!O292</f>
        <v>1911020</v>
      </c>
      <c r="K162" s="474">
        <f>ROUND(J162/1000,0)</f>
        <v>1911</v>
      </c>
    </row>
    <row r="163" spans="3:13" ht="25.5">
      <c r="C163" s="456" t="s">
        <v>350</v>
      </c>
      <c r="D163" s="478" t="s">
        <v>623</v>
      </c>
      <c r="E163" s="497" t="s">
        <v>624</v>
      </c>
      <c r="F163" s="482"/>
      <c r="G163" s="474">
        <f t="shared" si="130"/>
        <v>0</v>
      </c>
      <c r="H163" s="473">
        <f t="shared" si="131"/>
        <v>0</v>
      </c>
      <c r="I163" s="474">
        <f t="shared" ref="I163:I164" si="134">ROUND(H163/1000,0)</f>
        <v>0</v>
      </c>
      <c r="J163" s="482"/>
      <c r="K163" s="474">
        <f t="shared" ref="K163:K164" si="135">ROUND(J163/1000,0)</f>
        <v>0</v>
      </c>
      <c r="M163" s="344" t="s">
        <v>2692</v>
      </c>
    </row>
    <row r="164" spans="3:13" ht="25.5">
      <c r="C164" s="456" t="s">
        <v>419</v>
      </c>
      <c r="D164" s="478" t="s">
        <v>625</v>
      </c>
      <c r="E164" s="497" t="s">
        <v>626</v>
      </c>
      <c r="F164" s="482">
        <v>122000</v>
      </c>
      <c r="G164" s="474">
        <f t="shared" si="130"/>
        <v>122</v>
      </c>
      <c r="H164" s="473">
        <f t="shared" si="131"/>
        <v>162666.66666666666</v>
      </c>
      <c r="I164" s="474">
        <f t="shared" si="134"/>
        <v>163</v>
      </c>
      <c r="J164" s="482">
        <f>'Allegato 1.1 (CE) new'!O294</f>
        <v>156000</v>
      </c>
      <c r="K164" s="474">
        <f t="shared" si="135"/>
        <v>156</v>
      </c>
      <c r="L164" s="344" t="s">
        <v>2662</v>
      </c>
      <c r="M164" s="361">
        <f>J164+J167+J168+J170+J172+J197+J199+J215+J222+J228</f>
        <v>47668000</v>
      </c>
    </row>
    <row r="165" spans="3:13">
      <c r="C165" s="456"/>
      <c r="D165" s="478" t="s">
        <v>627</v>
      </c>
      <c r="E165" s="487" t="s">
        <v>628</v>
      </c>
      <c r="F165" s="467">
        <f>F166+F167+F168</f>
        <v>22257102.920000002</v>
      </c>
      <c r="G165" s="468">
        <f>G166+G167+G168</f>
        <v>22257</v>
      </c>
      <c r="H165" s="467">
        <f t="shared" ref="H165:K165" si="136">H166+H167+H168</f>
        <v>29676137.22666667</v>
      </c>
      <c r="I165" s="468">
        <f t="shared" si="136"/>
        <v>29676</v>
      </c>
      <c r="J165" s="467">
        <f t="shared" si="136"/>
        <v>27296537</v>
      </c>
      <c r="K165" s="468">
        <f t="shared" si="136"/>
        <v>27297</v>
      </c>
    </row>
    <row r="166" spans="3:13">
      <c r="C166" s="456"/>
      <c r="D166" s="480" t="s">
        <v>629</v>
      </c>
      <c r="E166" s="499" t="s">
        <v>630</v>
      </c>
      <c r="F166" s="473">
        <v>21555102.920000002</v>
      </c>
      <c r="G166" s="474">
        <f t="shared" ref="G166:G168" si="137">ROUND(F166/1000,0)</f>
        <v>21555</v>
      </c>
      <c r="H166" s="473">
        <f t="shared" ref="H166:H168" si="138">F166/3*4</f>
        <v>28740137.22666667</v>
      </c>
      <c r="I166" s="474">
        <f t="shared" ref="I166:I168" si="139">ROUND(H166/1000,0)</f>
        <v>28740</v>
      </c>
      <c r="J166" s="473">
        <f>'Allegato 1.1 (CE) new'!O296+'Allegato 1.1 (CE) new'!O297+'Allegato 1.1 (CE) new'!O298</f>
        <v>26436537</v>
      </c>
      <c r="K166" s="474">
        <f t="shared" ref="K166:K168" si="140">ROUND(J166/1000,0)</f>
        <v>26437</v>
      </c>
    </row>
    <row r="167" spans="3:13">
      <c r="C167" s="456" t="s">
        <v>350</v>
      </c>
      <c r="D167" s="480" t="s">
        <v>631</v>
      </c>
      <c r="E167" s="499" t="s">
        <v>632</v>
      </c>
      <c r="F167" s="473">
        <v>261000</v>
      </c>
      <c r="G167" s="474">
        <f t="shared" si="137"/>
        <v>261</v>
      </c>
      <c r="H167" s="473">
        <f t="shared" si="138"/>
        <v>348000</v>
      </c>
      <c r="I167" s="474">
        <f t="shared" si="139"/>
        <v>348</v>
      </c>
      <c r="J167" s="473">
        <f>'Allegato 1.1 (CE) new'!O299</f>
        <v>350000</v>
      </c>
      <c r="K167" s="474">
        <f t="shared" si="140"/>
        <v>350</v>
      </c>
      <c r="L167" s="344" t="s">
        <v>2662</v>
      </c>
    </row>
    <row r="168" spans="3:13">
      <c r="C168" s="456" t="s">
        <v>419</v>
      </c>
      <c r="D168" s="480" t="s">
        <v>633</v>
      </c>
      <c r="E168" s="499" t="s">
        <v>634</v>
      </c>
      <c r="F168" s="473">
        <v>441000</v>
      </c>
      <c r="G168" s="474">
        <f t="shared" si="137"/>
        <v>441</v>
      </c>
      <c r="H168" s="473">
        <f t="shared" si="138"/>
        <v>588000</v>
      </c>
      <c r="I168" s="474">
        <f t="shared" si="139"/>
        <v>588</v>
      </c>
      <c r="J168" s="473">
        <f>'Allegato 1.1 (CE) new'!O300</f>
        <v>510000</v>
      </c>
      <c r="K168" s="474">
        <f t="shared" si="140"/>
        <v>510</v>
      </c>
      <c r="L168" s="344" t="s">
        <v>2662</v>
      </c>
    </row>
    <row r="169" spans="3:13">
      <c r="C169" s="456"/>
      <c r="D169" s="478" t="s">
        <v>635</v>
      </c>
      <c r="E169" s="487" t="s">
        <v>636</v>
      </c>
      <c r="F169" s="467">
        <f>F170+F171+F172+F173+F174+F179</f>
        <v>9761253.2199999988</v>
      </c>
      <c r="G169" s="468">
        <f>G170+G171+G172+G173+G174+G179</f>
        <v>9761</v>
      </c>
      <c r="H169" s="467">
        <f t="shared" ref="H169:K169" si="141">H170+H171+H172+H173+H174+H179</f>
        <v>13015004.293333333</v>
      </c>
      <c r="I169" s="468">
        <f t="shared" si="141"/>
        <v>13014</v>
      </c>
      <c r="J169" s="467">
        <f t="shared" si="141"/>
        <v>13460014</v>
      </c>
      <c r="K169" s="468">
        <f t="shared" si="141"/>
        <v>13459</v>
      </c>
    </row>
    <row r="170" spans="3:13">
      <c r="C170" s="458" t="s">
        <v>350</v>
      </c>
      <c r="D170" s="480" t="s">
        <v>637</v>
      </c>
      <c r="E170" s="499" t="s">
        <v>638</v>
      </c>
      <c r="F170" s="473">
        <v>2635000</v>
      </c>
      <c r="G170" s="474">
        <f t="shared" ref="G170:G173" si="142">ROUND(F170/1000,0)</f>
        <v>2635</v>
      </c>
      <c r="H170" s="473">
        <f t="shared" ref="H170:H173" si="143">F170/3*4</f>
        <v>3513333.3333333335</v>
      </c>
      <c r="I170" s="474">
        <f t="shared" ref="I170:I173" si="144">ROUND(H170/1000,0)</f>
        <v>3513</v>
      </c>
      <c r="J170" s="473">
        <f>'Allegato 1.1 (CE) new'!O302</f>
        <v>3812000</v>
      </c>
      <c r="K170" s="474">
        <f t="shared" ref="K170:K173" si="145">ROUND(J170/1000,0)</f>
        <v>3812</v>
      </c>
      <c r="L170" s="344" t="s">
        <v>2662</v>
      </c>
    </row>
    <row r="171" spans="3:13">
      <c r="C171" s="456"/>
      <c r="D171" s="480" t="s">
        <v>639</v>
      </c>
      <c r="E171" s="499" t="s">
        <v>640</v>
      </c>
      <c r="F171" s="473"/>
      <c r="G171" s="474">
        <f t="shared" si="142"/>
        <v>0</v>
      </c>
      <c r="H171" s="473">
        <f t="shared" si="143"/>
        <v>0</v>
      </c>
      <c r="I171" s="474">
        <f t="shared" si="144"/>
        <v>0</v>
      </c>
      <c r="J171" s="473"/>
      <c r="K171" s="474">
        <f t="shared" si="145"/>
        <v>0</v>
      </c>
    </row>
    <row r="172" spans="3:13">
      <c r="C172" s="456" t="s">
        <v>419</v>
      </c>
      <c r="D172" s="480" t="s">
        <v>641</v>
      </c>
      <c r="E172" s="499" t="s">
        <v>642</v>
      </c>
      <c r="F172" s="473">
        <v>1712000</v>
      </c>
      <c r="G172" s="474">
        <f t="shared" si="142"/>
        <v>1712</v>
      </c>
      <c r="H172" s="473">
        <f t="shared" si="143"/>
        <v>2282666.6666666665</v>
      </c>
      <c r="I172" s="474">
        <f t="shared" si="144"/>
        <v>2283</v>
      </c>
      <c r="J172" s="473">
        <f>'Allegato 1.1 (CE) new'!O304</f>
        <v>2666000</v>
      </c>
      <c r="K172" s="474">
        <f t="shared" si="145"/>
        <v>2666</v>
      </c>
      <c r="L172" s="344" t="s">
        <v>2662</v>
      </c>
    </row>
    <row r="173" spans="3:13">
      <c r="C173" s="456"/>
      <c r="D173" s="480" t="s">
        <v>643</v>
      </c>
      <c r="E173" s="499" t="s">
        <v>644</v>
      </c>
      <c r="F173" s="473">
        <v>2742339.76</v>
      </c>
      <c r="G173" s="474">
        <f t="shared" si="142"/>
        <v>2742</v>
      </c>
      <c r="H173" s="473">
        <f t="shared" si="143"/>
        <v>3656453.0133333332</v>
      </c>
      <c r="I173" s="474">
        <f t="shared" si="144"/>
        <v>3656</v>
      </c>
      <c r="J173" s="473">
        <f>'Allegato 1.1 (CE) new'!O305</f>
        <v>3761367</v>
      </c>
      <c r="K173" s="474">
        <f t="shared" si="145"/>
        <v>3761</v>
      </c>
    </row>
    <row r="174" spans="3:13">
      <c r="C174" s="456"/>
      <c r="D174" s="478" t="s">
        <v>645</v>
      </c>
      <c r="E174" s="497" t="s">
        <v>646</v>
      </c>
      <c r="F174" s="467">
        <f>F175+F176+F177+F178</f>
        <v>2671913.46</v>
      </c>
      <c r="G174" s="468">
        <f>G175+G176+G177+G178</f>
        <v>2672</v>
      </c>
      <c r="H174" s="467">
        <f t="shared" ref="H174:K174" si="146">H175+H176+H177+H178</f>
        <v>3562551.28</v>
      </c>
      <c r="I174" s="468">
        <f t="shared" si="146"/>
        <v>3562</v>
      </c>
      <c r="J174" s="467">
        <f t="shared" si="146"/>
        <v>3220647</v>
      </c>
      <c r="K174" s="468">
        <f t="shared" si="146"/>
        <v>3220</v>
      </c>
    </row>
    <row r="175" spans="3:13" ht="25.5">
      <c r="C175" s="456"/>
      <c r="D175" s="488" t="s">
        <v>647</v>
      </c>
      <c r="E175" s="500" t="s">
        <v>648</v>
      </c>
      <c r="F175" s="473"/>
      <c r="G175" s="474">
        <f t="shared" ref="G175:G179" si="147">ROUND(F175/1000,0)</f>
        <v>0</v>
      </c>
      <c r="H175" s="473">
        <f t="shared" ref="H175:H179" si="148">F175/3*4</f>
        <v>0</v>
      </c>
      <c r="I175" s="474">
        <f t="shared" ref="I175:I179" si="149">ROUND(H175/1000,0)</f>
        <v>0</v>
      </c>
      <c r="J175" s="473"/>
      <c r="K175" s="474">
        <f t="shared" ref="K175:K179" si="150">ROUND(J175/1000,0)</f>
        <v>0</v>
      </c>
    </row>
    <row r="176" spans="3:13">
      <c r="C176" s="456"/>
      <c r="D176" s="488" t="s">
        <v>649</v>
      </c>
      <c r="E176" s="500" t="s">
        <v>650</v>
      </c>
      <c r="F176" s="473"/>
      <c r="G176" s="474">
        <f t="shared" si="147"/>
        <v>0</v>
      </c>
      <c r="H176" s="473">
        <f t="shared" si="148"/>
        <v>0</v>
      </c>
      <c r="I176" s="474">
        <f t="shared" si="149"/>
        <v>0</v>
      </c>
      <c r="J176" s="473">
        <f>'Allegato 1.1 (CE) new'!O307</f>
        <v>0</v>
      </c>
      <c r="K176" s="474">
        <f t="shared" si="150"/>
        <v>0</v>
      </c>
    </row>
    <row r="177" spans="3:11">
      <c r="C177" s="456"/>
      <c r="D177" s="488" t="s">
        <v>651</v>
      </c>
      <c r="E177" s="500" t="s">
        <v>652</v>
      </c>
      <c r="F177" s="473">
        <v>747272.19</v>
      </c>
      <c r="G177" s="474">
        <f t="shared" si="147"/>
        <v>747</v>
      </c>
      <c r="H177" s="473">
        <f t="shared" si="148"/>
        <v>996362.91999999993</v>
      </c>
      <c r="I177" s="474">
        <f t="shared" si="149"/>
        <v>996</v>
      </c>
      <c r="J177" s="473">
        <f>'Allegato 1.1 (CE) new'!O308</f>
        <v>852232</v>
      </c>
      <c r="K177" s="474">
        <f t="shared" si="150"/>
        <v>852</v>
      </c>
    </row>
    <row r="178" spans="3:11">
      <c r="C178" s="456"/>
      <c r="D178" s="476" t="s">
        <v>653</v>
      </c>
      <c r="E178" s="501" t="s">
        <v>654</v>
      </c>
      <c r="F178" s="473">
        <v>1924641.27</v>
      </c>
      <c r="G178" s="474">
        <f t="shared" si="147"/>
        <v>1925</v>
      </c>
      <c r="H178" s="473">
        <f t="shared" si="148"/>
        <v>2566188.36</v>
      </c>
      <c r="I178" s="474">
        <f t="shared" si="149"/>
        <v>2566</v>
      </c>
      <c r="J178" s="473">
        <f>'Allegato 1.1 (CE) new'!O309</f>
        <v>2368415</v>
      </c>
      <c r="K178" s="474">
        <f>ROUND(J178/1000,0)</f>
        <v>2368</v>
      </c>
    </row>
    <row r="179" spans="3:11" ht="25.5">
      <c r="C179" s="456"/>
      <c r="D179" s="469" t="s">
        <v>655</v>
      </c>
      <c r="E179" s="502" t="s">
        <v>656</v>
      </c>
      <c r="F179" s="482"/>
      <c r="G179" s="474">
        <f t="shared" si="147"/>
        <v>0</v>
      </c>
      <c r="H179" s="473">
        <f t="shared" si="148"/>
        <v>0</v>
      </c>
      <c r="I179" s="474">
        <f t="shared" si="149"/>
        <v>0</v>
      </c>
      <c r="J179" s="482"/>
      <c r="K179" s="474">
        <f t="shared" si="150"/>
        <v>0</v>
      </c>
    </row>
    <row r="180" spans="3:11">
      <c r="C180" s="456"/>
      <c r="D180" s="469" t="s">
        <v>657</v>
      </c>
      <c r="E180" s="475" t="s">
        <v>658</v>
      </c>
      <c r="F180" s="467">
        <f>F181+F182+F183+F184+F185</f>
        <v>969258</v>
      </c>
      <c r="G180" s="468">
        <f>G181+G182+G183+G184+G185</f>
        <v>969</v>
      </c>
      <c r="H180" s="467">
        <f t="shared" ref="H180:K180" si="151">H181+H182+H183+H184+H185</f>
        <v>1292344</v>
      </c>
      <c r="I180" s="468">
        <f t="shared" si="151"/>
        <v>1292</v>
      </c>
      <c r="J180" s="467">
        <f t="shared" si="151"/>
        <v>1335075</v>
      </c>
      <c r="K180" s="468">
        <f t="shared" si="151"/>
        <v>1335</v>
      </c>
    </row>
    <row r="181" spans="3:11">
      <c r="C181" s="456" t="s">
        <v>350</v>
      </c>
      <c r="D181" s="471" t="s">
        <v>659</v>
      </c>
      <c r="E181" s="503" t="s">
        <v>660</v>
      </c>
      <c r="F181" s="473"/>
      <c r="G181" s="474">
        <f t="shared" ref="G181:G185" si="152">ROUND(F181/1000,0)</f>
        <v>0</v>
      </c>
      <c r="H181" s="473">
        <f t="shared" ref="H181:H185" si="153">F181/3*4</f>
        <v>0</v>
      </c>
      <c r="I181" s="474">
        <f t="shared" ref="I181:I185" si="154">ROUND(H181/1000,0)</f>
        <v>0</v>
      </c>
      <c r="J181" s="473"/>
      <c r="K181" s="474">
        <f t="shared" ref="K181:K185" si="155">ROUND(J181/1000,0)</f>
        <v>0</v>
      </c>
    </row>
    <row r="182" spans="3:11">
      <c r="C182" s="458"/>
      <c r="D182" s="471" t="s">
        <v>661</v>
      </c>
      <c r="E182" s="503" t="s">
        <v>662</v>
      </c>
      <c r="F182" s="473"/>
      <c r="G182" s="474">
        <f t="shared" si="152"/>
        <v>0</v>
      </c>
      <c r="H182" s="473">
        <f t="shared" si="153"/>
        <v>0</v>
      </c>
      <c r="I182" s="474">
        <f t="shared" si="154"/>
        <v>0</v>
      </c>
      <c r="J182" s="473"/>
      <c r="K182" s="474">
        <f t="shared" si="155"/>
        <v>0</v>
      </c>
    </row>
    <row r="183" spans="3:11">
      <c r="C183" s="458" t="s">
        <v>424</v>
      </c>
      <c r="D183" s="471" t="s">
        <v>663</v>
      </c>
      <c r="E183" s="503" t="s">
        <v>664</v>
      </c>
      <c r="F183" s="473"/>
      <c r="G183" s="474">
        <f t="shared" si="152"/>
        <v>0</v>
      </c>
      <c r="H183" s="473">
        <f t="shared" si="153"/>
        <v>0</v>
      </c>
      <c r="I183" s="474">
        <f t="shared" si="154"/>
        <v>0</v>
      </c>
      <c r="J183" s="473"/>
      <c r="K183" s="474">
        <f t="shared" si="155"/>
        <v>0</v>
      </c>
    </row>
    <row r="184" spans="3:11">
      <c r="C184" s="458"/>
      <c r="D184" s="471" t="s">
        <v>665</v>
      </c>
      <c r="E184" s="503" t="s">
        <v>666</v>
      </c>
      <c r="F184" s="473">
        <v>747914.25</v>
      </c>
      <c r="G184" s="474">
        <f t="shared" si="152"/>
        <v>748</v>
      </c>
      <c r="H184" s="473">
        <f t="shared" si="153"/>
        <v>997219</v>
      </c>
      <c r="I184" s="474">
        <f t="shared" si="154"/>
        <v>997</v>
      </c>
      <c r="J184" s="473">
        <f>'Allegato 1.1 (CE) new'!O315</f>
        <v>997199</v>
      </c>
      <c r="K184" s="474">
        <f t="shared" si="155"/>
        <v>997</v>
      </c>
    </row>
    <row r="185" spans="3:11">
      <c r="C185" s="458"/>
      <c r="D185" s="471" t="s">
        <v>667</v>
      </c>
      <c r="E185" s="503" t="s">
        <v>668</v>
      </c>
      <c r="F185" s="473">
        <v>221343.75</v>
      </c>
      <c r="G185" s="474">
        <f t="shared" si="152"/>
        <v>221</v>
      </c>
      <c r="H185" s="473">
        <f t="shared" si="153"/>
        <v>295125</v>
      </c>
      <c r="I185" s="474">
        <f t="shared" si="154"/>
        <v>295</v>
      </c>
      <c r="J185" s="473">
        <f>'Allegato 1.1 (CE) new'!O316</f>
        <v>337876</v>
      </c>
      <c r="K185" s="474">
        <f t="shared" si="155"/>
        <v>338</v>
      </c>
    </row>
    <row r="186" spans="3:11">
      <c r="C186" s="458"/>
      <c r="D186" s="469" t="s">
        <v>669</v>
      </c>
      <c r="E186" s="475" t="s">
        <v>670</v>
      </c>
      <c r="F186" s="467">
        <f>F187+F188+F189+F190</f>
        <v>2537830.54</v>
      </c>
      <c r="G186" s="468">
        <f>G187+G188+G189+G190</f>
        <v>2538</v>
      </c>
      <c r="H186" s="467">
        <f t="shared" ref="H186:K186" si="156">H187+H188+H189+H190</f>
        <v>3383774.0533333332</v>
      </c>
      <c r="I186" s="468">
        <f t="shared" si="156"/>
        <v>3384</v>
      </c>
      <c r="J186" s="467">
        <f t="shared" si="156"/>
        <v>2904143</v>
      </c>
      <c r="K186" s="468">
        <f t="shared" si="156"/>
        <v>2904</v>
      </c>
    </row>
    <row r="187" spans="3:11">
      <c r="C187" s="458" t="s">
        <v>350</v>
      </c>
      <c r="D187" s="471" t="s">
        <v>671</v>
      </c>
      <c r="E187" s="503" t="s">
        <v>672</v>
      </c>
      <c r="F187" s="473"/>
      <c r="G187" s="474">
        <f t="shared" ref="G187:G190" si="157">ROUND(F187/1000,0)</f>
        <v>0</v>
      </c>
      <c r="H187" s="473">
        <f t="shared" ref="H187:H190" si="158">F187/3*4</f>
        <v>0</v>
      </c>
      <c r="I187" s="474">
        <f t="shared" ref="I187:I190" si="159">ROUND(H187/1000,0)</f>
        <v>0</v>
      </c>
      <c r="J187" s="473"/>
      <c r="K187" s="474">
        <f t="shared" ref="K187:K190" si="160">ROUND(J187/1000,0)</f>
        <v>0</v>
      </c>
    </row>
    <row r="188" spans="3:11">
      <c r="C188" s="458"/>
      <c r="D188" s="471" t="s">
        <v>673</v>
      </c>
      <c r="E188" s="503" t="s">
        <v>674</v>
      </c>
      <c r="F188" s="473"/>
      <c r="G188" s="474">
        <f t="shared" si="157"/>
        <v>0</v>
      </c>
      <c r="H188" s="473">
        <f t="shared" si="158"/>
        <v>0</v>
      </c>
      <c r="I188" s="474">
        <f t="shared" si="159"/>
        <v>0</v>
      </c>
      <c r="J188" s="473">
        <f>'Allegato 1.1 (CE) new'!O319</f>
        <v>0</v>
      </c>
      <c r="K188" s="474">
        <f t="shared" si="160"/>
        <v>0</v>
      </c>
    </row>
    <row r="189" spans="3:11">
      <c r="C189" s="458" t="s">
        <v>419</v>
      </c>
      <c r="D189" s="471" t="s">
        <v>675</v>
      </c>
      <c r="E189" s="503" t="s">
        <v>676</v>
      </c>
      <c r="F189" s="473"/>
      <c r="G189" s="474">
        <f t="shared" si="157"/>
        <v>0</v>
      </c>
      <c r="H189" s="473">
        <f t="shared" si="158"/>
        <v>0</v>
      </c>
      <c r="I189" s="474">
        <f t="shared" si="159"/>
        <v>0</v>
      </c>
      <c r="J189" s="473">
        <f>'Allegato 1.1 (CE) new'!O320</f>
        <v>2996</v>
      </c>
      <c r="K189" s="474">
        <f t="shared" si="160"/>
        <v>3</v>
      </c>
    </row>
    <row r="190" spans="3:11">
      <c r="C190" s="458"/>
      <c r="D190" s="471" t="s">
        <v>677</v>
      </c>
      <c r="E190" s="503" t="s">
        <v>678</v>
      </c>
      <c r="F190" s="473">
        <v>2537830.54</v>
      </c>
      <c r="G190" s="474">
        <f t="shared" si="157"/>
        <v>2538</v>
      </c>
      <c r="H190" s="473">
        <f t="shared" si="158"/>
        <v>3383774.0533333332</v>
      </c>
      <c r="I190" s="474">
        <f t="shared" si="159"/>
        <v>3384</v>
      </c>
      <c r="J190" s="473">
        <f>'Allegato 1.1 (CE) new'!O321</f>
        <v>2901147</v>
      </c>
      <c r="K190" s="474">
        <f t="shared" si="160"/>
        <v>2901</v>
      </c>
    </row>
    <row r="191" spans="3:11">
      <c r="C191" s="458"/>
      <c r="D191" s="469" t="s">
        <v>679</v>
      </c>
      <c r="E191" s="475" t="s">
        <v>680</v>
      </c>
      <c r="F191" s="467">
        <f>F192+F193+F194+F195</f>
        <v>2250000</v>
      </c>
      <c r="G191" s="468">
        <f>G192+G193+G194+G195</f>
        <v>2250</v>
      </c>
      <c r="H191" s="467">
        <f t="shared" ref="H191:K191" si="161">H192+H193+H194+H195</f>
        <v>3000000</v>
      </c>
      <c r="I191" s="468">
        <f t="shared" si="161"/>
        <v>3000</v>
      </c>
      <c r="J191" s="467">
        <f t="shared" si="161"/>
        <v>3724536</v>
      </c>
      <c r="K191" s="468">
        <f t="shared" si="161"/>
        <v>3724</v>
      </c>
    </row>
    <row r="192" spans="3:11">
      <c r="C192" s="458" t="s">
        <v>350</v>
      </c>
      <c r="D192" s="471" t="s">
        <v>681</v>
      </c>
      <c r="E192" s="503" t="s">
        <v>682</v>
      </c>
      <c r="F192" s="473"/>
      <c r="G192" s="474">
        <f t="shared" ref="G192:G195" si="162">ROUND(F192/1000,0)</f>
        <v>0</v>
      </c>
      <c r="H192" s="473">
        <f t="shared" ref="H192:H195" si="163">F192/3*4</f>
        <v>0</v>
      </c>
      <c r="I192" s="474">
        <f t="shared" ref="I192:I195" si="164">ROUND(H192/1000,0)</f>
        <v>0</v>
      </c>
      <c r="J192" s="473"/>
      <c r="K192" s="474">
        <f t="shared" ref="K192:K195" si="165">ROUND(J192/1000,0)</f>
        <v>0</v>
      </c>
    </row>
    <row r="193" spans="3:14">
      <c r="C193" s="458"/>
      <c r="D193" s="471" t="s">
        <v>683</v>
      </c>
      <c r="E193" s="503" t="s">
        <v>684</v>
      </c>
      <c r="F193" s="473"/>
      <c r="G193" s="474">
        <f t="shared" si="162"/>
        <v>0</v>
      </c>
      <c r="H193" s="473">
        <f t="shared" si="163"/>
        <v>0</v>
      </c>
      <c r="I193" s="474">
        <f t="shared" si="164"/>
        <v>0</v>
      </c>
      <c r="J193" s="473"/>
      <c r="K193" s="474">
        <f t="shared" si="165"/>
        <v>0</v>
      </c>
    </row>
    <row r="194" spans="3:14">
      <c r="C194" s="458" t="s">
        <v>419</v>
      </c>
      <c r="D194" s="471" t="s">
        <v>685</v>
      </c>
      <c r="E194" s="503" t="s">
        <v>686</v>
      </c>
      <c r="F194" s="473"/>
      <c r="G194" s="474">
        <f t="shared" si="162"/>
        <v>0</v>
      </c>
      <c r="H194" s="473">
        <f t="shared" si="163"/>
        <v>0</v>
      </c>
      <c r="I194" s="474">
        <f t="shared" si="164"/>
        <v>0</v>
      </c>
      <c r="J194" s="473">
        <f>'Allegato 1.1 (CE) new'!O325</f>
        <v>2221</v>
      </c>
      <c r="K194" s="474">
        <f t="shared" si="165"/>
        <v>2</v>
      </c>
    </row>
    <row r="195" spans="3:14">
      <c r="C195" s="458"/>
      <c r="D195" s="471" t="s">
        <v>687</v>
      </c>
      <c r="E195" s="503" t="s">
        <v>688</v>
      </c>
      <c r="F195" s="473">
        <v>2250000</v>
      </c>
      <c r="G195" s="474">
        <f t="shared" si="162"/>
        <v>2250</v>
      </c>
      <c r="H195" s="473">
        <f t="shared" si="163"/>
        <v>3000000</v>
      </c>
      <c r="I195" s="474">
        <f t="shared" si="164"/>
        <v>3000</v>
      </c>
      <c r="J195" s="473">
        <f>'Allegato 1.1 (CE) new'!O326</f>
        <v>3722315</v>
      </c>
      <c r="K195" s="474">
        <f t="shared" si="165"/>
        <v>3722</v>
      </c>
    </row>
    <row r="196" spans="3:14">
      <c r="C196" s="458"/>
      <c r="D196" s="469" t="s">
        <v>689</v>
      </c>
      <c r="E196" s="475" t="s">
        <v>690</v>
      </c>
      <c r="F196" s="467">
        <f>F197+F198+F199+F200+F205</f>
        <v>38064165.5</v>
      </c>
      <c r="G196" s="468">
        <f>G197+G198+G199+G200+G205</f>
        <v>38064</v>
      </c>
      <c r="H196" s="467">
        <f t="shared" ref="H196:K196" si="166">H197+H198+H199+H200+H205</f>
        <v>50752220.666666664</v>
      </c>
      <c r="I196" s="468">
        <f t="shared" si="166"/>
        <v>50752</v>
      </c>
      <c r="J196" s="467">
        <f t="shared" si="166"/>
        <v>44073234</v>
      </c>
      <c r="K196" s="468">
        <f t="shared" si="166"/>
        <v>44073</v>
      </c>
    </row>
    <row r="197" spans="3:14">
      <c r="C197" s="458" t="s">
        <v>350</v>
      </c>
      <c r="D197" s="471" t="s">
        <v>691</v>
      </c>
      <c r="E197" s="503" t="s">
        <v>692</v>
      </c>
      <c r="F197" s="473">
        <v>22033000</v>
      </c>
      <c r="G197" s="474">
        <f t="shared" ref="G197:G199" si="167">ROUND(F197/1000,0)</f>
        <v>22033</v>
      </c>
      <c r="H197" s="473">
        <f t="shared" ref="H197:H199" si="168">F197/3*4</f>
        <v>29377333.333333332</v>
      </c>
      <c r="I197" s="474">
        <f t="shared" ref="I197:I199" si="169">ROUND(H197/1000,0)</f>
        <v>29377</v>
      </c>
      <c r="J197" s="473">
        <f>'Allegato 1.1 (CE) new'!O328</f>
        <v>19868000</v>
      </c>
      <c r="K197" s="474">
        <f t="shared" ref="K197:K199" si="170">ROUND(J197/1000,0)</f>
        <v>19868</v>
      </c>
      <c r="L197" s="344" t="s">
        <v>2662</v>
      </c>
    </row>
    <row r="198" spans="3:14">
      <c r="C198" s="458"/>
      <c r="D198" s="471" t="s">
        <v>693</v>
      </c>
      <c r="E198" s="503" t="s">
        <v>694</v>
      </c>
      <c r="F198" s="473"/>
      <c r="G198" s="474">
        <f t="shared" si="167"/>
        <v>0</v>
      </c>
      <c r="H198" s="473">
        <f t="shared" si="168"/>
        <v>0</v>
      </c>
      <c r="I198" s="474">
        <f t="shared" si="169"/>
        <v>0</v>
      </c>
      <c r="J198" s="473"/>
      <c r="K198" s="474">
        <f t="shared" si="170"/>
        <v>0</v>
      </c>
    </row>
    <row r="199" spans="3:14">
      <c r="C199" s="458" t="s">
        <v>419</v>
      </c>
      <c r="D199" s="471" t="s">
        <v>695</v>
      </c>
      <c r="E199" s="503" t="s">
        <v>696</v>
      </c>
      <c r="F199" s="473">
        <v>14023000</v>
      </c>
      <c r="G199" s="474">
        <f t="shared" si="167"/>
        <v>14023</v>
      </c>
      <c r="H199" s="473">
        <f t="shared" si="168"/>
        <v>18697333.333333332</v>
      </c>
      <c r="I199" s="474">
        <f t="shared" si="169"/>
        <v>18697</v>
      </c>
      <c r="J199" s="473">
        <f>'Allegato 1.1 (CE) new'!O330</f>
        <v>18693000</v>
      </c>
      <c r="K199" s="474">
        <f t="shared" si="170"/>
        <v>18693</v>
      </c>
      <c r="L199" s="344" t="s">
        <v>2662</v>
      </c>
      <c r="N199" s="344">
        <v>43261</v>
      </c>
    </row>
    <row r="200" spans="3:14">
      <c r="C200" s="458"/>
      <c r="D200" s="469" t="s">
        <v>697</v>
      </c>
      <c r="E200" s="502" t="s">
        <v>698</v>
      </c>
      <c r="F200" s="467">
        <f>F201+F202+F203+F204</f>
        <v>2008165.5</v>
      </c>
      <c r="G200" s="468">
        <f>G201+G202+G203+G204</f>
        <v>2008</v>
      </c>
      <c r="H200" s="467">
        <f t="shared" ref="H200:K200" si="171">H201+H202+H203+H204</f>
        <v>2677554</v>
      </c>
      <c r="I200" s="468">
        <f t="shared" si="171"/>
        <v>2678</v>
      </c>
      <c r="J200" s="467">
        <f t="shared" si="171"/>
        <v>5512234</v>
      </c>
      <c r="K200" s="468">
        <f t="shared" si="171"/>
        <v>5512</v>
      </c>
    </row>
    <row r="201" spans="3:14">
      <c r="C201" s="458"/>
      <c r="D201" s="471" t="s">
        <v>699</v>
      </c>
      <c r="E201" s="504" t="s">
        <v>700</v>
      </c>
      <c r="F201" s="473"/>
      <c r="G201" s="474">
        <f t="shared" ref="G201:G205" si="172">ROUND(F201/1000,0)</f>
        <v>0</v>
      </c>
      <c r="H201" s="473">
        <f t="shared" ref="H201:H205" si="173">F201/3*4</f>
        <v>0</v>
      </c>
      <c r="I201" s="474">
        <f t="shared" ref="I201:I205" si="174">ROUND(H201/1000,0)</f>
        <v>0</v>
      </c>
      <c r="J201" s="473"/>
      <c r="K201" s="474">
        <f t="shared" ref="K201:K205" si="175">ROUND(J201/1000,0)</f>
        <v>0</v>
      </c>
    </row>
    <row r="202" spans="3:14">
      <c r="C202" s="458"/>
      <c r="D202" s="471" t="s">
        <v>701</v>
      </c>
      <c r="E202" s="504" t="s">
        <v>702</v>
      </c>
      <c r="F202" s="473"/>
      <c r="G202" s="474">
        <f t="shared" si="172"/>
        <v>0</v>
      </c>
      <c r="H202" s="473">
        <f t="shared" si="173"/>
        <v>0</v>
      </c>
      <c r="I202" s="474">
        <f t="shared" si="174"/>
        <v>0</v>
      </c>
      <c r="J202" s="473"/>
      <c r="K202" s="474">
        <f t="shared" si="175"/>
        <v>0</v>
      </c>
    </row>
    <row r="203" spans="3:14">
      <c r="C203" s="458"/>
      <c r="D203" s="471" t="s">
        <v>703</v>
      </c>
      <c r="E203" s="504" t="s">
        <v>704</v>
      </c>
      <c r="F203" s="473">
        <v>2008165.5</v>
      </c>
      <c r="G203" s="474">
        <f t="shared" si="172"/>
        <v>2008</v>
      </c>
      <c r="H203" s="473">
        <f t="shared" si="173"/>
        <v>2677554</v>
      </c>
      <c r="I203" s="474">
        <f t="shared" si="174"/>
        <v>2678</v>
      </c>
      <c r="J203" s="473">
        <f>'Allegato 1.1 (CE) new'!O333</f>
        <v>5512234</v>
      </c>
      <c r="K203" s="474">
        <f t="shared" si="175"/>
        <v>5512</v>
      </c>
    </row>
    <row r="204" spans="3:14">
      <c r="C204" s="458"/>
      <c r="D204" s="471" t="s">
        <v>705</v>
      </c>
      <c r="E204" s="504" t="s">
        <v>706</v>
      </c>
      <c r="F204" s="473"/>
      <c r="G204" s="474">
        <f t="shared" si="172"/>
        <v>0</v>
      </c>
      <c r="H204" s="473">
        <f t="shared" si="173"/>
        <v>0</v>
      </c>
      <c r="I204" s="474">
        <f t="shared" si="174"/>
        <v>0</v>
      </c>
      <c r="J204" s="473"/>
      <c r="K204" s="474">
        <f t="shared" si="175"/>
        <v>0</v>
      </c>
    </row>
    <row r="205" spans="3:14" ht="25.5">
      <c r="C205" s="458"/>
      <c r="D205" s="471" t="s">
        <v>707</v>
      </c>
      <c r="E205" s="503" t="s">
        <v>708</v>
      </c>
      <c r="F205" s="473"/>
      <c r="G205" s="474">
        <f t="shared" si="172"/>
        <v>0</v>
      </c>
      <c r="H205" s="473">
        <f t="shared" si="173"/>
        <v>0</v>
      </c>
      <c r="I205" s="474">
        <f t="shared" si="174"/>
        <v>0</v>
      </c>
      <c r="J205" s="473"/>
      <c r="K205" s="474">
        <f t="shared" si="175"/>
        <v>0</v>
      </c>
    </row>
    <row r="206" spans="3:14">
      <c r="C206" s="458"/>
      <c r="D206" s="469" t="s">
        <v>709</v>
      </c>
      <c r="E206" s="475" t="s">
        <v>710</v>
      </c>
      <c r="F206" s="467">
        <f>F207+F208+F209+F210+F211</f>
        <v>798566.25</v>
      </c>
      <c r="G206" s="468">
        <f>G207+G208+G209+G210+G211</f>
        <v>798</v>
      </c>
      <c r="H206" s="467">
        <f t="shared" ref="H206:K206" si="176">H207+H208+H209+H210+H211</f>
        <v>1064755</v>
      </c>
      <c r="I206" s="468">
        <f t="shared" si="176"/>
        <v>1065</v>
      </c>
      <c r="J206" s="467">
        <f t="shared" si="176"/>
        <v>551195</v>
      </c>
      <c r="K206" s="468">
        <f t="shared" si="176"/>
        <v>552</v>
      </c>
    </row>
    <row r="207" spans="3:14">
      <c r="C207" s="458" t="s">
        <v>350</v>
      </c>
      <c r="D207" s="471" t="s">
        <v>711</v>
      </c>
      <c r="E207" s="503" t="s">
        <v>712</v>
      </c>
      <c r="F207" s="473"/>
      <c r="G207" s="474">
        <f t="shared" ref="G207:G210" si="177">ROUND(F207/1000,0)</f>
        <v>0</v>
      </c>
      <c r="H207" s="473">
        <f t="shared" ref="H207:H211" si="178">F207/3*4</f>
        <v>0</v>
      </c>
      <c r="I207" s="474">
        <f t="shared" ref="I207:I210" si="179">ROUND(H207/1000,0)</f>
        <v>0</v>
      </c>
      <c r="J207" s="473">
        <f>'Allegato 1.1 (CE) new'!O337</f>
        <v>5538</v>
      </c>
      <c r="K207" s="474">
        <f t="shared" ref="K207:K210" si="180">ROUND(J207/1000,0)</f>
        <v>6</v>
      </c>
    </row>
    <row r="208" spans="3:14">
      <c r="C208" s="458"/>
      <c r="D208" s="471" t="s">
        <v>713</v>
      </c>
      <c r="E208" s="503" t="s">
        <v>714</v>
      </c>
      <c r="F208" s="473"/>
      <c r="G208" s="474">
        <f t="shared" si="177"/>
        <v>0</v>
      </c>
      <c r="H208" s="473">
        <f t="shared" si="178"/>
        <v>0</v>
      </c>
      <c r="I208" s="474">
        <f t="shared" si="179"/>
        <v>0</v>
      </c>
      <c r="J208" s="473"/>
      <c r="K208" s="474">
        <f t="shared" si="180"/>
        <v>0</v>
      </c>
    </row>
    <row r="209" spans="3:14">
      <c r="C209" s="458" t="s">
        <v>424</v>
      </c>
      <c r="D209" s="471" t="s">
        <v>715</v>
      </c>
      <c r="E209" s="503" t="s">
        <v>716</v>
      </c>
      <c r="F209" s="473"/>
      <c r="G209" s="474">
        <f t="shared" si="177"/>
        <v>0</v>
      </c>
      <c r="H209" s="473">
        <f t="shared" si="178"/>
        <v>0</v>
      </c>
      <c r="I209" s="474">
        <f t="shared" si="179"/>
        <v>0</v>
      </c>
      <c r="J209" s="473"/>
      <c r="K209" s="474">
        <f t="shared" si="180"/>
        <v>0</v>
      </c>
    </row>
    <row r="210" spans="3:14">
      <c r="C210" s="458"/>
      <c r="D210" s="471" t="s">
        <v>717</v>
      </c>
      <c r="E210" s="503" t="s">
        <v>718</v>
      </c>
      <c r="F210" s="473"/>
      <c r="G210" s="474">
        <f t="shared" si="177"/>
        <v>0</v>
      </c>
      <c r="H210" s="473">
        <f t="shared" si="178"/>
        <v>0</v>
      </c>
      <c r="I210" s="474">
        <f t="shared" si="179"/>
        <v>0</v>
      </c>
      <c r="J210" s="473">
        <f>'Allegato 1.1 (CE) new'!O340</f>
        <v>407513</v>
      </c>
      <c r="K210" s="474">
        <f t="shared" si="180"/>
        <v>408</v>
      </c>
    </row>
    <row r="211" spans="3:14">
      <c r="C211" s="458"/>
      <c r="D211" s="471" t="s">
        <v>719</v>
      </c>
      <c r="E211" s="503" t="s">
        <v>720</v>
      </c>
      <c r="F211" s="473">
        <v>798566.25</v>
      </c>
      <c r="G211" s="474">
        <f>ROUND(F211/1000,0)-1</f>
        <v>798</v>
      </c>
      <c r="H211" s="473">
        <f t="shared" si="178"/>
        <v>1064755</v>
      </c>
      <c r="I211" s="474">
        <f>ROUND(H211/1000,0)</f>
        <v>1065</v>
      </c>
      <c r="J211" s="473">
        <f>'Allegato 1.1 (CE) new'!O341</f>
        <v>138144</v>
      </c>
      <c r="K211" s="474">
        <f>ROUND(J211/1000,0)</f>
        <v>138</v>
      </c>
    </row>
    <row r="212" spans="3:14">
      <c r="C212" s="458"/>
      <c r="D212" s="469" t="s">
        <v>721</v>
      </c>
      <c r="E212" s="475" t="s">
        <v>722</v>
      </c>
      <c r="F212" s="467">
        <f>F213+F214+F215+F216+F217+F218</f>
        <v>1971342.19</v>
      </c>
      <c r="G212" s="468">
        <f>G213+G214+G215+G216+G217+G218</f>
        <v>1971</v>
      </c>
      <c r="H212" s="467">
        <f t="shared" ref="H212:K212" si="181">H213+H214+H215+H216+H217+H218</f>
        <v>2628456.2533333334</v>
      </c>
      <c r="I212" s="468">
        <f t="shared" si="181"/>
        <v>2628</v>
      </c>
      <c r="J212" s="467">
        <f t="shared" si="181"/>
        <v>3873953</v>
      </c>
      <c r="K212" s="468">
        <f t="shared" si="181"/>
        <v>3874</v>
      </c>
    </row>
    <row r="213" spans="3:14">
      <c r="C213" s="458" t="s">
        <v>350</v>
      </c>
      <c r="D213" s="471" t="s">
        <v>723</v>
      </c>
      <c r="E213" s="503" t="s">
        <v>724</v>
      </c>
      <c r="F213" s="473"/>
      <c r="G213" s="474">
        <f t="shared" ref="G213:G218" si="182">ROUND(F213/1000,0)</f>
        <v>0</v>
      </c>
      <c r="H213" s="473">
        <f t="shared" ref="H213:H218" si="183">F213/3*4</f>
        <v>0</v>
      </c>
      <c r="I213" s="474">
        <f t="shared" ref="I213:I216" si="184">ROUND(H213/1000,0)</f>
        <v>0</v>
      </c>
      <c r="J213" s="473">
        <f>'Allegato 1.1 (CE) new'!O343</f>
        <v>1633000</v>
      </c>
      <c r="K213" s="474">
        <f t="shared" ref="K213:K215" si="185">ROUND(J213/1000,0)</f>
        <v>1633</v>
      </c>
    </row>
    <row r="214" spans="3:14">
      <c r="C214" s="458"/>
      <c r="D214" s="471" t="s">
        <v>725</v>
      </c>
      <c r="E214" s="503" t="s">
        <v>726</v>
      </c>
      <c r="F214" s="473"/>
      <c r="G214" s="474">
        <f t="shared" si="182"/>
        <v>0</v>
      </c>
      <c r="H214" s="473">
        <f t="shared" si="183"/>
        <v>0</v>
      </c>
      <c r="I214" s="474">
        <f t="shared" si="184"/>
        <v>0</v>
      </c>
      <c r="J214" s="473"/>
      <c r="K214" s="474">
        <f t="shared" si="185"/>
        <v>0</v>
      </c>
    </row>
    <row r="215" spans="3:14">
      <c r="C215" s="458" t="s">
        <v>419</v>
      </c>
      <c r="D215" s="471" t="s">
        <v>727</v>
      </c>
      <c r="E215" s="503" t="s">
        <v>728</v>
      </c>
      <c r="F215" s="473">
        <v>1533000</v>
      </c>
      <c r="G215" s="474">
        <f t="shared" si="182"/>
        <v>1533</v>
      </c>
      <c r="H215" s="473">
        <f t="shared" si="183"/>
        <v>2044000</v>
      </c>
      <c r="I215" s="474">
        <f t="shared" si="184"/>
        <v>2044</v>
      </c>
      <c r="J215" s="473">
        <f>'Allegato 1.1 (CE) new'!O345</f>
        <v>1483000</v>
      </c>
      <c r="K215" s="474">
        <f t="shared" si="185"/>
        <v>1483</v>
      </c>
      <c r="L215" s="344" t="s">
        <v>2662</v>
      </c>
      <c r="N215" s="344">
        <f>N199/9*12</f>
        <v>57681.333333333328</v>
      </c>
    </row>
    <row r="216" spans="3:14">
      <c r="C216" s="458"/>
      <c r="D216" s="471" t="s">
        <v>729</v>
      </c>
      <c r="E216" s="503" t="s">
        <v>730</v>
      </c>
      <c r="F216" s="473">
        <v>436842.19</v>
      </c>
      <c r="G216" s="474">
        <f t="shared" si="182"/>
        <v>437</v>
      </c>
      <c r="H216" s="473">
        <f t="shared" si="183"/>
        <v>582456.2533333333</v>
      </c>
      <c r="I216" s="474">
        <f t="shared" si="184"/>
        <v>582</v>
      </c>
      <c r="J216" s="473">
        <f>'Allegato 1.1 (CE) new'!O348</f>
        <v>757953</v>
      </c>
      <c r="K216" s="474">
        <f>ROUND(J216/1000,0)</f>
        <v>758</v>
      </c>
    </row>
    <row r="217" spans="3:14">
      <c r="C217" s="458"/>
      <c r="D217" s="471" t="s">
        <v>731</v>
      </c>
      <c r="E217" s="503" t="s">
        <v>732</v>
      </c>
      <c r="F217" s="473">
        <v>1500</v>
      </c>
      <c r="G217" s="474">
        <f>ROUND(F217/1000,0)-1</f>
        <v>1</v>
      </c>
      <c r="H217" s="473">
        <f t="shared" si="183"/>
        <v>2000</v>
      </c>
      <c r="I217" s="474">
        <f>ROUND(H217/1000,0)</f>
        <v>2</v>
      </c>
      <c r="J217" s="473"/>
      <c r="K217" s="474">
        <f>ROUND(J217/1000,0)</f>
        <v>0</v>
      </c>
    </row>
    <row r="218" spans="3:14" ht="25.5">
      <c r="C218" s="458"/>
      <c r="D218" s="471" t="s">
        <v>733</v>
      </c>
      <c r="E218" s="503" t="s">
        <v>734</v>
      </c>
      <c r="F218" s="473"/>
      <c r="G218" s="474">
        <f t="shared" si="182"/>
        <v>0</v>
      </c>
      <c r="H218" s="473">
        <f t="shared" si="183"/>
        <v>0</v>
      </c>
      <c r="I218" s="474">
        <f t="shared" ref="I218" si="186">ROUND(H218/1000,0)</f>
        <v>0</v>
      </c>
      <c r="J218" s="473"/>
      <c r="K218" s="474">
        <f t="shared" ref="K218" si="187">ROUND(J218/1000,0)</f>
        <v>0</v>
      </c>
    </row>
    <row r="219" spans="3:14">
      <c r="C219" s="458"/>
      <c r="D219" s="469" t="s">
        <v>735</v>
      </c>
      <c r="E219" s="475" t="s">
        <v>736</v>
      </c>
      <c r="F219" s="467">
        <f>F220+F221+F222+F223+F224</f>
        <v>62000</v>
      </c>
      <c r="G219" s="468">
        <f>G220+G221+G222+G223+G224</f>
        <v>62</v>
      </c>
      <c r="H219" s="467">
        <f t="shared" ref="H219:K219" si="188">H220+H221+H222+H223+H224</f>
        <v>82666.666666666672</v>
      </c>
      <c r="I219" s="468">
        <f t="shared" si="188"/>
        <v>83</v>
      </c>
      <c r="J219" s="467">
        <f t="shared" si="188"/>
        <v>45000</v>
      </c>
      <c r="K219" s="468">
        <f t="shared" si="188"/>
        <v>45</v>
      </c>
    </row>
    <row r="220" spans="3:14" ht="25.5">
      <c r="C220" s="458" t="s">
        <v>350</v>
      </c>
      <c r="D220" s="471" t="s">
        <v>737</v>
      </c>
      <c r="E220" s="503" t="s">
        <v>738</v>
      </c>
      <c r="F220" s="473"/>
      <c r="G220" s="474">
        <f t="shared" ref="G220:G224" si="189">ROUND(F220/1000,0)</f>
        <v>0</v>
      </c>
      <c r="H220" s="473">
        <f t="shared" ref="H220:H224" si="190">F220/3*4</f>
        <v>0</v>
      </c>
      <c r="I220" s="474">
        <f t="shared" ref="I220:I224" si="191">ROUND(H220/1000,0)</f>
        <v>0</v>
      </c>
      <c r="J220" s="473"/>
      <c r="K220" s="474">
        <f t="shared" ref="K220:K224" si="192">ROUND(J220/1000,0)</f>
        <v>0</v>
      </c>
    </row>
    <row r="221" spans="3:14">
      <c r="C221" s="458"/>
      <c r="D221" s="471" t="s">
        <v>739</v>
      </c>
      <c r="E221" s="503" t="s">
        <v>740</v>
      </c>
      <c r="F221" s="473"/>
      <c r="G221" s="474">
        <f t="shared" si="189"/>
        <v>0</v>
      </c>
      <c r="H221" s="473">
        <f t="shared" si="190"/>
        <v>0</v>
      </c>
      <c r="I221" s="474">
        <f t="shared" si="191"/>
        <v>0</v>
      </c>
      <c r="J221" s="473"/>
      <c r="K221" s="474">
        <f t="shared" si="192"/>
        <v>0</v>
      </c>
    </row>
    <row r="222" spans="3:14">
      <c r="C222" s="458" t="s">
        <v>419</v>
      </c>
      <c r="D222" s="471" t="s">
        <v>741</v>
      </c>
      <c r="E222" s="503" t="s">
        <v>742</v>
      </c>
      <c r="F222" s="473">
        <v>62000</v>
      </c>
      <c r="G222" s="474">
        <f t="shared" si="189"/>
        <v>62</v>
      </c>
      <c r="H222" s="473">
        <f t="shared" si="190"/>
        <v>82666.666666666672</v>
      </c>
      <c r="I222" s="474">
        <f t="shared" si="191"/>
        <v>83</v>
      </c>
      <c r="J222" s="473">
        <f>'Allegato 1.1 (CE) new'!O354</f>
        <v>45000</v>
      </c>
      <c r="K222" s="474">
        <f t="shared" si="192"/>
        <v>45</v>
      </c>
      <c r="L222" s="344" t="s">
        <v>2662</v>
      </c>
    </row>
    <row r="223" spans="3:14">
      <c r="C223" s="458"/>
      <c r="D223" s="471" t="s">
        <v>743</v>
      </c>
      <c r="E223" s="503" t="s">
        <v>744</v>
      </c>
      <c r="F223" s="473"/>
      <c r="G223" s="474">
        <f t="shared" si="189"/>
        <v>0</v>
      </c>
      <c r="H223" s="473">
        <f t="shared" si="190"/>
        <v>0</v>
      </c>
      <c r="I223" s="474">
        <f t="shared" si="191"/>
        <v>0</v>
      </c>
      <c r="J223" s="473"/>
      <c r="K223" s="474">
        <f t="shared" si="192"/>
        <v>0</v>
      </c>
    </row>
    <row r="224" spans="3:14" ht="25.5">
      <c r="C224" s="458"/>
      <c r="D224" s="471" t="s">
        <v>745</v>
      </c>
      <c r="E224" s="503" t="s">
        <v>746</v>
      </c>
      <c r="F224" s="473"/>
      <c r="G224" s="474">
        <f t="shared" si="189"/>
        <v>0</v>
      </c>
      <c r="H224" s="473">
        <f t="shared" si="190"/>
        <v>0</v>
      </c>
      <c r="I224" s="474">
        <f t="shared" si="191"/>
        <v>0</v>
      </c>
      <c r="J224" s="473"/>
      <c r="K224" s="474">
        <f t="shared" si="192"/>
        <v>0</v>
      </c>
    </row>
    <row r="225" spans="3:12">
      <c r="C225" s="458"/>
      <c r="D225" s="469" t="s">
        <v>747</v>
      </c>
      <c r="E225" s="475" t="s">
        <v>748</v>
      </c>
      <c r="F225" s="467">
        <f>F226+F227+F228+F229</f>
        <v>155843.75</v>
      </c>
      <c r="G225" s="468">
        <f>G226+G227+G228+G229</f>
        <v>156</v>
      </c>
      <c r="H225" s="467">
        <f t="shared" ref="H225:K225" si="193">H226+H227+H228+H229</f>
        <v>207791.66666666669</v>
      </c>
      <c r="I225" s="468">
        <f t="shared" si="193"/>
        <v>208</v>
      </c>
      <c r="J225" s="467">
        <f t="shared" si="193"/>
        <v>88225</v>
      </c>
      <c r="K225" s="468">
        <f t="shared" si="193"/>
        <v>88</v>
      </c>
    </row>
    <row r="226" spans="3:12" ht="25.5">
      <c r="C226" s="458" t="s">
        <v>350</v>
      </c>
      <c r="D226" s="471" t="s">
        <v>749</v>
      </c>
      <c r="E226" s="503" t="s">
        <v>750</v>
      </c>
      <c r="F226" s="473"/>
      <c r="G226" s="474">
        <f t="shared" ref="G226:G229" si="194">ROUND(F226/1000,0)</f>
        <v>0</v>
      </c>
      <c r="H226" s="473">
        <f t="shared" ref="H226:H229" si="195">F226/3*4</f>
        <v>0</v>
      </c>
      <c r="I226" s="474">
        <f t="shared" ref="I226:I229" si="196">ROUND(H226/1000,0)</f>
        <v>0</v>
      </c>
      <c r="J226" s="473"/>
      <c r="K226" s="474">
        <f t="shared" ref="K226:K229" si="197">ROUND(J226/1000,0)</f>
        <v>0</v>
      </c>
    </row>
    <row r="227" spans="3:12">
      <c r="C227" s="458"/>
      <c r="D227" s="471" t="s">
        <v>751</v>
      </c>
      <c r="E227" s="503" t="s">
        <v>752</v>
      </c>
      <c r="F227" s="473"/>
      <c r="G227" s="474">
        <f t="shared" si="194"/>
        <v>0</v>
      </c>
      <c r="H227" s="473">
        <f t="shared" si="195"/>
        <v>0</v>
      </c>
      <c r="I227" s="474">
        <f t="shared" si="196"/>
        <v>0</v>
      </c>
      <c r="J227" s="473"/>
      <c r="K227" s="474">
        <f t="shared" si="197"/>
        <v>0</v>
      </c>
    </row>
    <row r="228" spans="3:12">
      <c r="C228" s="458" t="s">
        <v>419</v>
      </c>
      <c r="D228" s="471" t="s">
        <v>753</v>
      </c>
      <c r="E228" s="503" t="s">
        <v>754</v>
      </c>
      <c r="F228" s="473">
        <v>50000</v>
      </c>
      <c r="G228" s="474">
        <f t="shared" si="194"/>
        <v>50</v>
      </c>
      <c r="H228" s="473">
        <f t="shared" si="195"/>
        <v>66666.666666666672</v>
      </c>
      <c r="I228" s="474">
        <f t="shared" si="196"/>
        <v>67</v>
      </c>
      <c r="J228" s="473">
        <f>'Allegato 1.1 (CE) new'!O360</f>
        <v>85000</v>
      </c>
      <c r="K228" s="474">
        <f t="shared" si="197"/>
        <v>85</v>
      </c>
      <c r="L228" s="344" t="s">
        <v>2662</v>
      </c>
    </row>
    <row r="229" spans="3:12">
      <c r="C229" s="458"/>
      <c r="D229" s="471" t="s">
        <v>755</v>
      </c>
      <c r="E229" s="503" t="s">
        <v>756</v>
      </c>
      <c r="F229" s="473">
        <v>105843.75</v>
      </c>
      <c r="G229" s="474">
        <f t="shared" si="194"/>
        <v>106</v>
      </c>
      <c r="H229" s="473">
        <f t="shared" si="195"/>
        <v>141125</v>
      </c>
      <c r="I229" s="474">
        <f t="shared" si="196"/>
        <v>141</v>
      </c>
      <c r="J229" s="473">
        <f>'Allegato 1.1 (CE) new'!O361</f>
        <v>3225</v>
      </c>
      <c r="K229" s="474">
        <f t="shared" si="197"/>
        <v>3</v>
      </c>
    </row>
    <row r="230" spans="3:12">
      <c r="C230" s="458"/>
      <c r="D230" s="469" t="s">
        <v>757</v>
      </c>
      <c r="E230" s="475" t="s">
        <v>758</v>
      </c>
      <c r="F230" s="467">
        <f>F231+F232+F233+F234+F235</f>
        <v>825046.8</v>
      </c>
      <c r="G230" s="468">
        <f>G231+G232+G233+G234+G235</f>
        <v>825</v>
      </c>
      <c r="H230" s="467">
        <f t="shared" ref="H230:K230" si="198">H231+H232+H233+H234+H235</f>
        <v>1100062.4000000001</v>
      </c>
      <c r="I230" s="468">
        <f t="shared" si="198"/>
        <v>1100</v>
      </c>
      <c r="J230" s="467">
        <f t="shared" si="198"/>
        <v>1463266</v>
      </c>
      <c r="K230" s="468">
        <f t="shared" si="198"/>
        <v>1463</v>
      </c>
    </row>
    <row r="231" spans="3:12" ht="25.5">
      <c r="C231" s="458" t="s">
        <v>350</v>
      </c>
      <c r="D231" s="471" t="s">
        <v>759</v>
      </c>
      <c r="E231" s="503" t="s">
        <v>760</v>
      </c>
      <c r="F231" s="473"/>
      <c r="G231" s="474">
        <f t="shared" ref="G231:G235" si="199">ROUND(F231/1000,0)</f>
        <v>0</v>
      </c>
      <c r="H231" s="473">
        <f t="shared" ref="H231:H235" si="200">F231/3*4</f>
        <v>0</v>
      </c>
      <c r="I231" s="474">
        <f t="shared" ref="I231:I235" si="201">ROUND(H231/1000,0)</f>
        <v>0</v>
      </c>
      <c r="J231" s="473">
        <f>'Allegato 1.1 (CE) new'!O383</f>
        <v>0</v>
      </c>
      <c r="K231" s="474">
        <f t="shared" ref="K231:K235" si="202">ROUND(J231/1000,0)</f>
        <v>0</v>
      </c>
    </row>
    <row r="232" spans="3:12">
      <c r="C232" s="458"/>
      <c r="D232" s="471" t="s">
        <v>761</v>
      </c>
      <c r="E232" s="503" t="s">
        <v>762</v>
      </c>
      <c r="F232" s="473"/>
      <c r="G232" s="474">
        <f t="shared" si="199"/>
        <v>0</v>
      </c>
      <c r="H232" s="473">
        <f t="shared" si="200"/>
        <v>0</v>
      </c>
      <c r="I232" s="474">
        <f t="shared" si="201"/>
        <v>0</v>
      </c>
      <c r="J232" s="473"/>
      <c r="K232" s="474">
        <f t="shared" si="202"/>
        <v>0</v>
      </c>
    </row>
    <row r="233" spans="3:12">
      <c r="C233" s="458" t="s">
        <v>424</v>
      </c>
      <c r="D233" s="471" t="s">
        <v>763</v>
      </c>
      <c r="E233" s="503" t="s">
        <v>764</v>
      </c>
      <c r="F233" s="473"/>
      <c r="G233" s="474">
        <f t="shared" si="199"/>
        <v>0</v>
      </c>
      <c r="H233" s="473">
        <f t="shared" si="200"/>
        <v>0</v>
      </c>
      <c r="I233" s="474">
        <f t="shared" si="201"/>
        <v>0</v>
      </c>
      <c r="J233" s="473"/>
      <c r="K233" s="474">
        <f t="shared" si="202"/>
        <v>0</v>
      </c>
    </row>
    <row r="234" spans="3:12">
      <c r="C234" s="458"/>
      <c r="D234" s="471" t="s">
        <v>765</v>
      </c>
      <c r="E234" s="503" t="s">
        <v>766</v>
      </c>
      <c r="F234" s="473">
        <v>825046.8</v>
      </c>
      <c r="G234" s="474">
        <f t="shared" si="199"/>
        <v>825</v>
      </c>
      <c r="H234" s="473">
        <f t="shared" si="200"/>
        <v>1100062.4000000001</v>
      </c>
      <c r="I234" s="474">
        <f t="shared" si="201"/>
        <v>1100</v>
      </c>
      <c r="J234" s="473">
        <f>'Allegato 1.1 (CE) new'!O366+'Allegato 1.1 (CE) new'!O371+'Allegato 1.1 (CE) new'!O386+'Allegato 1.1 (CE) new'!O381</f>
        <v>1463266</v>
      </c>
      <c r="K234" s="474">
        <f>ROUND(J234/1000,0)</f>
        <v>1463</v>
      </c>
    </row>
    <row r="235" spans="3:12">
      <c r="C235" s="458"/>
      <c r="D235" s="471" t="s">
        <v>767</v>
      </c>
      <c r="E235" s="503" t="s">
        <v>768</v>
      </c>
      <c r="F235" s="473"/>
      <c r="G235" s="474">
        <f t="shared" si="199"/>
        <v>0</v>
      </c>
      <c r="H235" s="473">
        <f t="shared" si="200"/>
        <v>0</v>
      </c>
      <c r="I235" s="474">
        <f t="shared" si="201"/>
        <v>0</v>
      </c>
      <c r="J235" s="473">
        <f>'Allegato 1.1 (CE) new'!O387</f>
        <v>0</v>
      </c>
      <c r="K235" s="474">
        <f t="shared" si="202"/>
        <v>0</v>
      </c>
    </row>
    <row r="236" spans="3:12">
      <c r="C236" s="458"/>
      <c r="D236" s="469" t="s">
        <v>769</v>
      </c>
      <c r="E236" s="475" t="s">
        <v>770</v>
      </c>
      <c r="F236" s="467">
        <f>F237+F238+F239+F240+F241+F242+F243</f>
        <v>154133.33000000002</v>
      </c>
      <c r="G236" s="468">
        <f>G237+G238+G239+G240+G241+G242+G243</f>
        <v>154</v>
      </c>
      <c r="H236" s="467">
        <f t="shared" ref="H236:K236" si="203">H237+H238+H239+H240+H241+H242+H243</f>
        <v>205511.10666666666</v>
      </c>
      <c r="I236" s="468">
        <f t="shared" si="203"/>
        <v>206</v>
      </c>
      <c r="J236" s="467">
        <f t="shared" si="203"/>
        <v>173836</v>
      </c>
      <c r="K236" s="468">
        <f t="shared" si="203"/>
        <v>174</v>
      </c>
    </row>
    <row r="237" spans="3:12" ht="25.5">
      <c r="C237" s="458"/>
      <c r="D237" s="471" t="s">
        <v>771</v>
      </c>
      <c r="E237" s="503" t="s">
        <v>772</v>
      </c>
      <c r="F237" s="473"/>
      <c r="G237" s="474">
        <f t="shared" ref="G237:G243" si="204">ROUND(F237/1000,0)</f>
        <v>0</v>
      </c>
      <c r="H237" s="473">
        <f t="shared" ref="H237:H243" si="205">F237/3*4</f>
        <v>0</v>
      </c>
      <c r="I237" s="474">
        <f t="shared" ref="I237:I243" si="206">ROUND(H237/1000,0)</f>
        <v>0</v>
      </c>
      <c r="J237" s="473"/>
      <c r="K237" s="474">
        <f t="shared" ref="K237:K243" si="207">ROUND(J237/1000,0)</f>
        <v>0</v>
      </c>
    </row>
    <row r="238" spans="3:12" ht="25.5">
      <c r="C238" s="458"/>
      <c r="D238" s="471" t="s">
        <v>773</v>
      </c>
      <c r="E238" s="503" t="s">
        <v>774</v>
      </c>
      <c r="F238" s="473">
        <v>133390.5</v>
      </c>
      <c r="G238" s="474">
        <f t="shared" si="204"/>
        <v>133</v>
      </c>
      <c r="H238" s="473">
        <f t="shared" si="205"/>
        <v>177854</v>
      </c>
      <c r="I238" s="474">
        <f t="shared" si="206"/>
        <v>178</v>
      </c>
      <c r="J238" s="473">
        <f>'Allegato 1.1 (CE) new'!O390</f>
        <v>152182</v>
      </c>
      <c r="K238" s="474">
        <f t="shared" si="207"/>
        <v>152</v>
      </c>
    </row>
    <row r="239" spans="3:12" ht="25.5">
      <c r="C239" s="458"/>
      <c r="D239" s="471" t="s">
        <v>775</v>
      </c>
      <c r="E239" s="503" t="s">
        <v>776</v>
      </c>
      <c r="F239" s="473"/>
      <c r="G239" s="474">
        <f t="shared" si="204"/>
        <v>0</v>
      </c>
      <c r="H239" s="473">
        <f t="shared" si="205"/>
        <v>0</v>
      </c>
      <c r="I239" s="474">
        <f t="shared" si="206"/>
        <v>0</v>
      </c>
      <c r="J239" s="473"/>
      <c r="K239" s="474">
        <f t="shared" si="207"/>
        <v>0</v>
      </c>
    </row>
    <row r="240" spans="3:12" ht="25.5">
      <c r="C240" s="458"/>
      <c r="D240" s="471" t="s">
        <v>777</v>
      </c>
      <c r="E240" s="503" t="s">
        <v>778</v>
      </c>
      <c r="F240" s="473">
        <v>20742.830000000002</v>
      </c>
      <c r="G240" s="474">
        <f t="shared" si="204"/>
        <v>21</v>
      </c>
      <c r="H240" s="473">
        <f t="shared" si="205"/>
        <v>27657.10666666667</v>
      </c>
      <c r="I240" s="474">
        <f t="shared" si="206"/>
        <v>28</v>
      </c>
      <c r="J240" s="473">
        <f>'Allegato 1.1 (CE) new'!O393</f>
        <v>0</v>
      </c>
      <c r="K240" s="474">
        <f t="shared" si="207"/>
        <v>0</v>
      </c>
    </row>
    <row r="241" spans="3:11" ht="38.25">
      <c r="C241" s="458" t="s">
        <v>350</v>
      </c>
      <c r="D241" s="471" t="s">
        <v>779</v>
      </c>
      <c r="E241" s="503" t="s">
        <v>780</v>
      </c>
      <c r="F241" s="473"/>
      <c r="G241" s="474">
        <f t="shared" si="204"/>
        <v>0</v>
      </c>
      <c r="H241" s="473">
        <f t="shared" si="205"/>
        <v>0</v>
      </c>
      <c r="I241" s="474">
        <f t="shared" si="206"/>
        <v>0</v>
      </c>
      <c r="J241" s="473"/>
      <c r="K241" s="474">
        <f t="shared" si="207"/>
        <v>0</v>
      </c>
    </row>
    <row r="242" spans="3:11">
      <c r="C242" s="458"/>
      <c r="D242" s="471" t="s">
        <v>781</v>
      </c>
      <c r="E242" s="503" t="s">
        <v>782</v>
      </c>
      <c r="F242" s="473"/>
      <c r="G242" s="474">
        <f t="shared" si="204"/>
        <v>0</v>
      </c>
      <c r="H242" s="473">
        <f t="shared" si="205"/>
        <v>0</v>
      </c>
      <c r="I242" s="474">
        <f t="shared" si="206"/>
        <v>0</v>
      </c>
      <c r="J242" s="473">
        <f>'Allegato 1.1 (CE) new'!O396</f>
        <v>21654</v>
      </c>
      <c r="K242" s="474">
        <f t="shared" si="207"/>
        <v>22</v>
      </c>
    </row>
    <row r="243" spans="3:11" ht="25.5">
      <c r="C243" s="458" t="s">
        <v>350</v>
      </c>
      <c r="D243" s="471" t="s">
        <v>783</v>
      </c>
      <c r="E243" s="503" t="s">
        <v>784</v>
      </c>
      <c r="F243" s="473"/>
      <c r="G243" s="474">
        <f t="shared" si="204"/>
        <v>0</v>
      </c>
      <c r="H243" s="473">
        <f t="shared" si="205"/>
        <v>0</v>
      </c>
      <c r="I243" s="474">
        <f t="shared" si="206"/>
        <v>0</v>
      </c>
      <c r="J243" s="473"/>
      <c r="K243" s="474">
        <f t="shared" si="207"/>
        <v>0</v>
      </c>
    </row>
    <row r="244" spans="3:11">
      <c r="C244" s="458"/>
      <c r="D244" s="469" t="s">
        <v>785</v>
      </c>
      <c r="E244" s="475" t="s">
        <v>786</v>
      </c>
      <c r="F244" s="467">
        <f>F245+F246+F247+F248+F249+F250</f>
        <v>266659.09000000003</v>
      </c>
      <c r="G244" s="468">
        <f>G245+G246+G247+G248+G249+G250</f>
        <v>267</v>
      </c>
      <c r="H244" s="467">
        <f t="shared" ref="H244:K244" si="208">H245+H246+H247+H248+H249+H250</f>
        <v>355545.45333333337</v>
      </c>
      <c r="I244" s="468">
        <f t="shared" si="208"/>
        <v>356</v>
      </c>
      <c r="J244" s="467">
        <f t="shared" si="208"/>
        <v>172308</v>
      </c>
      <c r="K244" s="468">
        <f t="shared" si="208"/>
        <v>173</v>
      </c>
    </row>
    <row r="245" spans="3:11">
      <c r="C245" s="458"/>
      <c r="D245" s="471" t="s">
        <v>787</v>
      </c>
      <c r="E245" s="503" t="s">
        <v>788</v>
      </c>
      <c r="F245" s="473"/>
      <c r="G245" s="474">
        <f t="shared" ref="G245:G250" si="209">ROUND(F245/1000,0)</f>
        <v>0</v>
      </c>
      <c r="H245" s="473">
        <f t="shared" ref="H245:H250" si="210">F245/3*4</f>
        <v>0</v>
      </c>
      <c r="I245" s="474">
        <f t="shared" ref="I245:I250" si="211">ROUND(H245/1000,0)</f>
        <v>0</v>
      </c>
      <c r="J245" s="473">
        <f>'Allegato 1.1 (CE) new'!O400</f>
        <v>533</v>
      </c>
      <c r="K245" s="474">
        <f t="shared" ref="K245:K250" si="212">ROUND(J245/1000,0)</f>
        <v>1</v>
      </c>
    </row>
    <row r="246" spans="3:11">
      <c r="C246" s="458"/>
      <c r="D246" s="471" t="s">
        <v>789</v>
      </c>
      <c r="E246" s="503" t="s">
        <v>790</v>
      </c>
      <c r="F246" s="473"/>
      <c r="G246" s="474">
        <f t="shared" si="209"/>
        <v>0</v>
      </c>
      <c r="H246" s="473">
        <f t="shared" si="210"/>
        <v>0</v>
      </c>
      <c r="I246" s="474">
        <f t="shared" si="211"/>
        <v>0</v>
      </c>
      <c r="J246" s="473">
        <f>'Allegato 1.1 (CE) new'!O401</f>
        <v>0</v>
      </c>
      <c r="K246" s="474">
        <f t="shared" si="212"/>
        <v>0</v>
      </c>
    </row>
    <row r="247" spans="3:11">
      <c r="C247" s="458"/>
      <c r="D247" s="471" t="s">
        <v>791</v>
      </c>
      <c r="E247" s="503" t="s">
        <v>792</v>
      </c>
      <c r="F247" s="473"/>
      <c r="G247" s="474">
        <f t="shared" si="209"/>
        <v>0</v>
      </c>
      <c r="H247" s="473">
        <f t="shared" si="210"/>
        <v>0</v>
      </c>
      <c r="I247" s="474">
        <f t="shared" si="211"/>
        <v>0</v>
      </c>
      <c r="J247" s="473"/>
      <c r="K247" s="474">
        <f t="shared" si="212"/>
        <v>0</v>
      </c>
    </row>
    <row r="248" spans="3:11">
      <c r="C248" s="458"/>
      <c r="D248" s="471" t="s">
        <v>793</v>
      </c>
      <c r="E248" s="503" t="s">
        <v>794</v>
      </c>
      <c r="F248" s="473"/>
      <c r="G248" s="474">
        <f t="shared" si="209"/>
        <v>0</v>
      </c>
      <c r="H248" s="473">
        <f t="shared" si="210"/>
        <v>0</v>
      </c>
      <c r="I248" s="474">
        <f t="shared" si="211"/>
        <v>0</v>
      </c>
      <c r="J248" s="473"/>
      <c r="K248" s="474">
        <f t="shared" si="212"/>
        <v>0</v>
      </c>
    </row>
    <row r="249" spans="3:11">
      <c r="C249" s="458"/>
      <c r="D249" s="471" t="s">
        <v>795</v>
      </c>
      <c r="E249" s="503" t="s">
        <v>796</v>
      </c>
      <c r="F249" s="473">
        <v>266659.09000000003</v>
      </c>
      <c r="G249" s="474">
        <f t="shared" si="209"/>
        <v>267</v>
      </c>
      <c r="H249" s="473">
        <f t="shared" si="210"/>
        <v>355545.45333333337</v>
      </c>
      <c r="I249" s="474">
        <f t="shared" si="211"/>
        <v>356</v>
      </c>
      <c r="J249" s="473">
        <f>'Allegato 1.1 (CE) new'!O405</f>
        <v>171775</v>
      </c>
      <c r="K249" s="474">
        <f t="shared" si="212"/>
        <v>172</v>
      </c>
    </row>
    <row r="250" spans="3:11">
      <c r="C250" s="458" t="s">
        <v>350</v>
      </c>
      <c r="D250" s="471" t="s">
        <v>797</v>
      </c>
      <c r="E250" s="503" t="s">
        <v>798</v>
      </c>
      <c r="F250" s="473"/>
      <c r="G250" s="474">
        <f t="shared" si="209"/>
        <v>0</v>
      </c>
      <c r="H250" s="473">
        <f t="shared" si="210"/>
        <v>0</v>
      </c>
      <c r="I250" s="474">
        <f t="shared" si="211"/>
        <v>0</v>
      </c>
      <c r="J250" s="473"/>
      <c r="K250" s="474">
        <f t="shared" si="212"/>
        <v>0</v>
      </c>
    </row>
    <row r="251" spans="3:11" ht="25.5">
      <c r="C251" s="458"/>
      <c r="D251" s="469" t="s">
        <v>799</v>
      </c>
      <c r="E251" s="475" t="s">
        <v>800</v>
      </c>
      <c r="F251" s="467">
        <f>F252+F253+F254+F261</f>
        <v>88559.42</v>
      </c>
      <c r="G251" s="468">
        <f>G252+G253+G254+G261</f>
        <v>88</v>
      </c>
      <c r="H251" s="467">
        <f t="shared" ref="H251:K251" si="213">H252+H253+H254+H261</f>
        <v>118079.22666666667</v>
      </c>
      <c r="I251" s="468">
        <f t="shared" si="213"/>
        <v>118</v>
      </c>
      <c r="J251" s="467">
        <f t="shared" si="213"/>
        <v>197259</v>
      </c>
      <c r="K251" s="468">
        <f t="shared" si="213"/>
        <v>198</v>
      </c>
    </row>
    <row r="252" spans="3:11">
      <c r="C252" s="458" t="s">
        <v>350</v>
      </c>
      <c r="D252" s="471" t="s">
        <v>801</v>
      </c>
      <c r="E252" s="503" t="s">
        <v>802</v>
      </c>
      <c r="F252" s="473">
        <v>19200</v>
      </c>
      <c r="G252" s="474">
        <f t="shared" ref="G252:G253" si="214">ROUND(F252/1000,0)</f>
        <v>19</v>
      </c>
      <c r="H252" s="473">
        <f t="shared" ref="H252:H253" si="215">F252/3*4</f>
        <v>25600</v>
      </c>
      <c r="I252" s="474">
        <f t="shared" ref="I252:I253" si="216">ROUND(H252/1000,0)</f>
        <v>26</v>
      </c>
      <c r="J252" s="473">
        <f>'Allegato 1.1 (CE) new'!O408</f>
        <v>0</v>
      </c>
      <c r="K252" s="474">
        <f t="shared" ref="K252:K253" si="217">ROUND(J252/1000,0)</f>
        <v>0</v>
      </c>
    </row>
    <row r="253" spans="3:11">
      <c r="C253" s="458"/>
      <c r="D253" s="471" t="s">
        <v>803</v>
      </c>
      <c r="E253" s="503" t="s">
        <v>804</v>
      </c>
      <c r="F253" s="473"/>
      <c r="G253" s="474">
        <f t="shared" si="214"/>
        <v>0</v>
      </c>
      <c r="H253" s="473">
        <f t="shared" si="215"/>
        <v>0</v>
      </c>
      <c r="I253" s="474">
        <f t="shared" si="216"/>
        <v>0</v>
      </c>
      <c r="J253" s="473">
        <f>'Allegato 1.1 (CE) new'!O409</f>
        <v>968</v>
      </c>
      <c r="K253" s="474">
        <f t="shared" si="217"/>
        <v>1</v>
      </c>
    </row>
    <row r="254" spans="3:11" ht="25.5">
      <c r="C254" s="458"/>
      <c r="D254" s="469" t="s">
        <v>805</v>
      </c>
      <c r="E254" s="502" t="s">
        <v>806</v>
      </c>
      <c r="F254" s="467">
        <f>F255+F256+F257+F258+F259+F260</f>
        <v>69359.42</v>
      </c>
      <c r="G254" s="468">
        <f>G255+G256+G257+G258+G259+G260</f>
        <v>69</v>
      </c>
      <c r="H254" s="467">
        <f t="shared" ref="H254:K254" si="218">H255+H256+H257+H258+H259+H260</f>
        <v>92479.226666666669</v>
      </c>
      <c r="I254" s="468">
        <f t="shared" si="218"/>
        <v>92</v>
      </c>
      <c r="J254" s="467">
        <f t="shared" si="218"/>
        <v>196291</v>
      </c>
      <c r="K254" s="468">
        <f t="shared" si="218"/>
        <v>197</v>
      </c>
    </row>
    <row r="255" spans="3:11">
      <c r="C255" s="458"/>
      <c r="D255" s="471" t="s">
        <v>807</v>
      </c>
      <c r="E255" s="504" t="s">
        <v>808</v>
      </c>
      <c r="F255" s="473"/>
      <c r="G255" s="474">
        <f t="shared" ref="G255:G260" si="219">ROUND(F255/1000,0)</f>
        <v>0</v>
      </c>
      <c r="H255" s="473">
        <f t="shared" ref="H255:H260" si="220">F255/3*4</f>
        <v>0</v>
      </c>
      <c r="I255" s="474">
        <f t="shared" ref="I255:I260" si="221">ROUND(H255/1000,0)</f>
        <v>0</v>
      </c>
      <c r="J255" s="473"/>
      <c r="K255" s="474">
        <f t="shared" ref="K255:K260" si="222">ROUND(J255/1000,0)</f>
        <v>0</v>
      </c>
    </row>
    <row r="256" spans="3:11">
      <c r="C256" s="458"/>
      <c r="D256" s="471" t="s">
        <v>809</v>
      </c>
      <c r="E256" s="504" t="s">
        <v>810</v>
      </c>
      <c r="F256" s="473"/>
      <c r="G256" s="474">
        <f t="shared" si="219"/>
        <v>0</v>
      </c>
      <c r="H256" s="473">
        <f t="shared" si="220"/>
        <v>0</v>
      </c>
      <c r="I256" s="474">
        <f t="shared" si="221"/>
        <v>0</v>
      </c>
      <c r="J256" s="473"/>
      <c r="K256" s="474">
        <f t="shared" si="222"/>
        <v>0</v>
      </c>
    </row>
    <row r="257" spans="3:11">
      <c r="C257" s="458"/>
      <c r="D257" s="471" t="s">
        <v>811</v>
      </c>
      <c r="E257" s="504" t="s">
        <v>812</v>
      </c>
      <c r="F257" s="473">
        <v>69359.42</v>
      </c>
      <c r="G257" s="474">
        <f t="shared" si="219"/>
        <v>69</v>
      </c>
      <c r="H257" s="473">
        <f t="shared" si="220"/>
        <v>92479.226666666669</v>
      </c>
      <c r="I257" s="474">
        <f t="shared" si="221"/>
        <v>92</v>
      </c>
      <c r="J257" s="473">
        <f>'Allegato 1.1 (CE) new'!O412</f>
        <v>109583</v>
      </c>
      <c r="K257" s="474">
        <f t="shared" si="222"/>
        <v>110</v>
      </c>
    </row>
    <row r="258" spans="3:11">
      <c r="C258" s="458"/>
      <c r="D258" s="471" t="s">
        <v>813</v>
      </c>
      <c r="E258" s="504" t="s">
        <v>814</v>
      </c>
      <c r="F258" s="473"/>
      <c r="G258" s="474">
        <f t="shared" si="219"/>
        <v>0</v>
      </c>
      <c r="H258" s="473">
        <f t="shared" si="220"/>
        <v>0</v>
      </c>
      <c r="I258" s="474">
        <f t="shared" si="221"/>
        <v>0</v>
      </c>
      <c r="J258" s="473"/>
      <c r="K258" s="474">
        <f t="shared" si="222"/>
        <v>0</v>
      </c>
    </row>
    <row r="259" spans="3:11">
      <c r="C259" s="458"/>
      <c r="D259" s="471" t="s">
        <v>815</v>
      </c>
      <c r="E259" s="504" t="s">
        <v>816</v>
      </c>
      <c r="F259" s="473"/>
      <c r="G259" s="474">
        <f t="shared" si="219"/>
        <v>0</v>
      </c>
      <c r="H259" s="473">
        <f t="shared" si="220"/>
        <v>0</v>
      </c>
      <c r="I259" s="474">
        <f t="shared" si="221"/>
        <v>0</v>
      </c>
      <c r="J259" s="473"/>
      <c r="K259" s="474">
        <f t="shared" si="222"/>
        <v>0</v>
      </c>
    </row>
    <row r="260" spans="3:11">
      <c r="C260" s="458"/>
      <c r="D260" s="471" t="s">
        <v>817</v>
      </c>
      <c r="E260" s="504" t="s">
        <v>818</v>
      </c>
      <c r="F260" s="473"/>
      <c r="G260" s="474">
        <f t="shared" si="219"/>
        <v>0</v>
      </c>
      <c r="H260" s="473">
        <f t="shared" si="220"/>
        <v>0</v>
      </c>
      <c r="I260" s="474">
        <f t="shared" si="221"/>
        <v>0</v>
      </c>
      <c r="J260" s="473">
        <f>'Allegato 1.1 (CE) new'!O415+'Allegato 1.1 (CE) new'!O416</f>
        <v>86708</v>
      </c>
      <c r="K260" s="474">
        <f t="shared" si="222"/>
        <v>87</v>
      </c>
    </row>
    <row r="261" spans="3:11">
      <c r="C261" s="458"/>
      <c r="D261" s="469" t="s">
        <v>819</v>
      </c>
      <c r="E261" s="502" t="s">
        <v>820</v>
      </c>
      <c r="F261" s="467">
        <f>F262+F263+F264</f>
        <v>0</v>
      </c>
      <c r="G261" s="468">
        <f>G262+G263+G264</f>
        <v>0</v>
      </c>
      <c r="H261" s="467">
        <f t="shared" ref="H261:K261" si="223">H262+H263+H264</f>
        <v>0</v>
      </c>
      <c r="I261" s="468">
        <f t="shared" si="223"/>
        <v>0</v>
      </c>
      <c r="J261" s="467">
        <f t="shared" si="223"/>
        <v>0</v>
      </c>
      <c r="K261" s="468">
        <f t="shared" si="223"/>
        <v>0</v>
      </c>
    </row>
    <row r="262" spans="3:11" ht="25.5">
      <c r="C262" s="458" t="s">
        <v>350</v>
      </c>
      <c r="D262" s="471" t="s">
        <v>821</v>
      </c>
      <c r="E262" s="504" t="s">
        <v>822</v>
      </c>
      <c r="F262" s="473"/>
      <c r="G262" s="474">
        <f t="shared" ref="G262:G264" si="224">ROUND(F262/1000,0)</f>
        <v>0</v>
      </c>
      <c r="H262" s="473">
        <f t="shared" ref="H262:H264" si="225">F262/3*4</f>
        <v>0</v>
      </c>
      <c r="I262" s="474">
        <f t="shared" ref="I262:I264" si="226">ROUND(H262/1000,0)</f>
        <v>0</v>
      </c>
      <c r="J262" s="473">
        <f>'Allegato 1.1 (CE) new'!O417</f>
        <v>0</v>
      </c>
      <c r="K262" s="474">
        <f t="shared" ref="K262:K264" si="227">ROUND(J262/1000,0)</f>
        <v>0</v>
      </c>
    </row>
    <row r="263" spans="3:11" ht="25.5">
      <c r="C263" s="458"/>
      <c r="D263" s="471" t="s">
        <v>823</v>
      </c>
      <c r="E263" s="504" t="s">
        <v>824</v>
      </c>
      <c r="F263" s="473"/>
      <c r="G263" s="474">
        <f t="shared" si="224"/>
        <v>0</v>
      </c>
      <c r="H263" s="473">
        <f t="shared" si="225"/>
        <v>0</v>
      </c>
      <c r="I263" s="474">
        <f t="shared" si="226"/>
        <v>0</v>
      </c>
      <c r="J263" s="473">
        <f>'Allegato 1.1 (CE) new'!O418</f>
        <v>0</v>
      </c>
      <c r="K263" s="474">
        <f t="shared" si="227"/>
        <v>0</v>
      </c>
    </row>
    <row r="264" spans="3:11" ht="25.5">
      <c r="C264" s="458" t="s">
        <v>424</v>
      </c>
      <c r="D264" s="471" t="s">
        <v>825</v>
      </c>
      <c r="E264" s="504" t="s">
        <v>826</v>
      </c>
      <c r="F264" s="473"/>
      <c r="G264" s="474">
        <f t="shared" si="224"/>
        <v>0</v>
      </c>
      <c r="H264" s="473">
        <f t="shared" si="225"/>
        <v>0</v>
      </c>
      <c r="I264" s="474">
        <f t="shared" si="226"/>
        <v>0</v>
      </c>
      <c r="J264" s="473"/>
      <c r="K264" s="474">
        <f t="shared" si="227"/>
        <v>0</v>
      </c>
    </row>
    <row r="265" spans="3:11">
      <c r="C265" s="458"/>
      <c r="D265" s="469" t="s">
        <v>827</v>
      </c>
      <c r="E265" s="475" t="s">
        <v>828</v>
      </c>
      <c r="F265" s="467">
        <f>F266+F267+F268+F269+F270</f>
        <v>0</v>
      </c>
      <c r="G265" s="468">
        <f>G266+G267+G268+G269+G270</f>
        <v>0</v>
      </c>
      <c r="H265" s="467">
        <f t="shared" ref="H265:K265" si="228">H266+H267+H268+H269+H270</f>
        <v>0</v>
      </c>
      <c r="I265" s="468">
        <f t="shared" si="228"/>
        <v>0</v>
      </c>
      <c r="J265" s="467">
        <f t="shared" si="228"/>
        <v>599031</v>
      </c>
      <c r="K265" s="468">
        <f t="shared" si="228"/>
        <v>599</v>
      </c>
    </row>
    <row r="266" spans="3:11" ht="25.5">
      <c r="C266" s="458" t="s">
        <v>350</v>
      </c>
      <c r="D266" s="471" t="s">
        <v>829</v>
      </c>
      <c r="E266" s="503" t="s">
        <v>830</v>
      </c>
      <c r="F266" s="473"/>
      <c r="G266" s="474">
        <f t="shared" ref="G266:G271" si="229">ROUND(F266/1000,0)</f>
        <v>0</v>
      </c>
      <c r="H266" s="473">
        <f t="shared" ref="H266:H271" si="230">F266/3*4</f>
        <v>0</v>
      </c>
      <c r="I266" s="474">
        <f t="shared" ref="I266:I271" si="231">ROUND(H266/1000,0)</f>
        <v>0</v>
      </c>
      <c r="J266" s="473">
        <f>'Allegato 1.1 (CE) new'!O422</f>
        <v>48316</v>
      </c>
      <c r="K266" s="474">
        <f t="shared" ref="K266:K271" si="232">ROUND(J266/1000,0)</f>
        <v>48</v>
      </c>
    </row>
    <row r="267" spans="3:11" ht="25.5">
      <c r="C267" s="458"/>
      <c r="D267" s="471" t="s">
        <v>831</v>
      </c>
      <c r="E267" s="503" t="s">
        <v>832</v>
      </c>
      <c r="F267" s="473"/>
      <c r="G267" s="474">
        <f t="shared" si="229"/>
        <v>0</v>
      </c>
      <c r="H267" s="473">
        <f t="shared" si="230"/>
        <v>0</v>
      </c>
      <c r="I267" s="474">
        <f t="shared" si="231"/>
        <v>0</v>
      </c>
      <c r="J267" s="473"/>
      <c r="K267" s="474">
        <f t="shared" si="232"/>
        <v>0</v>
      </c>
    </row>
    <row r="268" spans="3:11" ht="25.5">
      <c r="C268" s="458"/>
      <c r="D268" s="471" t="s">
        <v>833</v>
      </c>
      <c r="E268" s="503" t="s">
        <v>834</v>
      </c>
      <c r="F268" s="473"/>
      <c r="G268" s="474">
        <f t="shared" si="229"/>
        <v>0</v>
      </c>
      <c r="H268" s="473">
        <f t="shared" si="230"/>
        <v>0</v>
      </c>
      <c r="I268" s="474">
        <f t="shared" si="231"/>
        <v>0</v>
      </c>
      <c r="J268" s="473"/>
      <c r="K268" s="474">
        <f t="shared" si="232"/>
        <v>0</v>
      </c>
    </row>
    <row r="269" spans="3:11">
      <c r="C269" s="458"/>
      <c r="D269" s="471" t="s">
        <v>835</v>
      </c>
      <c r="E269" s="503" t="s">
        <v>836</v>
      </c>
      <c r="F269" s="473"/>
      <c r="G269" s="474">
        <f t="shared" si="229"/>
        <v>0</v>
      </c>
      <c r="H269" s="473">
        <f t="shared" si="230"/>
        <v>0</v>
      </c>
      <c r="I269" s="474">
        <f t="shared" si="231"/>
        <v>0</v>
      </c>
      <c r="J269" s="473">
        <f>'Allegato 1.1 (CE) new'!O426</f>
        <v>550715</v>
      </c>
      <c r="K269" s="474">
        <f t="shared" si="232"/>
        <v>551</v>
      </c>
    </row>
    <row r="270" spans="3:11">
      <c r="C270" s="458"/>
      <c r="D270" s="471" t="s">
        <v>837</v>
      </c>
      <c r="E270" s="503" t="s">
        <v>838</v>
      </c>
      <c r="F270" s="473"/>
      <c r="G270" s="474">
        <f t="shared" si="229"/>
        <v>0</v>
      </c>
      <c r="H270" s="473">
        <f t="shared" si="230"/>
        <v>0</v>
      </c>
      <c r="I270" s="474">
        <f t="shared" si="231"/>
        <v>0</v>
      </c>
      <c r="J270" s="473"/>
      <c r="K270" s="474">
        <f t="shared" si="232"/>
        <v>0</v>
      </c>
    </row>
    <row r="271" spans="3:11">
      <c r="C271" s="458" t="s">
        <v>419</v>
      </c>
      <c r="D271" s="469" t="s">
        <v>839</v>
      </c>
      <c r="E271" s="475" t="s">
        <v>840</v>
      </c>
      <c r="F271" s="482"/>
      <c r="G271" s="474">
        <f t="shared" si="229"/>
        <v>0</v>
      </c>
      <c r="H271" s="473">
        <f t="shared" si="230"/>
        <v>0</v>
      </c>
      <c r="I271" s="474">
        <f t="shared" si="231"/>
        <v>0</v>
      </c>
      <c r="J271" s="482"/>
      <c r="K271" s="474">
        <f t="shared" si="232"/>
        <v>0</v>
      </c>
    </row>
    <row r="272" spans="3:11">
      <c r="C272" s="458"/>
      <c r="D272" s="505" t="s">
        <v>841</v>
      </c>
      <c r="E272" s="470" t="s">
        <v>842</v>
      </c>
      <c r="F272" s="467">
        <f>F273+F291+F304</f>
        <v>9042502.370000001</v>
      </c>
      <c r="G272" s="468">
        <f>G273+G291+G304</f>
        <v>9043</v>
      </c>
      <c r="H272" s="467">
        <f t="shared" ref="H272:K272" si="233">H273+H291+H304</f>
        <v>12056669.826666668</v>
      </c>
      <c r="I272" s="468">
        <f t="shared" si="233"/>
        <v>12057</v>
      </c>
      <c r="J272" s="467">
        <f t="shared" si="233"/>
        <v>12100766</v>
      </c>
      <c r="K272" s="468">
        <f t="shared" si="233"/>
        <v>12103</v>
      </c>
    </row>
    <row r="273" spans="3:11">
      <c r="C273" s="458"/>
      <c r="D273" s="469" t="s">
        <v>843</v>
      </c>
      <c r="E273" s="475" t="s">
        <v>844</v>
      </c>
      <c r="F273" s="467">
        <f>F274+F275+F276+F277+F278+F279+F280+F281+F282+F283+F284+F287</f>
        <v>8960838.0899999999</v>
      </c>
      <c r="G273" s="468">
        <f>G274+G275+G276+G277+G278+G279+G280+G281+G282+G283+G284+G287</f>
        <v>8960</v>
      </c>
      <c r="H273" s="467">
        <f t="shared" ref="H273:K273" si="234">H274+H275+H276+H277+H278+H279+H280+H281+H282+H283+H284+H287</f>
        <v>11947784.120000001</v>
      </c>
      <c r="I273" s="468">
        <f t="shared" si="234"/>
        <v>11948</v>
      </c>
      <c r="J273" s="467">
        <f t="shared" si="234"/>
        <v>11892851</v>
      </c>
      <c r="K273" s="468">
        <f t="shared" si="234"/>
        <v>11894</v>
      </c>
    </row>
    <row r="274" spans="3:11">
      <c r="C274" s="458"/>
      <c r="D274" s="471" t="s">
        <v>845</v>
      </c>
      <c r="E274" s="503" t="s">
        <v>846</v>
      </c>
      <c r="F274" s="473">
        <v>656635.14</v>
      </c>
      <c r="G274" s="474">
        <f t="shared" ref="G274:G283" si="235">ROUND(F274/1000,0)</f>
        <v>657</v>
      </c>
      <c r="H274" s="473">
        <f t="shared" ref="H274:H283" si="236">F274/3*4</f>
        <v>875513.52</v>
      </c>
      <c r="I274" s="474">
        <f t="shared" ref="I274" si="237">ROUND(H274/1000,0)</f>
        <v>876</v>
      </c>
      <c r="J274" s="473">
        <f>'Allegato 1.1 (CE) new'!O432</f>
        <v>712007</v>
      </c>
      <c r="K274" s="474">
        <f t="shared" ref="K274" si="238">ROUND(J274/1000,0)</f>
        <v>712</v>
      </c>
    </row>
    <row r="275" spans="3:11">
      <c r="C275" s="458"/>
      <c r="D275" s="471" t="s">
        <v>847</v>
      </c>
      <c r="E275" s="503" t="s">
        <v>848</v>
      </c>
      <c r="F275" s="473">
        <v>1768587.18</v>
      </c>
      <c r="G275" s="474">
        <f>ROUND(F275/1000,0)-1</f>
        <v>1768</v>
      </c>
      <c r="H275" s="473">
        <f t="shared" si="236"/>
        <v>2358116.2399999998</v>
      </c>
      <c r="I275" s="474">
        <f>ROUND(H275/1000,0)</f>
        <v>2358</v>
      </c>
      <c r="J275" s="473">
        <f>'Allegato 1.1 (CE) new'!O433</f>
        <v>2687854</v>
      </c>
      <c r="K275" s="474">
        <f>ROUND(J275/1000,0)</f>
        <v>2688</v>
      </c>
    </row>
    <row r="276" spans="3:11">
      <c r="C276" s="458"/>
      <c r="D276" s="471" t="s">
        <v>849</v>
      </c>
      <c r="E276" s="503" t="s">
        <v>850</v>
      </c>
      <c r="F276" s="473">
        <v>1016399.97</v>
      </c>
      <c r="G276" s="474">
        <f t="shared" si="235"/>
        <v>1016</v>
      </c>
      <c r="H276" s="473">
        <f t="shared" si="236"/>
        <v>1355199.96</v>
      </c>
      <c r="I276" s="474">
        <f t="shared" ref="I276:I283" si="239">ROUND(H276/1000,0)</f>
        <v>1355</v>
      </c>
      <c r="J276" s="473">
        <f>'Allegato 1.1 (CE) new'!O434+'Allegato 1.1 (CE) new'!O435</f>
        <v>1401100</v>
      </c>
      <c r="K276" s="474">
        <f t="shared" ref="K276:K283" si="240">ROUND(J276/1000,0)</f>
        <v>1401</v>
      </c>
    </row>
    <row r="277" spans="3:11">
      <c r="C277" s="458"/>
      <c r="D277" s="471" t="s">
        <v>851</v>
      </c>
      <c r="E277" s="503" t="s">
        <v>852</v>
      </c>
      <c r="F277" s="473"/>
      <c r="G277" s="474">
        <f t="shared" si="235"/>
        <v>0</v>
      </c>
      <c r="H277" s="473">
        <f t="shared" si="236"/>
        <v>0</v>
      </c>
      <c r="I277" s="474">
        <f t="shared" si="239"/>
        <v>0</v>
      </c>
      <c r="J277" s="473">
        <f>'Allegato 1.1 (CE) new'!O436</f>
        <v>329600</v>
      </c>
      <c r="K277" s="474">
        <f t="shared" si="240"/>
        <v>330</v>
      </c>
    </row>
    <row r="278" spans="3:11">
      <c r="C278" s="458"/>
      <c r="D278" s="471" t="s">
        <v>853</v>
      </c>
      <c r="E278" s="503" t="s">
        <v>854</v>
      </c>
      <c r="F278" s="473"/>
      <c r="G278" s="474">
        <f t="shared" si="235"/>
        <v>0</v>
      </c>
      <c r="H278" s="473">
        <f t="shared" si="236"/>
        <v>0</v>
      </c>
      <c r="I278" s="474">
        <f t="shared" si="239"/>
        <v>0</v>
      </c>
      <c r="J278" s="473">
        <f>'Allegato 1.1 (CE) new'!O437</f>
        <v>307815</v>
      </c>
      <c r="K278" s="474">
        <f t="shared" si="240"/>
        <v>308</v>
      </c>
    </row>
    <row r="279" spans="3:11">
      <c r="C279" s="458"/>
      <c r="D279" s="471" t="s">
        <v>855</v>
      </c>
      <c r="E279" s="503" t="s">
        <v>856</v>
      </c>
      <c r="F279" s="473">
        <v>11343.75</v>
      </c>
      <c r="G279" s="474">
        <f t="shared" si="235"/>
        <v>11</v>
      </c>
      <c r="H279" s="473">
        <f t="shared" si="236"/>
        <v>15125</v>
      </c>
      <c r="I279" s="474">
        <f t="shared" si="239"/>
        <v>15</v>
      </c>
      <c r="J279" s="473">
        <f>'Allegato 1.1 (CE) new'!O438</f>
        <v>104516</v>
      </c>
      <c r="K279" s="474">
        <f t="shared" si="240"/>
        <v>105</v>
      </c>
    </row>
    <row r="280" spans="3:11">
      <c r="C280" s="458"/>
      <c r="D280" s="471" t="s">
        <v>857</v>
      </c>
      <c r="E280" s="503" t="s">
        <v>858</v>
      </c>
      <c r="F280" s="473">
        <v>123997.05</v>
      </c>
      <c r="G280" s="474">
        <f t="shared" si="235"/>
        <v>124</v>
      </c>
      <c r="H280" s="473">
        <f t="shared" si="236"/>
        <v>165329.4</v>
      </c>
      <c r="I280" s="474">
        <f t="shared" si="239"/>
        <v>165</v>
      </c>
      <c r="J280" s="473">
        <f>'Allegato 1.1 (CE) new'!O439</f>
        <v>154874</v>
      </c>
      <c r="K280" s="474">
        <f t="shared" si="240"/>
        <v>155</v>
      </c>
    </row>
    <row r="281" spans="3:11">
      <c r="C281" s="458"/>
      <c r="D281" s="471" t="s">
        <v>859</v>
      </c>
      <c r="E281" s="503" t="s">
        <v>860</v>
      </c>
      <c r="F281" s="473">
        <v>900000</v>
      </c>
      <c r="G281" s="474">
        <f t="shared" si="235"/>
        <v>900</v>
      </c>
      <c r="H281" s="473">
        <f t="shared" si="236"/>
        <v>1200000</v>
      </c>
      <c r="I281" s="474">
        <f t="shared" si="239"/>
        <v>1200</v>
      </c>
      <c r="J281" s="473">
        <f>'Allegato 1.1 (CE) new'!O440</f>
        <v>680000</v>
      </c>
      <c r="K281" s="474">
        <f t="shared" si="240"/>
        <v>680</v>
      </c>
    </row>
    <row r="282" spans="3:11">
      <c r="C282" s="458"/>
      <c r="D282" s="471" t="s">
        <v>861</v>
      </c>
      <c r="E282" s="503" t="s">
        <v>862</v>
      </c>
      <c r="F282" s="473">
        <v>834000</v>
      </c>
      <c r="G282" s="474">
        <f t="shared" si="235"/>
        <v>834</v>
      </c>
      <c r="H282" s="473">
        <f t="shared" si="236"/>
        <v>1112000</v>
      </c>
      <c r="I282" s="474">
        <f t="shared" si="239"/>
        <v>1112</v>
      </c>
      <c r="J282" s="473">
        <f>'Allegato 1.1 (CE) new'!O441</f>
        <v>900000</v>
      </c>
      <c r="K282" s="474">
        <f t="shared" si="240"/>
        <v>900</v>
      </c>
    </row>
    <row r="283" spans="3:11">
      <c r="C283" s="458"/>
      <c r="D283" s="471" t="s">
        <v>863</v>
      </c>
      <c r="E283" s="503" t="s">
        <v>864</v>
      </c>
      <c r="F283" s="473">
        <v>75000</v>
      </c>
      <c r="G283" s="474">
        <f t="shared" si="235"/>
        <v>75</v>
      </c>
      <c r="H283" s="473">
        <f t="shared" si="236"/>
        <v>100000</v>
      </c>
      <c r="I283" s="474">
        <f t="shared" si="239"/>
        <v>100</v>
      </c>
      <c r="J283" s="473">
        <f>'Allegato 1.1 (CE) new'!O442</f>
        <v>323636</v>
      </c>
      <c r="K283" s="474">
        <f t="shared" si="240"/>
        <v>324</v>
      </c>
    </row>
    <row r="284" spans="3:11">
      <c r="C284" s="458"/>
      <c r="D284" s="469" t="s">
        <v>865</v>
      </c>
      <c r="E284" s="502" t="s">
        <v>866</v>
      </c>
      <c r="F284" s="467">
        <f>F285+F286</f>
        <v>2596875</v>
      </c>
      <c r="G284" s="468">
        <f>G285+G286</f>
        <v>2597</v>
      </c>
      <c r="H284" s="467">
        <f t="shared" ref="H284:K284" si="241">H285+H286</f>
        <v>3462500</v>
      </c>
      <c r="I284" s="468">
        <f t="shared" si="241"/>
        <v>3463</v>
      </c>
      <c r="J284" s="467">
        <f t="shared" si="241"/>
        <v>2525000</v>
      </c>
      <c r="K284" s="468">
        <f t="shared" si="241"/>
        <v>2525</v>
      </c>
    </row>
    <row r="285" spans="3:11">
      <c r="C285" s="458"/>
      <c r="D285" s="471" t="s">
        <v>867</v>
      </c>
      <c r="E285" s="504" t="s">
        <v>868</v>
      </c>
      <c r="F285" s="473">
        <v>2295000</v>
      </c>
      <c r="G285" s="474">
        <f t="shared" ref="G285:G286" si="242">ROUND(F285/1000,0)</f>
        <v>2295</v>
      </c>
      <c r="H285" s="473">
        <f t="shared" ref="H285:H286" si="243">F285/3*4</f>
        <v>3060000</v>
      </c>
      <c r="I285" s="474">
        <f t="shared" ref="I285:I286" si="244">ROUND(H285/1000,0)</f>
        <v>3060</v>
      </c>
      <c r="J285" s="473">
        <f>'Allegato 1.1 (CE) new'!O443</f>
        <v>2250000</v>
      </c>
      <c r="K285" s="474">
        <f t="shared" ref="K285:K286" si="245">ROUND(J285/1000,0)</f>
        <v>2250</v>
      </c>
    </row>
    <row r="286" spans="3:11">
      <c r="C286" s="458"/>
      <c r="D286" s="471" t="s">
        <v>869</v>
      </c>
      <c r="E286" s="504" t="s">
        <v>870</v>
      </c>
      <c r="F286" s="473">
        <v>301875</v>
      </c>
      <c r="G286" s="474">
        <f t="shared" si="242"/>
        <v>302</v>
      </c>
      <c r="H286" s="473">
        <f t="shared" si="243"/>
        <v>402500</v>
      </c>
      <c r="I286" s="474">
        <f t="shared" si="244"/>
        <v>403</v>
      </c>
      <c r="J286" s="473">
        <f>'Allegato 1.1 (CE) new'!O444</f>
        <v>275000</v>
      </c>
      <c r="K286" s="474">
        <f t="shared" si="245"/>
        <v>275</v>
      </c>
    </row>
    <row r="287" spans="3:11">
      <c r="C287" s="458"/>
      <c r="D287" s="469" t="s">
        <v>871</v>
      </c>
      <c r="E287" s="502" t="s">
        <v>872</v>
      </c>
      <c r="F287" s="467">
        <f>F288+F289+F290</f>
        <v>978000</v>
      </c>
      <c r="G287" s="468">
        <f>G288+G289+G290</f>
        <v>978</v>
      </c>
      <c r="H287" s="467">
        <f t="shared" ref="H287:K287" si="246">H288+H289+H290</f>
        <v>1304000</v>
      </c>
      <c r="I287" s="468">
        <f t="shared" si="246"/>
        <v>1304</v>
      </c>
      <c r="J287" s="467">
        <f t="shared" si="246"/>
        <v>1766449</v>
      </c>
      <c r="K287" s="468">
        <f t="shared" si="246"/>
        <v>1766</v>
      </c>
    </row>
    <row r="288" spans="3:11" ht="25.5">
      <c r="C288" s="458" t="s">
        <v>350</v>
      </c>
      <c r="D288" s="471" t="s">
        <v>873</v>
      </c>
      <c r="E288" s="504" t="s">
        <v>874</v>
      </c>
      <c r="F288" s="473"/>
      <c r="G288" s="474">
        <f t="shared" ref="G288:G290" si="247">ROUND(F288/1000,0)</f>
        <v>0</v>
      </c>
      <c r="H288" s="473">
        <f t="shared" ref="H288:H290" si="248">F288/3*4</f>
        <v>0</v>
      </c>
      <c r="I288" s="474">
        <f t="shared" ref="I288:I290" si="249">ROUND(H288/1000,0)</f>
        <v>0</v>
      </c>
      <c r="J288" s="473"/>
      <c r="K288" s="474">
        <f t="shared" ref="K288:K290" si="250">ROUND(J288/1000,0)</f>
        <v>0</v>
      </c>
    </row>
    <row r="289" spans="3:11">
      <c r="C289" s="458"/>
      <c r="D289" s="471" t="s">
        <v>875</v>
      </c>
      <c r="E289" s="504" t="s">
        <v>876</v>
      </c>
      <c r="F289" s="473"/>
      <c r="G289" s="474">
        <f t="shared" si="247"/>
        <v>0</v>
      </c>
      <c r="H289" s="473">
        <f t="shared" si="248"/>
        <v>0</v>
      </c>
      <c r="I289" s="474">
        <f t="shared" si="249"/>
        <v>0</v>
      </c>
      <c r="J289" s="473">
        <f>'Allegato 1.1 (CE) new'!O446</f>
        <v>0</v>
      </c>
      <c r="K289" s="474">
        <f t="shared" si="250"/>
        <v>0</v>
      </c>
    </row>
    <row r="290" spans="3:11">
      <c r="C290" s="458"/>
      <c r="D290" s="471" t="s">
        <v>877</v>
      </c>
      <c r="E290" s="504" t="s">
        <v>878</v>
      </c>
      <c r="F290" s="473">
        <v>978000</v>
      </c>
      <c r="G290" s="474">
        <f t="shared" si="247"/>
        <v>978</v>
      </c>
      <c r="H290" s="473">
        <f t="shared" si="248"/>
        <v>1304000</v>
      </c>
      <c r="I290" s="474">
        <f t="shared" si="249"/>
        <v>1304</v>
      </c>
      <c r="J290" s="473">
        <f>'Allegato 1.1 (CE) new'!O447</f>
        <v>1766449</v>
      </c>
      <c r="K290" s="474">
        <f t="shared" si="250"/>
        <v>1766</v>
      </c>
    </row>
    <row r="291" spans="3:11" ht="25.5">
      <c r="C291" s="458"/>
      <c r="D291" s="478" t="s">
        <v>879</v>
      </c>
      <c r="E291" s="487" t="s">
        <v>880</v>
      </c>
      <c r="F291" s="467">
        <f>F292+F293+F294+F300</f>
        <v>28995.57</v>
      </c>
      <c r="G291" s="468">
        <f>G292+G293+G294+G300</f>
        <v>30</v>
      </c>
      <c r="H291" s="467">
        <f t="shared" ref="H291:K291" si="251">H292+H293+H294+H300</f>
        <v>38660.76</v>
      </c>
      <c r="I291" s="468">
        <f t="shared" si="251"/>
        <v>39</v>
      </c>
      <c r="J291" s="467">
        <f t="shared" si="251"/>
        <v>140520</v>
      </c>
      <c r="K291" s="468">
        <f t="shared" si="251"/>
        <v>141</v>
      </c>
    </row>
    <row r="292" spans="3:11">
      <c r="C292" s="458" t="s">
        <v>350</v>
      </c>
      <c r="D292" s="471" t="s">
        <v>881</v>
      </c>
      <c r="E292" s="503" t="s">
        <v>882</v>
      </c>
      <c r="F292" s="473">
        <v>9600</v>
      </c>
      <c r="G292" s="474">
        <f t="shared" ref="G292:G293" si="252">ROUND(F292/1000,0)</f>
        <v>10</v>
      </c>
      <c r="H292" s="473">
        <f t="shared" ref="H292:H293" si="253">F292/3*4</f>
        <v>12800</v>
      </c>
      <c r="I292" s="474">
        <f t="shared" ref="I292:I293" si="254">ROUND(H292/1000,0)</f>
        <v>13</v>
      </c>
      <c r="J292" s="473">
        <f>'Allegato 1.1 (CE) new'!O449</f>
        <v>0</v>
      </c>
      <c r="K292" s="474">
        <f t="shared" ref="K292:K293" si="255">ROUND(J292/1000,0)</f>
        <v>0</v>
      </c>
    </row>
    <row r="293" spans="3:11">
      <c r="C293" s="458"/>
      <c r="D293" s="471" t="s">
        <v>883</v>
      </c>
      <c r="E293" s="503" t="s">
        <v>884</v>
      </c>
      <c r="F293" s="473"/>
      <c r="G293" s="474">
        <f t="shared" si="252"/>
        <v>0</v>
      </c>
      <c r="H293" s="473">
        <f t="shared" si="253"/>
        <v>0</v>
      </c>
      <c r="I293" s="474">
        <f t="shared" si="254"/>
        <v>0</v>
      </c>
      <c r="J293" s="473"/>
      <c r="K293" s="474">
        <f t="shared" si="255"/>
        <v>0</v>
      </c>
    </row>
    <row r="294" spans="3:11" ht="25.5">
      <c r="C294" s="458"/>
      <c r="D294" s="469" t="s">
        <v>885</v>
      </c>
      <c r="E294" s="502" t="s">
        <v>886</v>
      </c>
      <c r="F294" s="467">
        <f>F295+F296+F297+F298+F299</f>
        <v>19395.57</v>
      </c>
      <c r="G294" s="468">
        <f>G295+G296+G297+G298+G299</f>
        <v>20</v>
      </c>
      <c r="H294" s="467">
        <f t="shared" ref="H294:K294" si="256">H295+H296+H297+H298+H299</f>
        <v>25860.760000000002</v>
      </c>
      <c r="I294" s="468">
        <f t="shared" si="256"/>
        <v>26</v>
      </c>
      <c r="J294" s="467">
        <f t="shared" si="256"/>
        <v>140520</v>
      </c>
      <c r="K294" s="468">
        <f t="shared" si="256"/>
        <v>141</v>
      </c>
    </row>
    <row r="295" spans="3:11">
      <c r="C295" s="458"/>
      <c r="D295" s="471" t="s">
        <v>887</v>
      </c>
      <c r="E295" s="504" t="s">
        <v>888</v>
      </c>
      <c r="F295" s="473"/>
      <c r="G295" s="474">
        <f t="shared" ref="G295:G299" si="257">ROUND(F295/1000,0)</f>
        <v>0</v>
      </c>
      <c r="H295" s="473">
        <f t="shared" ref="H295:H299" si="258">F295/3*4</f>
        <v>0</v>
      </c>
      <c r="I295" s="474">
        <f t="shared" ref="I295:I299" si="259">ROUND(H295/1000,0)</f>
        <v>0</v>
      </c>
      <c r="J295" s="473">
        <f>'Allegato 1.1 (CE) new'!O451</f>
        <v>0</v>
      </c>
      <c r="K295" s="474">
        <f t="shared" ref="K295:K299" si="260">ROUND(J295/1000,0)</f>
        <v>0</v>
      </c>
    </row>
    <row r="296" spans="3:11">
      <c r="C296" s="458"/>
      <c r="D296" s="471" t="s">
        <v>889</v>
      </c>
      <c r="E296" s="504" t="s">
        <v>890</v>
      </c>
      <c r="F296" s="473">
        <v>17728.93</v>
      </c>
      <c r="G296" s="474">
        <f t="shared" si="257"/>
        <v>18</v>
      </c>
      <c r="H296" s="473">
        <f t="shared" si="258"/>
        <v>23638.573333333334</v>
      </c>
      <c r="I296" s="474">
        <f t="shared" si="259"/>
        <v>24</v>
      </c>
      <c r="J296" s="473">
        <f>'Allegato 1.1 (CE) new'!O452</f>
        <v>2520</v>
      </c>
      <c r="K296" s="474">
        <f t="shared" si="260"/>
        <v>3</v>
      </c>
    </row>
    <row r="297" spans="3:11">
      <c r="C297" s="458"/>
      <c r="D297" s="471" t="s">
        <v>891</v>
      </c>
      <c r="E297" s="504" t="s">
        <v>892</v>
      </c>
      <c r="F297" s="473"/>
      <c r="G297" s="474">
        <f t="shared" si="257"/>
        <v>0</v>
      </c>
      <c r="H297" s="473">
        <f t="shared" si="258"/>
        <v>0</v>
      </c>
      <c r="I297" s="474">
        <f t="shared" si="259"/>
        <v>0</v>
      </c>
      <c r="J297" s="473"/>
      <c r="K297" s="474">
        <f t="shared" si="260"/>
        <v>0</v>
      </c>
    </row>
    <row r="298" spans="3:11">
      <c r="C298" s="458"/>
      <c r="D298" s="471" t="s">
        <v>893</v>
      </c>
      <c r="E298" s="504" t="s">
        <v>894</v>
      </c>
      <c r="F298" s="473">
        <v>1666.64</v>
      </c>
      <c r="G298" s="474">
        <f t="shared" si="257"/>
        <v>2</v>
      </c>
      <c r="H298" s="473">
        <f t="shared" si="258"/>
        <v>2222.186666666667</v>
      </c>
      <c r="I298" s="474">
        <f t="shared" si="259"/>
        <v>2</v>
      </c>
      <c r="J298" s="473">
        <f>'Allegato 1.1 (CE) new'!O454</f>
        <v>138000</v>
      </c>
      <c r="K298" s="474">
        <f t="shared" si="260"/>
        <v>138</v>
      </c>
    </row>
    <row r="299" spans="3:11">
      <c r="C299" s="458"/>
      <c r="D299" s="471" t="s">
        <v>895</v>
      </c>
      <c r="E299" s="504" t="s">
        <v>896</v>
      </c>
      <c r="F299" s="473"/>
      <c r="G299" s="474">
        <f t="shared" si="257"/>
        <v>0</v>
      </c>
      <c r="H299" s="473">
        <f t="shared" si="258"/>
        <v>0</v>
      </c>
      <c r="I299" s="474">
        <f t="shared" si="259"/>
        <v>0</v>
      </c>
      <c r="J299" s="473">
        <f>'Allegato 1.1 (CE) new'!O455</f>
        <v>0</v>
      </c>
      <c r="K299" s="474">
        <f t="shared" si="260"/>
        <v>0</v>
      </c>
    </row>
    <row r="300" spans="3:11">
      <c r="C300" s="458"/>
      <c r="D300" s="469" t="s">
        <v>897</v>
      </c>
      <c r="E300" s="502" t="s">
        <v>898</v>
      </c>
      <c r="F300" s="467">
        <f>F301+F302+F303</f>
        <v>0</v>
      </c>
      <c r="G300" s="468">
        <f>G301+G302+G303</f>
        <v>0</v>
      </c>
      <c r="H300" s="467">
        <f t="shared" ref="H300:K300" si="261">H301+H302+H303</f>
        <v>0</v>
      </c>
      <c r="I300" s="468">
        <f t="shared" si="261"/>
        <v>0</v>
      </c>
      <c r="J300" s="467">
        <f t="shared" si="261"/>
        <v>0</v>
      </c>
      <c r="K300" s="468">
        <f t="shared" si="261"/>
        <v>0</v>
      </c>
    </row>
    <row r="301" spans="3:11" ht="25.5">
      <c r="C301" s="458" t="s">
        <v>350</v>
      </c>
      <c r="D301" s="471" t="s">
        <v>899</v>
      </c>
      <c r="E301" s="504" t="s">
        <v>900</v>
      </c>
      <c r="F301" s="473"/>
      <c r="G301" s="474">
        <f t="shared" ref="G301:G303" si="262">ROUND(F301/1000,0)</f>
        <v>0</v>
      </c>
      <c r="H301" s="473">
        <f t="shared" ref="H301:H303" si="263">F301/3*4</f>
        <v>0</v>
      </c>
      <c r="I301" s="474">
        <f t="shared" ref="I301:I303" si="264">ROUND(H301/1000,0)</f>
        <v>0</v>
      </c>
      <c r="J301" s="473">
        <f>'Allegato 1.1 (CE) new'!O456</f>
        <v>0</v>
      </c>
      <c r="K301" s="474">
        <f t="shared" ref="K301:K303" si="265">ROUND(J301/1000,0)</f>
        <v>0</v>
      </c>
    </row>
    <row r="302" spans="3:11" ht="25.5">
      <c r="C302" s="458"/>
      <c r="D302" s="471" t="s">
        <v>901</v>
      </c>
      <c r="E302" s="504" t="s">
        <v>902</v>
      </c>
      <c r="F302" s="473"/>
      <c r="G302" s="474">
        <f t="shared" si="262"/>
        <v>0</v>
      </c>
      <c r="H302" s="473">
        <f t="shared" si="263"/>
        <v>0</v>
      </c>
      <c r="I302" s="474">
        <f t="shared" si="264"/>
        <v>0</v>
      </c>
      <c r="J302" s="473">
        <f>'Allegato 1.1 (CE) new'!O457</f>
        <v>0</v>
      </c>
      <c r="K302" s="474">
        <f t="shared" si="265"/>
        <v>0</v>
      </c>
    </row>
    <row r="303" spans="3:11" ht="25.5">
      <c r="C303" s="458" t="s">
        <v>424</v>
      </c>
      <c r="D303" s="471" t="s">
        <v>903</v>
      </c>
      <c r="E303" s="504" t="s">
        <v>904</v>
      </c>
      <c r="F303" s="473"/>
      <c r="G303" s="474">
        <f t="shared" si="262"/>
        <v>0</v>
      </c>
      <c r="H303" s="473">
        <f t="shared" si="263"/>
        <v>0</v>
      </c>
      <c r="I303" s="474">
        <f t="shared" si="264"/>
        <v>0</v>
      </c>
      <c r="J303" s="473"/>
      <c r="K303" s="474">
        <f t="shared" si="265"/>
        <v>0</v>
      </c>
    </row>
    <row r="304" spans="3:11">
      <c r="C304" s="458"/>
      <c r="D304" s="469" t="s">
        <v>905</v>
      </c>
      <c r="E304" s="475" t="s">
        <v>906</v>
      </c>
      <c r="F304" s="467">
        <f>F305+F306</f>
        <v>52668.71</v>
      </c>
      <c r="G304" s="468">
        <f>G305+G306</f>
        <v>53</v>
      </c>
      <c r="H304" s="467">
        <f t="shared" ref="H304:K304" si="266">H305+H306</f>
        <v>70224.94666666667</v>
      </c>
      <c r="I304" s="468">
        <f t="shared" si="266"/>
        <v>70</v>
      </c>
      <c r="J304" s="467">
        <f t="shared" si="266"/>
        <v>67395</v>
      </c>
      <c r="K304" s="468">
        <f t="shared" si="266"/>
        <v>68</v>
      </c>
    </row>
    <row r="305" spans="3:11">
      <c r="C305" s="458"/>
      <c r="D305" s="471" t="s">
        <v>907</v>
      </c>
      <c r="E305" s="503" t="s">
        <v>908</v>
      </c>
      <c r="F305" s="473"/>
      <c r="G305" s="474">
        <f t="shared" ref="G305:G306" si="267">ROUND(F305/1000,0)</f>
        <v>0</v>
      </c>
      <c r="H305" s="473">
        <f t="shared" ref="H305:H306" si="268">F305/3*4</f>
        <v>0</v>
      </c>
      <c r="I305" s="474">
        <f t="shared" ref="I305:I306" si="269">ROUND(H305/1000,0)</f>
        <v>0</v>
      </c>
      <c r="J305" s="473">
        <f>'Allegato 1.1 (CE) new'!O460</f>
        <v>160</v>
      </c>
      <c r="K305" s="474">
        <f t="shared" ref="K305" si="270">ROUND(J305/1000,0)</f>
        <v>0</v>
      </c>
    </row>
    <row r="306" spans="3:11">
      <c r="C306" s="458"/>
      <c r="D306" s="471" t="s">
        <v>909</v>
      </c>
      <c r="E306" s="503" t="s">
        <v>910</v>
      </c>
      <c r="F306" s="473">
        <v>52668.71</v>
      </c>
      <c r="G306" s="474">
        <f t="shared" si="267"/>
        <v>53</v>
      </c>
      <c r="H306" s="473">
        <f t="shared" si="268"/>
        <v>70224.94666666667</v>
      </c>
      <c r="I306" s="474">
        <f t="shared" si="269"/>
        <v>70</v>
      </c>
      <c r="J306" s="473">
        <f>'Allegato 1.1 (CE) new'!O461</f>
        <v>67235</v>
      </c>
      <c r="K306" s="474">
        <f>ROUND(J306/1000,0)+1</f>
        <v>68</v>
      </c>
    </row>
    <row r="307" spans="3:11">
      <c r="C307" s="458"/>
      <c r="D307" s="469" t="s">
        <v>911</v>
      </c>
      <c r="E307" s="506" t="s">
        <v>912</v>
      </c>
      <c r="F307" s="467">
        <f>F308+F309+F310+F311+F312+F313+F314</f>
        <v>978950</v>
      </c>
      <c r="G307" s="468">
        <f>G308+G309+G310+G311+G312+G313+G314</f>
        <v>980</v>
      </c>
      <c r="H307" s="467">
        <f t="shared" ref="H307:K307" si="271">H308+H309+H310+H311+H312+H313+H314</f>
        <v>1305266.6666666665</v>
      </c>
      <c r="I307" s="468">
        <f t="shared" si="271"/>
        <v>1305</v>
      </c>
      <c r="J307" s="467">
        <f t="shared" si="271"/>
        <v>1126312</v>
      </c>
      <c r="K307" s="468">
        <f t="shared" si="271"/>
        <v>1126</v>
      </c>
    </row>
    <row r="308" spans="3:11">
      <c r="C308" s="458"/>
      <c r="D308" s="471" t="s">
        <v>913</v>
      </c>
      <c r="E308" s="486" t="s">
        <v>914</v>
      </c>
      <c r="F308" s="473">
        <v>135750</v>
      </c>
      <c r="G308" s="474">
        <f t="shared" ref="G308:G314" si="272">ROUND(F308/1000,0)</f>
        <v>136</v>
      </c>
      <c r="H308" s="473">
        <f t="shared" ref="H308:H314" si="273">F308/3*4</f>
        <v>181000</v>
      </c>
      <c r="I308" s="474">
        <f t="shared" ref="I308:I314" si="274">ROUND(H308/1000,0)</f>
        <v>181</v>
      </c>
      <c r="J308" s="473">
        <f>'Allegato 1.1 (CE) new'!O465</f>
        <v>135912</v>
      </c>
      <c r="K308" s="474">
        <f t="shared" ref="K308:K314" si="275">ROUND(J308/1000,0)</f>
        <v>136</v>
      </c>
    </row>
    <row r="309" spans="3:11">
      <c r="C309" s="458"/>
      <c r="D309" s="471" t="s">
        <v>915</v>
      </c>
      <c r="E309" s="486" t="s">
        <v>916</v>
      </c>
      <c r="F309" s="473">
        <v>72000</v>
      </c>
      <c r="G309" s="474">
        <f t="shared" si="272"/>
        <v>72</v>
      </c>
      <c r="H309" s="473">
        <f t="shared" si="273"/>
        <v>96000</v>
      </c>
      <c r="I309" s="474">
        <f t="shared" si="274"/>
        <v>96</v>
      </c>
      <c r="J309" s="473">
        <f>'Allegato 1.1 (CE) new'!O468</f>
        <v>75657</v>
      </c>
      <c r="K309" s="474">
        <f t="shared" si="275"/>
        <v>76</v>
      </c>
    </row>
    <row r="310" spans="3:11">
      <c r="C310" s="458"/>
      <c r="D310" s="471" t="s">
        <v>917</v>
      </c>
      <c r="E310" s="486" t="s">
        <v>918</v>
      </c>
      <c r="F310" s="473">
        <v>670700</v>
      </c>
      <c r="G310" s="474">
        <f t="shared" si="272"/>
        <v>671</v>
      </c>
      <c r="H310" s="473">
        <f t="shared" si="273"/>
        <v>894266.66666666663</v>
      </c>
      <c r="I310" s="474">
        <f t="shared" si="274"/>
        <v>894</v>
      </c>
      <c r="J310" s="473">
        <f>'Allegato 1.1 (CE) new'!O471</f>
        <v>749240</v>
      </c>
      <c r="K310" s="474">
        <f t="shared" si="275"/>
        <v>749</v>
      </c>
    </row>
    <row r="311" spans="3:11">
      <c r="C311" s="458"/>
      <c r="D311" s="471" t="s">
        <v>919</v>
      </c>
      <c r="E311" s="486" t="s">
        <v>920</v>
      </c>
      <c r="F311" s="473"/>
      <c r="G311" s="474">
        <f t="shared" si="272"/>
        <v>0</v>
      </c>
      <c r="H311" s="473">
        <f t="shared" si="273"/>
        <v>0</v>
      </c>
      <c r="I311" s="474">
        <f t="shared" si="274"/>
        <v>0</v>
      </c>
      <c r="J311" s="473"/>
      <c r="K311" s="474">
        <f t="shared" si="275"/>
        <v>0</v>
      </c>
    </row>
    <row r="312" spans="3:11">
      <c r="C312" s="458"/>
      <c r="D312" s="471" t="s">
        <v>921</v>
      </c>
      <c r="E312" s="486" t="s">
        <v>922</v>
      </c>
      <c r="F312" s="473">
        <v>100500</v>
      </c>
      <c r="G312" s="474">
        <f t="shared" si="272"/>
        <v>101</v>
      </c>
      <c r="H312" s="473">
        <f t="shared" si="273"/>
        <v>134000</v>
      </c>
      <c r="I312" s="474">
        <f t="shared" si="274"/>
        <v>134</v>
      </c>
      <c r="J312" s="473">
        <f>'Allegato 1.1 (CE) new'!O477</f>
        <v>161347</v>
      </c>
      <c r="K312" s="474">
        <f t="shared" si="275"/>
        <v>161</v>
      </c>
    </row>
    <row r="313" spans="3:11">
      <c r="C313" s="458"/>
      <c r="D313" s="471" t="s">
        <v>923</v>
      </c>
      <c r="E313" s="486" t="s">
        <v>924</v>
      </c>
      <c r="F313" s="473"/>
      <c r="G313" s="474">
        <f t="shared" si="272"/>
        <v>0</v>
      </c>
      <c r="H313" s="473">
        <f t="shared" si="273"/>
        <v>0</v>
      </c>
      <c r="I313" s="474">
        <f t="shared" si="274"/>
        <v>0</v>
      </c>
      <c r="J313" s="473">
        <f>'Allegato 1.1 (CE) new'!O480</f>
        <v>4156</v>
      </c>
      <c r="K313" s="474">
        <f t="shared" si="275"/>
        <v>4</v>
      </c>
    </row>
    <row r="314" spans="3:11">
      <c r="C314" s="458" t="s">
        <v>350</v>
      </c>
      <c r="D314" s="471" t="s">
        <v>925</v>
      </c>
      <c r="E314" s="486" t="s">
        <v>926</v>
      </c>
      <c r="F314" s="473"/>
      <c r="G314" s="474">
        <f t="shared" si="272"/>
        <v>0</v>
      </c>
      <c r="H314" s="473">
        <f t="shared" si="273"/>
        <v>0</v>
      </c>
      <c r="I314" s="474">
        <f t="shared" si="274"/>
        <v>0</v>
      </c>
      <c r="J314" s="473"/>
      <c r="K314" s="474">
        <f t="shared" si="275"/>
        <v>0</v>
      </c>
    </row>
    <row r="315" spans="3:11">
      <c r="C315" s="458"/>
      <c r="D315" s="469" t="s">
        <v>927</v>
      </c>
      <c r="E315" s="506" t="s">
        <v>928</v>
      </c>
      <c r="F315" s="467">
        <f>F316+F317+F320+F323</f>
        <v>2147009</v>
      </c>
      <c r="G315" s="468">
        <f>G316+G317+G320+G323</f>
        <v>2148</v>
      </c>
      <c r="H315" s="467">
        <f t="shared" ref="H315:K315" si="276">H316+H317+H320+H323</f>
        <v>2862678.6666666665</v>
      </c>
      <c r="I315" s="468">
        <f t="shared" si="276"/>
        <v>2863</v>
      </c>
      <c r="J315" s="467">
        <f t="shared" si="276"/>
        <v>1890167</v>
      </c>
      <c r="K315" s="468">
        <f t="shared" si="276"/>
        <v>1890</v>
      </c>
    </row>
    <row r="316" spans="3:11">
      <c r="C316" s="458"/>
      <c r="D316" s="471" t="s">
        <v>929</v>
      </c>
      <c r="E316" s="486" t="s">
        <v>930</v>
      </c>
      <c r="F316" s="473">
        <v>232500</v>
      </c>
      <c r="G316" s="474">
        <f>ROUND(F316/1000,0)</f>
        <v>233</v>
      </c>
      <c r="H316" s="473">
        <f>F316/3*4</f>
        <v>310000</v>
      </c>
      <c r="I316" s="474">
        <f t="shared" ref="I316" si="277">ROUND(H316/1000,0)</f>
        <v>310</v>
      </c>
      <c r="J316" s="473">
        <f>'Allegato 1.1 (CE) new'!O487</f>
        <v>65120</v>
      </c>
      <c r="K316" s="474">
        <f t="shared" ref="K316" si="278">ROUND(J316/1000,0)</f>
        <v>65</v>
      </c>
    </row>
    <row r="317" spans="3:11">
      <c r="C317" s="458"/>
      <c r="D317" s="469" t="s">
        <v>931</v>
      </c>
      <c r="E317" s="470" t="s">
        <v>932</v>
      </c>
      <c r="F317" s="467">
        <f>F318+F319</f>
        <v>1914509</v>
      </c>
      <c r="G317" s="468">
        <f>G318+G319</f>
        <v>1915</v>
      </c>
      <c r="H317" s="467">
        <f t="shared" ref="H317:K317" si="279">H318+H319</f>
        <v>2552678.6666666665</v>
      </c>
      <c r="I317" s="468">
        <f t="shared" si="279"/>
        <v>2553</v>
      </c>
      <c r="J317" s="467">
        <f t="shared" si="279"/>
        <v>1825047</v>
      </c>
      <c r="K317" s="468">
        <f t="shared" si="279"/>
        <v>1825</v>
      </c>
    </row>
    <row r="318" spans="3:11">
      <c r="C318" s="458"/>
      <c r="D318" s="471" t="s">
        <v>933</v>
      </c>
      <c r="E318" s="472" t="s">
        <v>934</v>
      </c>
      <c r="F318" s="473">
        <v>1893509</v>
      </c>
      <c r="G318" s="474">
        <f t="shared" ref="G318:G319" si="280">ROUND(F318/1000,0)</f>
        <v>1894</v>
      </c>
      <c r="H318" s="473">
        <f t="shared" ref="H318:H319" si="281">F318/3*4</f>
        <v>2524678.6666666665</v>
      </c>
      <c r="I318" s="474">
        <f t="shared" ref="I318:I319" si="282">ROUND(H318/1000,0)</f>
        <v>2525</v>
      </c>
      <c r="J318" s="473">
        <f>'Allegato 1.1 (CE) new'!O490</f>
        <v>1760755</v>
      </c>
      <c r="K318" s="474">
        <f t="shared" ref="K318:K319" si="283">ROUND(J318/1000,0)</f>
        <v>1761</v>
      </c>
    </row>
    <row r="319" spans="3:11">
      <c r="C319" s="458"/>
      <c r="D319" s="471" t="s">
        <v>935</v>
      </c>
      <c r="E319" s="472" t="s">
        <v>936</v>
      </c>
      <c r="F319" s="473">
        <v>21000</v>
      </c>
      <c r="G319" s="474">
        <f t="shared" si="280"/>
        <v>21</v>
      </c>
      <c r="H319" s="473">
        <f t="shared" si="281"/>
        <v>28000</v>
      </c>
      <c r="I319" s="474">
        <f t="shared" si="282"/>
        <v>28</v>
      </c>
      <c r="J319" s="473">
        <f>'Allegato 1.1 (CE) new'!O492</f>
        <v>64292</v>
      </c>
      <c r="K319" s="474">
        <f t="shared" si="283"/>
        <v>64</v>
      </c>
    </row>
    <row r="320" spans="3:11">
      <c r="C320" s="458"/>
      <c r="D320" s="469" t="s">
        <v>937</v>
      </c>
      <c r="E320" s="470" t="s">
        <v>938</v>
      </c>
      <c r="F320" s="467">
        <f>F321+F322</f>
        <v>0</v>
      </c>
      <c r="G320" s="468">
        <f>G321+G322</f>
        <v>0</v>
      </c>
      <c r="H320" s="467">
        <f t="shared" ref="H320:K320" si="284">H321+H322</f>
        <v>0</v>
      </c>
      <c r="I320" s="468">
        <f t="shared" si="284"/>
        <v>0</v>
      </c>
      <c r="J320" s="467">
        <f t="shared" si="284"/>
        <v>0</v>
      </c>
      <c r="K320" s="468">
        <f t="shared" si="284"/>
        <v>0</v>
      </c>
    </row>
    <row r="321" spans="3:11">
      <c r="C321" s="458"/>
      <c r="D321" s="471" t="s">
        <v>939</v>
      </c>
      <c r="E321" s="472" t="s">
        <v>940</v>
      </c>
      <c r="F321" s="473"/>
      <c r="G321" s="474">
        <f t="shared" ref="G321:G323" si="285">ROUND(F321/1000,0)</f>
        <v>0</v>
      </c>
      <c r="H321" s="473">
        <f t="shared" ref="H321:H323" si="286">F321/3*4</f>
        <v>0</v>
      </c>
      <c r="I321" s="474">
        <f t="shared" ref="I321:I323" si="287">ROUND(H321/1000,0)</f>
        <v>0</v>
      </c>
      <c r="J321" s="473"/>
      <c r="K321" s="474">
        <f t="shared" ref="K321:K323" si="288">ROUND(J321/1000,0)</f>
        <v>0</v>
      </c>
    </row>
    <row r="322" spans="3:11">
      <c r="C322" s="458"/>
      <c r="D322" s="471" t="s">
        <v>941</v>
      </c>
      <c r="E322" s="472" t="s">
        <v>942</v>
      </c>
      <c r="F322" s="473"/>
      <c r="G322" s="474">
        <f t="shared" si="285"/>
        <v>0</v>
      </c>
      <c r="H322" s="473">
        <f t="shared" si="286"/>
        <v>0</v>
      </c>
      <c r="I322" s="474">
        <f t="shared" si="287"/>
        <v>0</v>
      </c>
      <c r="J322" s="473"/>
      <c r="K322" s="474">
        <f t="shared" si="288"/>
        <v>0</v>
      </c>
    </row>
    <row r="323" spans="3:11">
      <c r="C323" s="458" t="s">
        <v>350</v>
      </c>
      <c r="D323" s="469" t="s">
        <v>943</v>
      </c>
      <c r="E323" s="470" t="s">
        <v>944</v>
      </c>
      <c r="F323" s="473"/>
      <c r="G323" s="474">
        <f t="shared" si="285"/>
        <v>0</v>
      </c>
      <c r="H323" s="473">
        <f t="shared" si="286"/>
        <v>0</v>
      </c>
      <c r="I323" s="474">
        <f t="shared" si="287"/>
        <v>0</v>
      </c>
      <c r="J323" s="473"/>
      <c r="K323" s="474">
        <f t="shared" si="288"/>
        <v>0</v>
      </c>
    </row>
    <row r="324" spans="3:11">
      <c r="C324" s="458"/>
      <c r="D324" s="469" t="s">
        <v>945</v>
      </c>
      <c r="E324" s="505" t="s">
        <v>946</v>
      </c>
      <c r="F324" s="467">
        <f>F325+F339+F348+F357</f>
        <v>62231340.0728468</v>
      </c>
      <c r="G324" s="468">
        <f>G325+G339+G348+G357</f>
        <v>62231</v>
      </c>
      <c r="H324" s="467">
        <f t="shared" ref="H324:K324" si="289">H325+H339+H348+H357</f>
        <v>82975120.097129047</v>
      </c>
      <c r="I324" s="468">
        <f t="shared" si="289"/>
        <v>82975</v>
      </c>
      <c r="J324" s="467">
        <f t="shared" si="289"/>
        <v>76898999</v>
      </c>
      <c r="K324" s="468">
        <f t="shared" si="289"/>
        <v>76900</v>
      </c>
    </row>
    <row r="325" spans="3:11">
      <c r="C325" s="458"/>
      <c r="D325" s="469" t="s">
        <v>947</v>
      </c>
      <c r="E325" s="506" t="s">
        <v>948</v>
      </c>
      <c r="F325" s="467">
        <f>F326+F335</f>
        <v>47635894.193296678</v>
      </c>
      <c r="G325" s="468">
        <f>G326+G335</f>
        <v>47636</v>
      </c>
      <c r="H325" s="467">
        <f t="shared" ref="H325:K325" si="290">H326+H335</f>
        <v>63514525.591062233</v>
      </c>
      <c r="I325" s="468">
        <f t="shared" si="290"/>
        <v>63515</v>
      </c>
      <c r="J325" s="467">
        <f t="shared" si="290"/>
        <v>60586623</v>
      </c>
      <c r="K325" s="468">
        <f t="shared" si="290"/>
        <v>60587</v>
      </c>
    </row>
    <row r="326" spans="3:11">
      <c r="C326" s="458"/>
      <c r="D326" s="469" t="s">
        <v>949</v>
      </c>
      <c r="E326" s="470" t="s">
        <v>950</v>
      </c>
      <c r="F326" s="467">
        <f>F327+F331</f>
        <v>28255998.525829311</v>
      </c>
      <c r="G326" s="468">
        <f>G327+G331</f>
        <v>28256</v>
      </c>
      <c r="H326" s="467">
        <f t="shared" ref="H326:K326" si="291">H327+H331</f>
        <v>37674664.701105751</v>
      </c>
      <c r="I326" s="468">
        <f t="shared" si="291"/>
        <v>37675</v>
      </c>
      <c r="J326" s="467">
        <f t="shared" si="291"/>
        <v>34887339</v>
      </c>
      <c r="K326" s="468">
        <f t="shared" si="291"/>
        <v>34888</v>
      </c>
    </row>
    <row r="327" spans="3:11">
      <c r="C327" s="458"/>
      <c r="D327" s="469" t="s">
        <v>951</v>
      </c>
      <c r="E327" s="475" t="s">
        <v>952</v>
      </c>
      <c r="F327" s="467">
        <f>F328+F329+F330</f>
        <v>25791821.001181249</v>
      </c>
      <c r="G327" s="468">
        <f>G328+G329+G330</f>
        <v>25792</v>
      </c>
      <c r="H327" s="467">
        <f t="shared" ref="H327:K327" si="292">H328+H329+H330</f>
        <v>34389094.668241665</v>
      </c>
      <c r="I327" s="468">
        <f t="shared" si="292"/>
        <v>34389</v>
      </c>
      <c r="J327" s="467">
        <f t="shared" si="292"/>
        <v>31862389</v>
      </c>
      <c r="K327" s="468">
        <f t="shared" si="292"/>
        <v>31863</v>
      </c>
    </row>
    <row r="328" spans="3:11">
      <c r="C328" s="458"/>
      <c r="D328" s="471" t="s">
        <v>953</v>
      </c>
      <c r="E328" s="503" t="s">
        <v>954</v>
      </c>
      <c r="F328" s="473">
        <v>24688625.490190636</v>
      </c>
      <c r="G328" s="474">
        <f t="shared" ref="G328:G330" si="293">ROUND(F328/1000,0)</f>
        <v>24689</v>
      </c>
      <c r="H328" s="473">
        <f t="shared" ref="H328:H330" si="294">F328/3*4</f>
        <v>32918167.320254181</v>
      </c>
      <c r="I328" s="474">
        <f t="shared" ref="I328:I330" si="295">ROUND(H328/1000,0)</f>
        <v>32918</v>
      </c>
      <c r="J328" s="473">
        <f>'Allegato 1.1 (CE) new'!O504+'Allegato 1.1 (CE) new'!O507+'Allegato 1.1 (CE) new'!O510+'Allegato 1.1 (CE) new'!O513+'Allegato 1.1 (CE) new'!O516+'Allegato 1.1 (CE) new'!O522</f>
        <v>30294710</v>
      </c>
      <c r="K328" s="474">
        <f t="shared" ref="K328:K330" si="296">ROUND(J328/1000,0)</f>
        <v>30295</v>
      </c>
    </row>
    <row r="329" spans="3:11">
      <c r="C329" s="458"/>
      <c r="D329" s="471" t="s">
        <v>955</v>
      </c>
      <c r="E329" s="503" t="s">
        <v>956</v>
      </c>
      <c r="F329" s="473">
        <v>1103195.5109906122</v>
      </c>
      <c r="G329" s="474">
        <f t="shared" si="293"/>
        <v>1103</v>
      </c>
      <c r="H329" s="473">
        <f t="shared" si="294"/>
        <v>1470927.347987483</v>
      </c>
      <c r="I329" s="474">
        <f t="shared" si="295"/>
        <v>1471</v>
      </c>
      <c r="J329" s="473">
        <f>'Allegato 1.1 (CE) new'!O505+'Allegato 1.1 (CE) new'!O508+'Allegato 1.1 (CE) new'!O511+'Allegato 1.1 (CE) new'!O514+'Allegato 1.1 (CE) new'!O517</f>
        <v>1567679</v>
      </c>
      <c r="K329" s="474">
        <f t="shared" si="296"/>
        <v>1568</v>
      </c>
    </row>
    <row r="330" spans="3:11">
      <c r="C330" s="458"/>
      <c r="D330" s="471" t="s">
        <v>957</v>
      </c>
      <c r="E330" s="503" t="s">
        <v>958</v>
      </c>
      <c r="F330" s="473"/>
      <c r="G330" s="474">
        <f t="shared" si="293"/>
        <v>0</v>
      </c>
      <c r="H330" s="473">
        <f t="shared" si="294"/>
        <v>0</v>
      </c>
      <c r="I330" s="474">
        <f t="shared" si="295"/>
        <v>0</v>
      </c>
      <c r="J330" s="473"/>
      <c r="K330" s="474">
        <f t="shared" si="296"/>
        <v>0</v>
      </c>
    </row>
    <row r="331" spans="3:11">
      <c r="C331" s="458"/>
      <c r="D331" s="469" t="s">
        <v>959</v>
      </c>
      <c r="E331" s="475" t="s">
        <v>960</v>
      </c>
      <c r="F331" s="467">
        <f>F332+F333+F334</f>
        <v>2464177.5246480634</v>
      </c>
      <c r="G331" s="468">
        <f>G332+G333+G334</f>
        <v>2464</v>
      </c>
      <c r="H331" s="467">
        <f t="shared" ref="H331:K331" si="297">H332+H333+H334</f>
        <v>3285570.0328640845</v>
      </c>
      <c r="I331" s="468">
        <f t="shared" si="297"/>
        <v>3286</v>
      </c>
      <c r="J331" s="467">
        <f t="shared" si="297"/>
        <v>3024950</v>
      </c>
      <c r="K331" s="468">
        <f t="shared" si="297"/>
        <v>3025</v>
      </c>
    </row>
    <row r="332" spans="3:11">
      <c r="C332" s="458"/>
      <c r="D332" s="471" t="s">
        <v>961</v>
      </c>
      <c r="E332" s="503" t="s">
        <v>962</v>
      </c>
      <c r="F332" s="473">
        <v>2464177.5246480634</v>
      </c>
      <c r="G332" s="474">
        <f t="shared" ref="G332:G334" si="298">ROUND(F332/1000,0)</f>
        <v>2464</v>
      </c>
      <c r="H332" s="473">
        <f t="shared" ref="H332:H334" si="299">F332/3*4</f>
        <v>3285570.0328640845</v>
      </c>
      <c r="I332" s="474">
        <f t="shared" ref="I332:I334" si="300">ROUND(H332/1000,0)</f>
        <v>3286</v>
      </c>
      <c r="J332" s="473">
        <f>'Allegato 1.1 (CE) new'!O525</f>
        <v>3024950</v>
      </c>
      <c r="K332" s="474">
        <f t="shared" ref="K332:K334" si="301">ROUND(J332/1000,0)</f>
        <v>3025</v>
      </c>
    </row>
    <row r="333" spans="3:11">
      <c r="C333" s="458"/>
      <c r="D333" s="471" t="s">
        <v>963</v>
      </c>
      <c r="E333" s="503" t="s">
        <v>964</v>
      </c>
      <c r="F333" s="473"/>
      <c r="G333" s="474">
        <f t="shared" si="298"/>
        <v>0</v>
      </c>
      <c r="H333" s="473">
        <f t="shared" si="299"/>
        <v>0</v>
      </c>
      <c r="I333" s="474">
        <f t="shared" si="300"/>
        <v>0</v>
      </c>
      <c r="J333" s="473"/>
      <c r="K333" s="474">
        <f t="shared" si="301"/>
        <v>0</v>
      </c>
    </row>
    <row r="334" spans="3:11">
      <c r="C334" s="458"/>
      <c r="D334" s="471" t="s">
        <v>965</v>
      </c>
      <c r="E334" s="503" t="s">
        <v>966</v>
      </c>
      <c r="F334" s="473"/>
      <c r="G334" s="474">
        <f t="shared" si="298"/>
        <v>0</v>
      </c>
      <c r="H334" s="473">
        <f t="shared" si="299"/>
        <v>0</v>
      </c>
      <c r="I334" s="474">
        <f t="shared" si="300"/>
        <v>0</v>
      </c>
      <c r="J334" s="473"/>
      <c r="K334" s="474">
        <f t="shared" si="301"/>
        <v>0</v>
      </c>
    </row>
    <row r="335" spans="3:11">
      <c r="C335" s="458"/>
      <c r="D335" s="469" t="s">
        <v>967</v>
      </c>
      <c r="E335" s="470" t="s">
        <v>968</v>
      </c>
      <c r="F335" s="467">
        <f>F336+F337+F338</f>
        <v>19379895.667467367</v>
      </c>
      <c r="G335" s="468">
        <f>G336+G337+G338</f>
        <v>19380</v>
      </c>
      <c r="H335" s="467">
        <f t="shared" ref="H335:K335" si="302">H336+H337+H338</f>
        <v>25839860.889956485</v>
      </c>
      <c r="I335" s="468">
        <f t="shared" si="302"/>
        <v>25840</v>
      </c>
      <c r="J335" s="467">
        <f t="shared" si="302"/>
        <v>25699284</v>
      </c>
      <c r="K335" s="468">
        <f t="shared" si="302"/>
        <v>25699</v>
      </c>
    </row>
    <row r="336" spans="3:11">
      <c r="C336" s="458"/>
      <c r="D336" s="471" t="s">
        <v>969</v>
      </c>
      <c r="E336" s="472" t="s">
        <v>970</v>
      </c>
      <c r="F336" s="473">
        <v>19250898.065166157</v>
      </c>
      <c r="G336" s="474">
        <f t="shared" ref="G336:G338" si="303">ROUND(F336/1000,0)</f>
        <v>19251</v>
      </c>
      <c r="H336" s="473">
        <f t="shared" ref="H336:H338" si="304">F336/3*4</f>
        <v>25667864.086888209</v>
      </c>
      <c r="I336" s="474">
        <f t="shared" ref="I336:I338" si="305">ROUND(H336/1000,0)</f>
        <v>25668</v>
      </c>
      <c r="J336" s="473">
        <f>'Allegato 1.1 (CE) new'!O549+'Allegato 1.1 (CE) new'!O552+'Allegato 1.1 (CE) new'!O555+'Allegato 1.1 (CE) new'!O558+'Allegato 1.1 (CE) new'!O561+'Allegato 1.1 (CE) new'!O567</f>
        <v>25185420</v>
      </c>
      <c r="K336" s="474">
        <f t="shared" ref="K336:K338" si="306">ROUND(J336/1000,0)</f>
        <v>25185</v>
      </c>
    </row>
    <row r="337" spans="3:11">
      <c r="C337" s="458"/>
      <c r="D337" s="471" t="s">
        <v>971</v>
      </c>
      <c r="E337" s="472" t="s">
        <v>972</v>
      </c>
      <c r="F337" s="473">
        <v>128997.60230120848</v>
      </c>
      <c r="G337" s="474">
        <f t="shared" si="303"/>
        <v>129</v>
      </c>
      <c r="H337" s="473">
        <f t="shared" si="304"/>
        <v>171996.80306827798</v>
      </c>
      <c r="I337" s="474">
        <f t="shared" si="305"/>
        <v>172</v>
      </c>
      <c r="J337" s="473">
        <f>'Allegato 1.1 (CE) new'!O550+'Allegato 1.1 (CE) new'!O553+'Allegato 1.1 (CE) new'!O556+'Allegato 1.1 (CE) new'!O559+'Allegato 1.1 (CE) new'!O562</f>
        <v>513864</v>
      </c>
      <c r="K337" s="474">
        <f>ROUND(J337/1000,0)</f>
        <v>514</v>
      </c>
    </row>
    <row r="338" spans="3:11">
      <c r="C338" s="458"/>
      <c r="D338" s="471" t="s">
        <v>973</v>
      </c>
      <c r="E338" s="472" t="s">
        <v>974</v>
      </c>
      <c r="F338" s="473"/>
      <c r="G338" s="474">
        <f t="shared" si="303"/>
        <v>0</v>
      </c>
      <c r="H338" s="473">
        <f t="shared" si="304"/>
        <v>0</v>
      </c>
      <c r="I338" s="474">
        <f t="shared" si="305"/>
        <v>0</v>
      </c>
      <c r="J338" s="473"/>
      <c r="K338" s="474">
        <f t="shared" si="306"/>
        <v>0</v>
      </c>
    </row>
    <row r="339" spans="3:11">
      <c r="C339" s="458"/>
      <c r="D339" s="469" t="s">
        <v>975</v>
      </c>
      <c r="E339" s="506" t="s">
        <v>976</v>
      </c>
      <c r="F339" s="467">
        <f>F340+F344</f>
        <v>246570.28874852019</v>
      </c>
      <c r="G339" s="468">
        <f>G340+G344</f>
        <v>246</v>
      </c>
      <c r="H339" s="467">
        <f t="shared" ref="H339:K339" si="307">H340+H344</f>
        <v>328760.38499802689</v>
      </c>
      <c r="I339" s="468">
        <f t="shared" si="307"/>
        <v>329</v>
      </c>
      <c r="J339" s="467">
        <f t="shared" si="307"/>
        <v>278564</v>
      </c>
      <c r="K339" s="468">
        <f t="shared" si="307"/>
        <v>279</v>
      </c>
    </row>
    <row r="340" spans="3:11">
      <c r="C340" s="458"/>
      <c r="D340" s="469" t="s">
        <v>977</v>
      </c>
      <c r="E340" s="470" t="s">
        <v>978</v>
      </c>
      <c r="F340" s="467">
        <f>F341+F342+F343</f>
        <v>221330.37827666628</v>
      </c>
      <c r="G340" s="468">
        <f>G341+G342+G343</f>
        <v>221</v>
      </c>
      <c r="H340" s="467">
        <f t="shared" ref="H340:K340" si="308">H341+H342+H343</f>
        <v>295107.17103555502</v>
      </c>
      <c r="I340" s="468">
        <f t="shared" si="308"/>
        <v>295</v>
      </c>
      <c r="J340" s="467">
        <f t="shared" si="308"/>
        <v>244889</v>
      </c>
      <c r="K340" s="468">
        <f t="shared" si="308"/>
        <v>245</v>
      </c>
    </row>
    <row r="341" spans="3:11">
      <c r="C341" s="458"/>
      <c r="D341" s="471" t="s">
        <v>979</v>
      </c>
      <c r="E341" s="503" t="s">
        <v>980</v>
      </c>
      <c r="F341" s="473">
        <v>221330.37827666628</v>
      </c>
      <c r="G341" s="474">
        <f t="shared" ref="G341:G343" si="309">ROUND(F341/1000,0)</f>
        <v>221</v>
      </c>
      <c r="H341" s="473">
        <f t="shared" ref="H341:H343" si="310">F341/3*4</f>
        <v>295107.17103555502</v>
      </c>
      <c r="I341" s="474">
        <f t="shared" ref="I341:I343" si="311">ROUND(H341/1000,0)</f>
        <v>295</v>
      </c>
      <c r="J341" s="473">
        <f>'Allegato 1.1 (CE) new'!O571</f>
        <v>244889</v>
      </c>
      <c r="K341" s="474">
        <f t="shared" ref="K341:K343" si="312">ROUND(J341/1000,0)</f>
        <v>245</v>
      </c>
    </row>
    <row r="342" spans="3:11">
      <c r="C342" s="458"/>
      <c r="D342" s="471" t="s">
        <v>981</v>
      </c>
      <c r="E342" s="503" t="s">
        <v>982</v>
      </c>
      <c r="F342" s="473"/>
      <c r="G342" s="474">
        <f t="shared" si="309"/>
        <v>0</v>
      </c>
      <c r="H342" s="473">
        <f t="shared" si="310"/>
        <v>0</v>
      </c>
      <c r="I342" s="474">
        <f t="shared" si="311"/>
        <v>0</v>
      </c>
      <c r="J342" s="473"/>
      <c r="K342" s="474">
        <f t="shared" si="312"/>
        <v>0</v>
      </c>
    </row>
    <row r="343" spans="3:11">
      <c r="C343" s="458"/>
      <c r="D343" s="471" t="s">
        <v>983</v>
      </c>
      <c r="E343" s="503" t="s">
        <v>984</v>
      </c>
      <c r="F343" s="473"/>
      <c r="G343" s="474">
        <f t="shared" si="309"/>
        <v>0</v>
      </c>
      <c r="H343" s="473">
        <f t="shared" si="310"/>
        <v>0</v>
      </c>
      <c r="I343" s="474">
        <f t="shared" si="311"/>
        <v>0</v>
      </c>
      <c r="J343" s="473"/>
      <c r="K343" s="474">
        <f t="shared" si="312"/>
        <v>0</v>
      </c>
    </row>
    <row r="344" spans="3:11">
      <c r="C344" s="458"/>
      <c r="D344" s="471" t="s">
        <v>985</v>
      </c>
      <c r="E344" s="470" t="s">
        <v>986</v>
      </c>
      <c r="F344" s="467">
        <f>F345+F346+F347</f>
        <v>25239.910471853909</v>
      </c>
      <c r="G344" s="468">
        <f>G345+G346+G347</f>
        <v>25</v>
      </c>
      <c r="H344" s="467">
        <f t="shared" ref="H344:K344" si="313">H345+H346+H347</f>
        <v>33653.213962471877</v>
      </c>
      <c r="I344" s="468">
        <f t="shared" si="313"/>
        <v>34</v>
      </c>
      <c r="J344" s="467">
        <f t="shared" si="313"/>
        <v>33675</v>
      </c>
      <c r="K344" s="468">
        <f t="shared" si="313"/>
        <v>34</v>
      </c>
    </row>
    <row r="345" spans="3:11">
      <c r="C345" s="458"/>
      <c r="D345" s="471" t="s">
        <v>987</v>
      </c>
      <c r="E345" s="503" t="s">
        <v>988</v>
      </c>
      <c r="F345" s="473">
        <v>25239.910471853909</v>
      </c>
      <c r="G345" s="474">
        <f t="shared" ref="G345:G347" si="314">ROUND(F345/1000,0)</f>
        <v>25</v>
      </c>
      <c r="H345" s="473">
        <f t="shared" ref="H345:H347" si="315">F345/3*4</f>
        <v>33653.213962471877</v>
      </c>
      <c r="I345" s="474">
        <f t="shared" ref="I345:I347" si="316">ROUND(H345/1000,0)</f>
        <v>34</v>
      </c>
      <c r="J345" s="473">
        <f>'Allegato 1.1 (CE) new'!O594</f>
        <v>33675</v>
      </c>
      <c r="K345" s="474">
        <f t="shared" ref="K345:K347" si="317">ROUND(J345/1000,0)</f>
        <v>34</v>
      </c>
    </row>
    <row r="346" spans="3:11">
      <c r="C346" s="458"/>
      <c r="D346" s="471" t="s">
        <v>989</v>
      </c>
      <c r="E346" s="503" t="s">
        <v>990</v>
      </c>
      <c r="F346" s="473"/>
      <c r="G346" s="474">
        <f t="shared" si="314"/>
        <v>0</v>
      </c>
      <c r="H346" s="473">
        <f t="shared" si="315"/>
        <v>0</v>
      </c>
      <c r="I346" s="474">
        <f t="shared" si="316"/>
        <v>0</v>
      </c>
      <c r="J346" s="473"/>
      <c r="K346" s="474">
        <f t="shared" si="317"/>
        <v>0</v>
      </c>
    </row>
    <row r="347" spans="3:11">
      <c r="C347" s="458"/>
      <c r="D347" s="471" t="s">
        <v>991</v>
      </c>
      <c r="E347" s="503" t="s">
        <v>992</v>
      </c>
      <c r="F347" s="473"/>
      <c r="G347" s="474">
        <f t="shared" si="314"/>
        <v>0</v>
      </c>
      <c r="H347" s="473">
        <f t="shared" si="315"/>
        <v>0</v>
      </c>
      <c r="I347" s="474">
        <f t="shared" si="316"/>
        <v>0</v>
      </c>
      <c r="J347" s="473"/>
      <c r="K347" s="474">
        <f t="shared" si="317"/>
        <v>0</v>
      </c>
    </row>
    <row r="348" spans="3:11">
      <c r="C348" s="458"/>
      <c r="D348" s="469" t="s">
        <v>993</v>
      </c>
      <c r="E348" s="506" t="s">
        <v>994</v>
      </c>
      <c r="F348" s="467">
        <f>F349+F353</f>
        <v>7608964.118565442</v>
      </c>
      <c r="G348" s="468">
        <f>G349+G353</f>
        <v>7609</v>
      </c>
      <c r="H348" s="467">
        <f t="shared" ref="H348:K348" si="318">H349+H353</f>
        <v>10145285.491420589</v>
      </c>
      <c r="I348" s="468">
        <f t="shared" si="318"/>
        <v>10145</v>
      </c>
      <c r="J348" s="467">
        <f t="shared" si="318"/>
        <v>9084116</v>
      </c>
      <c r="K348" s="468">
        <f t="shared" si="318"/>
        <v>9085</v>
      </c>
    </row>
    <row r="349" spans="3:11">
      <c r="C349" s="458"/>
      <c r="D349" s="469" t="s">
        <v>995</v>
      </c>
      <c r="E349" s="470" t="s">
        <v>996</v>
      </c>
      <c r="F349" s="467">
        <f>F350+F351+F352</f>
        <v>242960.25142746634</v>
      </c>
      <c r="G349" s="468">
        <f>G350+G351+G352</f>
        <v>243</v>
      </c>
      <c r="H349" s="467">
        <f t="shared" ref="H349:K349" si="319">H350+H351+H352</f>
        <v>323947.00190328847</v>
      </c>
      <c r="I349" s="468">
        <f t="shared" si="319"/>
        <v>324</v>
      </c>
      <c r="J349" s="467">
        <f t="shared" si="319"/>
        <v>199538</v>
      </c>
      <c r="K349" s="468">
        <f t="shared" si="319"/>
        <v>200</v>
      </c>
    </row>
    <row r="350" spans="3:11">
      <c r="C350" s="458"/>
      <c r="D350" s="471" t="s">
        <v>997</v>
      </c>
      <c r="E350" s="472" t="s">
        <v>998</v>
      </c>
      <c r="F350" s="473">
        <v>242960.25142746634</v>
      </c>
      <c r="G350" s="474">
        <f t="shared" ref="G350:G352" si="320">ROUND(F350/1000,0)</f>
        <v>243</v>
      </c>
      <c r="H350" s="473">
        <f t="shared" ref="H350:H352" si="321">F350/3*4</f>
        <v>323947.00190328847</v>
      </c>
      <c r="I350" s="474">
        <f t="shared" ref="I350:I352" si="322">ROUND(H350/1000,0)</f>
        <v>324</v>
      </c>
      <c r="J350" s="473">
        <f>'Allegato 1.1 (CE) new'!O618</f>
        <v>199538</v>
      </c>
      <c r="K350" s="474">
        <f t="shared" ref="K350:K352" si="323">ROUND(J350/1000,0)</f>
        <v>200</v>
      </c>
    </row>
    <row r="351" spans="3:11">
      <c r="C351" s="458"/>
      <c r="D351" s="471" t="s">
        <v>999</v>
      </c>
      <c r="E351" s="472" t="s">
        <v>1000</v>
      </c>
      <c r="F351" s="473"/>
      <c r="G351" s="474">
        <f t="shared" si="320"/>
        <v>0</v>
      </c>
      <c r="H351" s="473">
        <f t="shared" si="321"/>
        <v>0</v>
      </c>
      <c r="I351" s="474">
        <f t="shared" si="322"/>
        <v>0</v>
      </c>
      <c r="J351" s="473"/>
      <c r="K351" s="474">
        <f t="shared" si="323"/>
        <v>0</v>
      </c>
    </row>
    <row r="352" spans="3:11">
      <c r="C352" s="458"/>
      <c r="D352" s="471" t="s">
        <v>1001</v>
      </c>
      <c r="E352" s="472" t="s">
        <v>1002</v>
      </c>
      <c r="F352" s="473"/>
      <c r="G352" s="474">
        <f t="shared" si="320"/>
        <v>0</v>
      </c>
      <c r="H352" s="473">
        <f t="shared" si="321"/>
        <v>0</v>
      </c>
      <c r="I352" s="474">
        <f t="shared" si="322"/>
        <v>0</v>
      </c>
      <c r="J352" s="473"/>
      <c r="K352" s="474">
        <f t="shared" si="323"/>
        <v>0</v>
      </c>
    </row>
    <row r="353" spans="3:11">
      <c r="C353" s="458"/>
      <c r="D353" s="469" t="s">
        <v>1003</v>
      </c>
      <c r="E353" s="470" t="s">
        <v>1004</v>
      </c>
      <c r="F353" s="467">
        <f>F354+F355+F356</f>
        <v>7366003.867137976</v>
      </c>
      <c r="G353" s="468">
        <f>G354+G355+G356</f>
        <v>7366</v>
      </c>
      <c r="H353" s="467">
        <f t="shared" ref="H353:K353" si="324">H354+H355+H356</f>
        <v>9821338.4895173013</v>
      </c>
      <c r="I353" s="468">
        <f t="shared" si="324"/>
        <v>9821</v>
      </c>
      <c r="J353" s="467">
        <f t="shared" si="324"/>
        <v>8884578</v>
      </c>
      <c r="K353" s="468">
        <f t="shared" si="324"/>
        <v>8885</v>
      </c>
    </row>
    <row r="354" spans="3:11">
      <c r="C354" s="458"/>
      <c r="D354" s="471" t="s">
        <v>1005</v>
      </c>
      <c r="E354" s="472" t="s">
        <v>1006</v>
      </c>
      <c r="F354" s="473">
        <v>7339057.9554374209</v>
      </c>
      <c r="G354" s="474">
        <f t="shared" ref="G354:G356" si="325">ROUND(F354/1000,0)</f>
        <v>7339</v>
      </c>
      <c r="H354" s="473">
        <f t="shared" ref="H354:H356" si="326">F354/3*4</f>
        <v>9785410.6072498951</v>
      </c>
      <c r="I354" s="474">
        <f t="shared" ref="I354:I356" si="327">ROUND(H354/1000,0)</f>
        <v>9785</v>
      </c>
      <c r="J354" s="473">
        <f>'Allegato 1.1 (CE) new'!O643+'Allegato 1.1 (CE) new'!O646+'Allegato 1.1 (CE) new'!O649+'Allegato 1.1 (CE) new'!O652+'Allegato 1.1 (CE) new'!O655+'Allegato 1.1 (CE) new'!O661</f>
        <v>8509629</v>
      </c>
      <c r="K354" s="474">
        <f t="shared" ref="K354:K356" si="328">ROUND(J354/1000,0)</f>
        <v>8510</v>
      </c>
    </row>
    <row r="355" spans="3:11">
      <c r="C355" s="458"/>
      <c r="D355" s="471" t="s">
        <v>1007</v>
      </c>
      <c r="E355" s="472" t="s">
        <v>1008</v>
      </c>
      <c r="F355" s="473">
        <v>26945.911700554883</v>
      </c>
      <c r="G355" s="474">
        <f t="shared" si="325"/>
        <v>27</v>
      </c>
      <c r="H355" s="473">
        <f t="shared" si="326"/>
        <v>35927.882267406509</v>
      </c>
      <c r="I355" s="474">
        <f t="shared" si="327"/>
        <v>36</v>
      </c>
      <c r="J355" s="473">
        <f>'Allegato 1.1 (CE) new'!O644+'Allegato 1.1 (CE) new'!O647+'Allegato 1.1 (CE) new'!O650+'Allegato 1.1 (CE) new'!O653+'Allegato 1.1 (CE) new'!O656</f>
        <v>374949</v>
      </c>
      <c r="K355" s="474">
        <f t="shared" si="328"/>
        <v>375</v>
      </c>
    </row>
    <row r="356" spans="3:11">
      <c r="C356" s="458"/>
      <c r="D356" s="471" t="s">
        <v>1009</v>
      </c>
      <c r="E356" s="472" t="s">
        <v>1010</v>
      </c>
      <c r="F356" s="473"/>
      <c r="G356" s="474">
        <f t="shared" si="325"/>
        <v>0</v>
      </c>
      <c r="H356" s="473">
        <f t="shared" si="326"/>
        <v>0</v>
      </c>
      <c r="I356" s="474">
        <f t="shared" si="327"/>
        <v>0</v>
      </c>
      <c r="J356" s="473"/>
      <c r="K356" s="474">
        <f t="shared" si="328"/>
        <v>0</v>
      </c>
    </row>
    <row r="357" spans="3:11">
      <c r="C357" s="458"/>
      <c r="D357" s="469" t="s">
        <v>1011</v>
      </c>
      <c r="E357" s="506" t="s">
        <v>1012</v>
      </c>
      <c r="F357" s="467">
        <f>F358+F362</f>
        <v>6739911.4722361621</v>
      </c>
      <c r="G357" s="468">
        <f>G358+G362</f>
        <v>6740</v>
      </c>
      <c r="H357" s="467">
        <f t="shared" ref="H357:K357" si="329">H358+H362</f>
        <v>8986548.6296482161</v>
      </c>
      <c r="I357" s="468">
        <f t="shared" si="329"/>
        <v>8986</v>
      </c>
      <c r="J357" s="467">
        <f t="shared" si="329"/>
        <v>6949696</v>
      </c>
      <c r="K357" s="468">
        <f t="shared" si="329"/>
        <v>6949</v>
      </c>
    </row>
    <row r="358" spans="3:11">
      <c r="C358" s="458"/>
      <c r="D358" s="469" t="s">
        <v>1013</v>
      </c>
      <c r="E358" s="470" t="s">
        <v>1014</v>
      </c>
      <c r="F358" s="467">
        <f>F359+F360+F361</f>
        <v>357937.74822612037</v>
      </c>
      <c r="G358" s="468">
        <f>G359+G360+G361</f>
        <v>358</v>
      </c>
      <c r="H358" s="467">
        <f t="shared" ref="H358:K358" si="330">H359+H360+H361</f>
        <v>477250.33096816047</v>
      </c>
      <c r="I358" s="468">
        <f t="shared" si="330"/>
        <v>477</v>
      </c>
      <c r="J358" s="467">
        <f t="shared" si="330"/>
        <v>198253</v>
      </c>
      <c r="K358" s="468">
        <f t="shared" si="330"/>
        <v>198</v>
      </c>
    </row>
    <row r="359" spans="3:11">
      <c r="C359" s="458"/>
      <c r="D359" s="471" t="s">
        <v>1015</v>
      </c>
      <c r="E359" s="472" t="s">
        <v>1016</v>
      </c>
      <c r="F359" s="473">
        <v>357937.74822612037</v>
      </c>
      <c r="G359" s="474">
        <f t="shared" ref="G359:G361" si="331">ROUND(F359/1000,0)</f>
        <v>358</v>
      </c>
      <c r="H359" s="473">
        <f t="shared" ref="H359:H361" si="332">F359/3*4</f>
        <v>477250.33096816047</v>
      </c>
      <c r="I359" s="474">
        <f t="shared" ref="I359:I361" si="333">ROUND(H359/1000,0)</f>
        <v>477</v>
      </c>
      <c r="J359" s="473">
        <f>'Allegato 1.1 (CE) new'!O665</f>
        <v>198253</v>
      </c>
      <c r="K359" s="474">
        <f t="shared" ref="K359:K361" si="334">ROUND(J359/1000,0)</f>
        <v>198</v>
      </c>
    </row>
    <row r="360" spans="3:11">
      <c r="C360" s="458"/>
      <c r="D360" s="471" t="s">
        <v>1017</v>
      </c>
      <c r="E360" s="472" t="s">
        <v>1018</v>
      </c>
      <c r="F360" s="473"/>
      <c r="G360" s="474">
        <f t="shared" si="331"/>
        <v>0</v>
      </c>
      <c r="H360" s="473">
        <f t="shared" si="332"/>
        <v>0</v>
      </c>
      <c r="I360" s="474">
        <f t="shared" si="333"/>
        <v>0</v>
      </c>
      <c r="J360" s="473"/>
      <c r="K360" s="474">
        <f t="shared" si="334"/>
        <v>0</v>
      </c>
    </row>
    <row r="361" spans="3:11">
      <c r="C361" s="458"/>
      <c r="D361" s="471" t="s">
        <v>1019</v>
      </c>
      <c r="E361" s="472" t="s">
        <v>1020</v>
      </c>
      <c r="F361" s="473"/>
      <c r="G361" s="474">
        <f t="shared" si="331"/>
        <v>0</v>
      </c>
      <c r="H361" s="473">
        <f t="shared" si="332"/>
        <v>0</v>
      </c>
      <c r="I361" s="474">
        <f t="shared" si="333"/>
        <v>0</v>
      </c>
      <c r="J361" s="473"/>
      <c r="K361" s="474">
        <f t="shared" si="334"/>
        <v>0</v>
      </c>
    </row>
    <row r="362" spans="3:11">
      <c r="C362" s="458"/>
      <c r="D362" s="469" t="s">
        <v>1021</v>
      </c>
      <c r="E362" s="470" t="s">
        <v>1022</v>
      </c>
      <c r="F362" s="467">
        <f>F363+F364+F365</f>
        <v>6381973.7240100419</v>
      </c>
      <c r="G362" s="468">
        <f>G363+G364+G365</f>
        <v>6382</v>
      </c>
      <c r="H362" s="467">
        <f t="shared" ref="H362:K362" si="335">H363+H364+H365</f>
        <v>8509298.2986800559</v>
      </c>
      <c r="I362" s="468">
        <f t="shared" si="335"/>
        <v>8509</v>
      </c>
      <c r="J362" s="467">
        <f t="shared" si="335"/>
        <v>6751443</v>
      </c>
      <c r="K362" s="468">
        <f t="shared" si="335"/>
        <v>6751</v>
      </c>
    </row>
    <row r="363" spans="3:11">
      <c r="C363" s="458"/>
      <c r="D363" s="471" t="s">
        <v>1023</v>
      </c>
      <c r="E363" s="472" t="s">
        <v>1024</v>
      </c>
      <c r="F363" s="473">
        <v>6381973.7240100419</v>
      </c>
      <c r="G363" s="474">
        <f t="shared" ref="G363:G365" si="336">ROUND(F363/1000,0)</f>
        <v>6382</v>
      </c>
      <c r="H363" s="473">
        <f t="shared" ref="H363:H365" si="337">F363/3*4</f>
        <v>8509298.2986800559</v>
      </c>
      <c r="I363" s="474">
        <f t="shared" ref="I363:I365" si="338">ROUND(H363/1000,0)</f>
        <v>8509</v>
      </c>
      <c r="J363" s="473">
        <f>'Allegato 1.1 (CE) new'!O688</f>
        <v>6751443</v>
      </c>
      <c r="K363" s="474">
        <f t="shared" ref="K363:K365" si="339">ROUND(J363/1000,0)</f>
        <v>6751</v>
      </c>
    </row>
    <row r="364" spans="3:11">
      <c r="C364" s="458"/>
      <c r="D364" s="471" t="s">
        <v>1025</v>
      </c>
      <c r="E364" s="472" t="s">
        <v>1026</v>
      </c>
      <c r="F364" s="473"/>
      <c r="G364" s="474">
        <f t="shared" si="336"/>
        <v>0</v>
      </c>
      <c r="H364" s="473">
        <f t="shared" si="337"/>
        <v>0</v>
      </c>
      <c r="I364" s="474">
        <f t="shared" si="338"/>
        <v>0</v>
      </c>
      <c r="J364" s="473"/>
      <c r="K364" s="474">
        <f t="shared" si="339"/>
        <v>0</v>
      </c>
    </row>
    <row r="365" spans="3:11">
      <c r="C365" s="458"/>
      <c r="D365" s="471" t="s">
        <v>1027</v>
      </c>
      <c r="E365" s="472" t="s">
        <v>1028</v>
      </c>
      <c r="F365" s="473"/>
      <c r="G365" s="474">
        <f t="shared" si="336"/>
        <v>0</v>
      </c>
      <c r="H365" s="473">
        <f t="shared" si="337"/>
        <v>0</v>
      </c>
      <c r="I365" s="474">
        <f t="shared" si="338"/>
        <v>0</v>
      </c>
      <c r="J365" s="473"/>
      <c r="K365" s="474">
        <f t="shared" si="339"/>
        <v>0</v>
      </c>
    </row>
    <row r="366" spans="3:11">
      <c r="C366" s="458"/>
      <c r="D366" s="469" t="s">
        <v>1029</v>
      </c>
      <c r="E366" s="506" t="s">
        <v>1030</v>
      </c>
      <c r="F366" s="467">
        <f>F367+F368+F369</f>
        <v>685096.74</v>
      </c>
      <c r="G366" s="468">
        <f>G367+G368+G369</f>
        <v>685</v>
      </c>
      <c r="H366" s="467">
        <f t="shared" ref="H366:K366" si="340">H367+H368+H369</f>
        <v>913462.32000000007</v>
      </c>
      <c r="I366" s="468">
        <f t="shared" si="340"/>
        <v>913</v>
      </c>
      <c r="J366" s="467">
        <f t="shared" si="340"/>
        <v>844970</v>
      </c>
      <c r="K366" s="468">
        <f t="shared" si="340"/>
        <v>845</v>
      </c>
    </row>
    <row r="367" spans="3:11">
      <c r="C367" s="458"/>
      <c r="D367" s="471" t="s">
        <v>1031</v>
      </c>
      <c r="E367" s="486" t="s">
        <v>1032</v>
      </c>
      <c r="F367" s="473">
        <v>180000</v>
      </c>
      <c r="G367" s="474">
        <f t="shared" ref="G367:G368" si="341">ROUND(F367/1000,0)</f>
        <v>180</v>
      </c>
      <c r="H367" s="473">
        <f t="shared" ref="H367:H368" si="342">F367/3*4</f>
        <v>240000</v>
      </c>
      <c r="I367" s="474">
        <f t="shared" ref="I367:I368" si="343">ROUND(H367/1000,0)</f>
        <v>240</v>
      </c>
      <c r="J367" s="473">
        <f>'Allegato 1.1 (CE) new'!O712</f>
        <v>348116</v>
      </c>
      <c r="K367" s="474">
        <f t="shared" ref="K367:K368" si="344">ROUND(J367/1000,0)</f>
        <v>348</v>
      </c>
    </row>
    <row r="368" spans="3:11">
      <c r="C368" s="458"/>
      <c r="D368" s="471" t="s">
        <v>1033</v>
      </c>
      <c r="E368" s="486" t="s">
        <v>1034</v>
      </c>
      <c r="F368" s="473"/>
      <c r="G368" s="474">
        <f t="shared" si="341"/>
        <v>0</v>
      </c>
      <c r="H368" s="473">
        <f t="shared" si="342"/>
        <v>0</v>
      </c>
      <c r="I368" s="474">
        <f t="shared" si="343"/>
        <v>0</v>
      </c>
      <c r="J368" s="473"/>
      <c r="K368" s="474">
        <f t="shared" si="344"/>
        <v>0</v>
      </c>
    </row>
    <row r="369" spans="3:14">
      <c r="C369" s="458"/>
      <c r="D369" s="469" t="s">
        <v>1035</v>
      </c>
      <c r="E369" s="470" t="s">
        <v>1036</v>
      </c>
      <c r="F369" s="467">
        <f>F370+F371</f>
        <v>505096.74</v>
      </c>
      <c r="G369" s="468">
        <f>G370+G371</f>
        <v>505</v>
      </c>
      <c r="H369" s="467">
        <f t="shared" ref="H369:K369" si="345">H370+H371</f>
        <v>673462.32000000007</v>
      </c>
      <c r="I369" s="468">
        <f t="shared" si="345"/>
        <v>673</v>
      </c>
      <c r="J369" s="467">
        <f t="shared" si="345"/>
        <v>496854</v>
      </c>
      <c r="K369" s="468">
        <f t="shared" si="345"/>
        <v>497</v>
      </c>
    </row>
    <row r="370" spans="3:14">
      <c r="C370" s="458"/>
      <c r="D370" s="471" t="s">
        <v>1037</v>
      </c>
      <c r="E370" s="472" t="s">
        <v>1038</v>
      </c>
      <c r="F370" s="473">
        <v>307027.78999999998</v>
      </c>
      <c r="G370" s="474">
        <f t="shared" ref="G370:G371" si="346">ROUND(F370/1000,0)</f>
        <v>307</v>
      </c>
      <c r="H370" s="473">
        <f t="shared" ref="H370:H371" si="347">F370/3*4</f>
        <v>409370.38666666666</v>
      </c>
      <c r="I370" s="474">
        <f t="shared" ref="I370:I371" si="348">ROUND(H370/1000,0)</f>
        <v>409</v>
      </c>
      <c r="J370" s="473">
        <f>'Allegato 1.1 (CE) new'!O721</f>
        <v>433000</v>
      </c>
      <c r="K370" s="474">
        <f t="shared" ref="K370" si="349">ROUND(J370/1000,0)</f>
        <v>433</v>
      </c>
    </row>
    <row r="371" spans="3:14">
      <c r="C371" s="458"/>
      <c r="D371" s="471" t="s">
        <v>1039</v>
      </c>
      <c r="E371" s="472" t="s">
        <v>1040</v>
      </c>
      <c r="F371" s="473">
        <v>198068.95</v>
      </c>
      <c r="G371" s="474">
        <f t="shared" si="346"/>
        <v>198</v>
      </c>
      <c r="H371" s="473">
        <f t="shared" si="347"/>
        <v>264091.93333333335</v>
      </c>
      <c r="I371" s="474">
        <f t="shared" si="348"/>
        <v>264</v>
      </c>
      <c r="J371" s="473">
        <f>'Allegato 1.1 (CE) new'!O724</f>
        <v>63854</v>
      </c>
      <c r="K371" s="474">
        <f>ROUND(J371/1000,0)</f>
        <v>64</v>
      </c>
    </row>
    <row r="372" spans="3:14">
      <c r="C372" s="458"/>
      <c r="D372" s="469" t="s">
        <v>1041</v>
      </c>
      <c r="E372" s="505" t="s">
        <v>1042</v>
      </c>
      <c r="F372" s="467">
        <f>F373+F374</f>
        <v>2370299.13</v>
      </c>
      <c r="G372" s="468">
        <f>G373+G374</f>
        <v>2370</v>
      </c>
      <c r="H372" s="467">
        <f t="shared" ref="H372:K372" si="350">H373+H374</f>
        <v>3160398.84</v>
      </c>
      <c r="I372" s="468">
        <f t="shared" si="350"/>
        <v>3160</v>
      </c>
      <c r="J372" s="467">
        <f t="shared" si="350"/>
        <v>3151425</v>
      </c>
      <c r="K372" s="468">
        <f t="shared" si="350"/>
        <v>3151</v>
      </c>
    </row>
    <row r="373" spans="3:14">
      <c r="C373" s="458"/>
      <c r="D373" s="471" t="s">
        <v>1043</v>
      </c>
      <c r="E373" s="506" t="s">
        <v>1044</v>
      </c>
      <c r="F373" s="473">
        <v>20250</v>
      </c>
      <c r="G373" s="474">
        <f t="shared" ref="G373:G374" si="351">ROUND(F373/1000,0)</f>
        <v>20</v>
      </c>
      <c r="H373" s="473">
        <f t="shared" ref="H373:H374" si="352">F373/3*4</f>
        <v>27000</v>
      </c>
      <c r="I373" s="474">
        <f t="shared" ref="I373:I374" si="353">ROUND(H373/1000,0)</f>
        <v>27</v>
      </c>
      <c r="J373" s="473">
        <f>'Allegato 1.1 (CE) new'!O726</f>
        <v>10330</v>
      </c>
      <c r="K373" s="474">
        <f t="shared" ref="K373:K374" si="354">ROUND(J373/1000,0)</f>
        <v>10</v>
      </c>
    </row>
    <row r="374" spans="3:14">
      <c r="C374" s="458"/>
      <c r="D374" s="471" t="s">
        <v>1045</v>
      </c>
      <c r="E374" s="506" t="s">
        <v>1046</v>
      </c>
      <c r="F374" s="473">
        <v>2350049.13</v>
      </c>
      <c r="G374" s="474">
        <f t="shared" si="351"/>
        <v>2350</v>
      </c>
      <c r="H374" s="473">
        <f t="shared" si="352"/>
        <v>3133398.84</v>
      </c>
      <c r="I374" s="474">
        <f t="shared" si="353"/>
        <v>3133</v>
      </c>
      <c r="J374" s="473">
        <f>J375+J378</f>
        <v>3141095</v>
      </c>
      <c r="K374" s="474">
        <f t="shared" si="354"/>
        <v>3141</v>
      </c>
    </row>
    <row r="375" spans="3:14">
      <c r="C375" s="458"/>
      <c r="D375" s="469" t="s">
        <v>1047</v>
      </c>
      <c r="E375" s="506" t="s">
        <v>1048</v>
      </c>
      <c r="F375" s="467">
        <f>F376+F377</f>
        <v>1271796.24</v>
      </c>
      <c r="G375" s="468">
        <f>G376+G377</f>
        <v>1272</v>
      </c>
      <c r="H375" s="467">
        <f t="shared" ref="H375:K375" si="355">H376+H377</f>
        <v>1695728.32</v>
      </c>
      <c r="I375" s="468">
        <f t="shared" si="355"/>
        <v>1696</v>
      </c>
      <c r="J375" s="467">
        <f t="shared" si="355"/>
        <v>1829699</v>
      </c>
      <c r="K375" s="468">
        <f t="shared" si="355"/>
        <v>1830</v>
      </c>
    </row>
    <row r="376" spans="3:14">
      <c r="C376" s="458"/>
      <c r="D376" s="471" t="s">
        <v>1049</v>
      </c>
      <c r="E376" s="486" t="s">
        <v>1050</v>
      </c>
      <c r="F376" s="473">
        <v>6663.75</v>
      </c>
      <c r="G376" s="474">
        <f t="shared" ref="G376:G378" si="356">ROUND(F376/1000,0)</f>
        <v>7</v>
      </c>
      <c r="H376" s="473">
        <f t="shared" ref="H376:H378" si="357">F376/3*4</f>
        <v>8885</v>
      </c>
      <c r="I376" s="474">
        <f t="shared" ref="I376:I378" si="358">ROUND(H376/1000,0)</f>
        <v>9</v>
      </c>
      <c r="J376" s="473">
        <f>'Allegato 1.1 (CE) new'!O745</f>
        <v>10066</v>
      </c>
      <c r="K376" s="474">
        <f t="shared" ref="K376:K378" si="359">ROUND(J376/1000,0)</f>
        <v>10</v>
      </c>
    </row>
    <row r="377" spans="3:14">
      <c r="C377" s="458"/>
      <c r="D377" s="471" t="s">
        <v>1051</v>
      </c>
      <c r="E377" s="486" t="s">
        <v>1052</v>
      </c>
      <c r="F377" s="473">
        <v>1265132.49</v>
      </c>
      <c r="G377" s="474">
        <f t="shared" si="356"/>
        <v>1265</v>
      </c>
      <c r="H377" s="473">
        <f t="shared" si="357"/>
        <v>1686843.32</v>
      </c>
      <c r="I377" s="474">
        <f t="shared" si="358"/>
        <v>1687</v>
      </c>
      <c r="J377" s="473">
        <f>'Allegato 1.1 (CE) new'!O750</f>
        <v>1819633</v>
      </c>
      <c r="K377" s="474">
        <f t="shared" si="359"/>
        <v>1820</v>
      </c>
    </row>
    <row r="378" spans="3:14">
      <c r="C378" s="458"/>
      <c r="D378" s="469" t="s">
        <v>1053</v>
      </c>
      <c r="E378" s="506" t="s">
        <v>1054</v>
      </c>
      <c r="F378" s="482">
        <v>1078252.8600000001</v>
      </c>
      <c r="G378" s="474">
        <f t="shared" si="356"/>
        <v>1078</v>
      </c>
      <c r="H378" s="473">
        <f t="shared" si="357"/>
        <v>1437670.4800000002</v>
      </c>
      <c r="I378" s="474">
        <f t="shared" si="358"/>
        <v>1438</v>
      </c>
      <c r="J378" s="482">
        <f>'Allegato 1.1 (CE) new'!O753</f>
        <v>1311396</v>
      </c>
      <c r="K378" s="474">
        <f t="shared" si="359"/>
        <v>1311</v>
      </c>
      <c r="M378" s="344">
        <v>477000</v>
      </c>
      <c r="N378" s="361">
        <f>H378-M378</f>
        <v>960670.48000000021</v>
      </c>
    </row>
    <row r="379" spans="3:14">
      <c r="C379" s="458"/>
      <c r="D379" s="469" t="s">
        <v>1055</v>
      </c>
      <c r="E379" s="506" t="s">
        <v>1056</v>
      </c>
      <c r="F379" s="467">
        <f>F380+F381</f>
        <v>0</v>
      </c>
      <c r="G379" s="468">
        <f>G380+G381</f>
        <v>0</v>
      </c>
      <c r="H379" s="467">
        <f t="shared" ref="H379:K379" si="360">H380+H381</f>
        <v>0</v>
      </c>
      <c r="I379" s="468">
        <f t="shared" si="360"/>
        <v>0</v>
      </c>
      <c r="J379" s="467">
        <f t="shared" si="360"/>
        <v>0</v>
      </c>
      <c r="K379" s="468">
        <f t="shared" si="360"/>
        <v>0</v>
      </c>
    </row>
    <row r="380" spans="3:14">
      <c r="C380" s="458"/>
      <c r="D380" s="471" t="s">
        <v>1057</v>
      </c>
      <c r="E380" s="486" t="s">
        <v>1058</v>
      </c>
      <c r="F380" s="473"/>
      <c r="G380" s="474">
        <f t="shared" ref="G380:G381" si="361">ROUND(F380/1000,0)</f>
        <v>0</v>
      </c>
      <c r="H380" s="473">
        <f t="shared" ref="H380:H381" si="362">F380/3*4</f>
        <v>0</v>
      </c>
      <c r="I380" s="474">
        <f t="shared" ref="I380:I381" si="363">ROUND(H380/1000,0)</f>
        <v>0</v>
      </c>
      <c r="J380" s="473"/>
      <c r="K380" s="474">
        <f t="shared" ref="K380:K381" si="364">ROUND(J380/1000,0)</f>
        <v>0</v>
      </c>
    </row>
    <row r="381" spans="3:14">
      <c r="C381" s="458"/>
      <c r="D381" s="471" t="s">
        <v>1059</v>
      </c>
      <c r="E381" s="486" t="s">
        <v>1060</v>
      </c>
      <c r="F381" s="473"/>
      <c r="G381" s="474">
        <f t="shared" si="361"/>
        <v>0</v>
      </c>
      <c r="H381" s="473">
        <f t="shared" si="362"/>
        <v>0</v>
      </c>
      <c r="I381" s="474">
        <f t="shared" si="363"/>
        <v>0</v>
      </c>
      <c r="J381" s="473"/>
      <c r="K381" s="474">
        <f t="shared" si="364"/>
        <v>0</v>
      </c>
    </row>
    <row r="382" spans="3:14">
      <c r="C382" s="458"/>
      <c r="D382" s="469" t="s">
        <v>1061</v>
      </c>
      <c r="E382" s="506" t="s">
        <v>1062</v>
      </c>
      <c r="F382" s="467">
        <f>F383+F384</f>
        <v>0</v>
      </c>
      <c r="G382" s="468">
        <f>G383+G384</f>
        <v>0</v>
      </c>
      <c r="H382" s="467">
        <f t="shared" ref="H382:K382" si="365">H383+H384</f>
        <v>0</v>
      </c>
      <c r="I382" s="468">
        <f t="shared" si="365"/>
        <v>0</v>
      </c>
      <c r="J382" s="467">
        <f t="shared" si="365"/>
        <v>0</v>
      </c>
      <c r="K382" s="468">
        <f t="shared" si="365"/>
        <v>0</v>
      </c>
    </row>
    <row r="383" spans="3:14">
      <c r="C383" s="458"/>
      <c r="D383" s="471" t="s">
        <v>1063</v>
      </c>
      <c r="E383" s="486" t="s">
        <v>1064</v>
      </c>
      <c r="F383" s="473"/>
      <c r="G383" s="474">
        <f t="shared" ref="G383:G384" si="366">ROUND(F383/1000,0)</f>
        <v>0</v>
      </c>
      <c r="H383" s="473">
        <f t="shared" ref="H383:H384" si="367">F383/3*4</f>
        <v>0</v>
      </c>
      <c r="I383" s="474">
        <f t="shared" ref="I383:I384" si="368">ROUND(H383/1000,0)</f>
        <v>0</v>
      </c>
      <c r="J383" s="473"/>
      <c r="K383" s="474">
        <f t="shared" ref="K383:K384" si="369">ROUND(J383/1000,0)</f>
        <v>0</v>
      </c>
    </row>
    <row r="384" spans="3:14">
      <c r="C384" s="458"/>
      <c r="D384" s="471" t="s">
        <v>1065</v>
      </c>
      <c r="E384" s="486" t="s">
        <v>1066</v>
      </c>
      <c r="F384" s="473"/>
      <c r="G384" s="474">
        <f t="shared" si="366"/>
        <v>0</v>
      </c>
      <c r="H384" s="473">
        <f t="shared" si="367"/>
        <v>0</v>
      </c>
      <c r="I384" s="474">
        <f t="shared" si="368"/>
        <v>0</v>
      </c>
      <c r="J384" s="473"/>
      <c r="K384" s="474">
        <f t="shared" si="369"/>
        <v>0</v>
      </c>
    </row>
    <row r="385" spans="3:11">
      <c r="C385" s="458"/>
      <c r="D385" s="469" t="s">
        <v>1067</v>
      </c>
      <c r="E385" s="506" t="s">
        <v>1068</v>
      </c>
      <c r="F385" s="467">
        <f>F386+F392+F393+F398</f>
        <v>5116778.5</v>
      </c>
      <c r="G385" s="468">
        <f>G386+G392+G393+G398</f>
        <v>5117</v>
      </c>
      <c r="H385" s="467">
        <f t="shared" ref="H385:K385" si="370">H386+H392+H393+H398</f>
        <v>6822371.333333333</v>
      </c>
      <c r="I385" s="468">
        <f t="shared" si="370"/>
        <v>6823</v>
      </c>
      <c r="J385" s="467">
        <f t="shared" si="370"/>
        <v>2972479</v>
      </c>
      <c r="K385" s="468">
        <f t="shared" si="370"/>
        <v>2972</v>
      </c>
    </row>
    <row r="386" spans="3:11">
      <c r="C386" s="458"/>
      <c r="D386" s="469" t="s">
        <v>1069</v>
      </c>
      <c r="E386" s="470" t="s">
        <v>1070</v>
      </c>
      <c r="F386" s="467">
        <f>F387+F388+F389+F390+F391</f>
        <v>1100250</v>
      </c>
      <c r="G386" s="468">
        <f>G387+G388+G389+G390+G391</f>
        <v>1100</v>
      </c>
      <c r="H386" s="467">
        <f t="shared" ref="H386:K386" si="371">H387+H388+H389+H390+H391</f>
        <v>1467000</v>
      </c>
      <c r="I386" s="468">
        <f t="shared" si="371"/>
        <v>1467</v>
      </c>
      <c r="J386" s="467">
        <f t="shared" si="371"/>
        <v>1149508</v>
      </c>
      <c r="K386" s="468">
        <f t="shared" si="371"/>
        <v>1149</v>
      </c>
    </row>
    <row r="387" spans="3:11">
      <c r="C387" s="458"/>
      <c r="D387" s="471" t="s">
        <v>1071</v>
      </c>
      <c r="E387" s="472" t="s">
        <v>1072</v>
      </c>
      <c r="F387" s="473">
        <v>300000</v>
      </c>
      <c r="G387" s="474">
        <f t="shared" ref="G387:G392" si="372">ROUND(F387/1000,0)</f>
        <v>300</v>
      </c>
      <c r="H387" s="473">
        <f t="shared" ref="H387:H392" si="373">F387/3*4</f>
        <v>400000</v>
      </c>
      <c r="I387" s="474">
        <f t="shared" ref="I387:I392" si="374">ROUND(H387/1000,0)</f>
        <v>400</v>
      </c>
      <c r="J387" s="473">
        <f>'Allegato 1.1 (CE) new'!O824</f>
        <v>298198</v>
      </c>
      <c r="K387" s="474">
        <f t="shared" ref="K387:K392" si="375">ROUND(J387/1000,0)</f>
        <v>298</v>
      </c>
    </row>
    <row r="388" spans="3:11">
      <c r="C388" s="458"/>
      <c r="D388" s="471" t="s">
        <v>1073</v>
      </c>
      <c r="E388" s="472" t="s">
        <v>1074</v>
      </c>
      <c r="F388" s="473">
        <v>300000</v>
      </c>
      <c r="G388" s="474">
        <f t="shared" si="372"/>
        <v>300</v>
      </c>
      <c r="H388" s="473">
        <f t="shared" si="373"/>
        <v>400000</v>
      </c>
      <c r="I388" s="474">
        <f t="shared" si="374"/>
        <v>400</v>
      </c>
      <c r="J388" s="473">
        <f>'Allegato 1.1 (CE) new'!O826</f>
        <v>150000</v>
      </c>
      <c r="K388" s="474">
        <f t="shared" si="375"/>
        <v>150</v>
      </c>
    </row>
    <row r="389" spans="3:11">
      <c r="C389" s="458"/>
      <c r="D389" s="471" t="s">
        <v>1075</v>
      </c>
      <c r="E389" s="472" t="s">
        <v>1076</v>
      </c>
      <c r="F389" s="473"/>
      <c r="G389" s="474">
        <f t="shared" si="372"/>
        <v>0</v>
      </c>
      <c r="H389" s="473">
        <f t="shared" si="373"/>
        <v>0</v>
      </c>
      <c r="I389" s="474">
        <f t="shared" si="374"/>
        <v>0</v>
      </c>
      <c r="J389" s="473"/>
      <c r="K389" s="474">
        <f t="shared" si="375"/>
        <v>0</v>
      </c>
    </row>
    <row r="390" spans="3:11">
      <c r="C390" s="458"/>
      <c r="D390" s="471" t="s">
        <v>1077</v>
      </c>
      <c r="E390" s="472" t="s">
        <v>1078</v>
      </c>
      <c r="F390" s="473"/>
      <c r="G390" s="474">
        <f t="shared" si="372"/>
        <v>0</v>
      </c>
      <c r="H390" s="473">
        <f t="shared" si="373"/>
        <v>0</v>
      </c>
      <c r="I390" s="474">
        <f t="shared" si="374"/>
        <v>0</v>
      </c>
      <c r="J390" s="473">
        <f>'Allegato 1.1 (CE) new'!O831</f>
        <v>600000</v>
      </c>
      <c r="K390" s="474">
        <f t="shared" si="375"/>
        <v>600</v>
      </c>
    </row>
    <row r="391" spans="3:11">
      <c r="C391" s="458"/>
      <c r="D391" s="471" t="s">
        <v>1079</v>
      </c>
      <c r="E391" s="472" t="s">
        <v>1080</v>
      </c>
      <c r="F391" s="473">
        <v>500250</v>
      </c>
      <c r="G391" s="474">
        <f t="shared" si="372"/>
        <v>500</v>
      </c>
      <c r="H391" s="473">
        <f t="shared" si="373"/>
        <v>667000</v>
      </c>
      <c r="I391" s="474">
        <f t="shared" si="374"/>
        <v>667</v>
      </c>
      <c r="J391" s="473">
        <f>'Allegato 1.1 (CE) new'!O832</f>
        <v>101310</v>
      </c>
      <c r="K391" s="474">
        <f t="shared" si="375"/>
        <v>101</v>
      </c>
    </row>
    <row r="392" spans="3:11">
      <c r="C392" s="458"/>
      <c r="D392" s="469" t="s">
        <v>1081</v>
      </c>
      <c r="E392" s="470" t="s">
        <v>1082</v>
      </c>
      <c r="F392" s="482">
        <v>201000</v>
      </c>
      <c r="G392" s="474">
        <f t="shared" si="372"/>
        <v>201</v>
      </c>
      <c r="H392" s="473">
        <f t="shared" si="373"/>
        <v>268000</v>
      </c>
      <c r="I392" s="474">
        <f t="shared" si="374"/>
        <v>268</v>
      </c>
      <c r="J392" s="482">
        <f>'Allegato 1.1 (CE) new'!O834</f>
        <v>270832</v>
      </c>
      <c r="K392" s="474">
        <f t="shared" si="375"/>
        <v>271</v>
      </c>
    </row>
    <row r="393" spans="3:11">
      <c r="C393" s="458"/>
      <c r="D393" s="469" t="s">
        <v>1083</v>
      </c>
      <c r="E393" s="470" t="s">
        <v>1084</v>
      </c>
      <c r="F393" s="467">
        <f>F394+F395+F396+F397</f>
        <v>2087000</v>
      </c>
      <c r="G393" s="468">
        <f>G394+G395+G396+G397</f>
        <v>2087</v>
      </c>
      <c r="H393" s="467">
        <f t="shared" ref="H393:K393" si="376">H394+H395+H396+H397</f>
        <v>2782666.6666666665</v>
      </c>
      <c r="I393" s="468">
        <f t="shared" si="376"/>
        <v>2783</v>
      </c>
      <c r="J393" s="467">
        <f t="shared" si="376"/>
        <v>0</v>
      </c>
      <c r="K393" s="468">
        <f t="shared" si="376"/>
        <v>0</v>
      </c>
    </row>
    <row r="394" spans="3:11" ht="25.5">
      <c r="C394" s="458"/>
      <c r="D394" s="471" t="s">
        <v>1085</v>
      </c>
      <c r="E394" s="472" t="s">
        <v>1086</v>
      </c>
      <c r="F394" s="473">
        <v>2087000</v>
      </c>
      <c r="G394" s="474">
        <f t="shared" ref="G394:G397" si="377">ROUND(F394/1000,0)</f>
        <v>2087</v>
      </c>
      <c r="H394" s="473">
        <f t="shared" ref="H394:H397" si="378">F394/3*4</f>
        <v>2782666.6666666665</v>
      </c>
      <c r="I394" s="474">
        <f t="shared" ref="I394:I397" si="379">ROUND(H394/1000,0)</f>
        <v>2783</v>
      </c>
      <c r="J394" s="473">
        <f>'Allegato 1.1 (CE) new'!O837</f>
        <v>0</v>
      </c>
      <c r="K394" s="474">
        <f t="shared" ref="K394:K397" si="380">ROUND(J394/1000,0)</f>
        <v>0</v>
      </c>
    </row>
    <row r="395" spans="3:11" ht="25.5">
      <c r="C395" s="458"/>
      <c r="D395" s="471" t="s">
        <v>1087</v>
      </c>
      <c r="E395" s="472" t="s">
        <v>1088</v>
      </c>
      <c r="F395" s="473"/>
      <c r="G395" s="474">
        <f t="shared" si="377"/>
        <v>0</v>
      </c>
      <c r="H395" s="473">
        <f t="shared" si="378"/>
        <v>0</v>
      </c>
      <c r="I395" s="474">
        <f t="shared" si="379"/>
        <v>0</v>
      </c>
      <c r="J395" s="473"/>
      <c r="K395" s="474">
        <f t="shared" si="380"/>
        <v>0</v>
      </c>
    </row>
    <row r="396" spans="3:11">
      <c r="C396" s="458"/>
      <c r="D396" s="471" t="s">
        <v>1089</v>
      </c>
      <c r="E396" s="472" t="s">
        <v>1090</v>
      </c>
      <c r="F396" s="473"/>
      <c r="G396" s="474">
        <f t="shared" si="377"/>
        <v>0</v>
      </c>
      <c r="H396" s="473">
        <f t="shared" si="378"/>
        <v>0</v>
      </c>
      <c r="I396" s="474">
        <f t="shared" si="379"/>
        <v>0</v>
      </c>
      <c r="J396" s="473"/>
      <c r="K396" s="474">
        <f t="shared" si="380"/>
        <v>0</v>
      </c>
    </row>
    <row r="397" spans="3:11">
      <c r="C397" s="458"/>
      <c r="D397" s="471" t="s">
        <v>1091</v>
      </c>
      <c r="E397" s="472" t="s">
        <v>1092</v>
      </c>
      <c r="F397" s="473"/>
      <c r="G397" s="474">
        <f t="shared" si="377"/>
        <v>0</v>
      </c>
      <c r="H397" s="473">
        <f t="shared" si="378"/>
        <v>0</v>
      </c>
      <c r="I397" s="474">
        <f t="shared" si="379"/>
        <v>0</v>
      </c>
      <c r="J397" s="473"/>
      <c r="K397" s="474">
        <f t="shared" si="380"/>
        <v>0</v>
      </c>
    </row>
    <row r="398" spans="3:11">
      <c r="C398" s="458"/>
      <c r="D398" s="469" t="s">
        <v>1093</v>
      </c>
      <c r="E398" s="470" t="s">
        <v>1094</v>
      </c>
      <c r="F398" s="467">
        <f>F399+F400+F401+F402+F403+F404+F405</f>
        <v>1728528.5</v>
      </c>
      <c r="G398" s="468">
        <f>G399+G400+G401+G402+G403+G404+G405</f>
        <v>1729</v>
      </c>
      <c r="H398" s="467">
        <f t="shared" ref="H398:K398" si="381">H399+H400+H401+H402+H403+H404+H405</f>
        <v>2304704.666666667</v>
      </c>
      <c r="I398" s="468">
        <f t="shared" si="381"/>
        <v>2305</v>
      </c>
      <c r="J398" s="467">
        <f t="shared" si="381"/>
        <v>1552139</v>
      </c>
      <c r="K398" s="468">
        <f t="shared" si="381"/>
        <v>1552</v>
      </c>
    </row>
    <row r="399" spans="3:11">
      <c r="C399" s="458"/>
      <c r="D399" s="471" t="s">
        <v>1095</v>
      </c>
      <c r="E399" s="472" t="s">
        <v>1096</v>
      </c>
      <c r="F399" s="473">
        <v>1394000</v>
      </c>
      <c r="G399" s="474">
        <f t="shared" ref="G399:G405" si="382">ROUND(F399/1000,0)</f>
        <v>1394</v>
      </c>
      <c r="H399" s="473">
        <f t="shared" ref="H399:H405" si="383">F399/3*4</f>
        <v>1858666.6666666667</v>
      </c>
      <c r="I399" s="474">
        <f t="shared" ref="I399:I405" si="384">ROUND(H399/1000,0)</f>
        <v>1859</v>
      </c>
      <c r="J399" s="473">
        <f>'Allegato 1.1 (CE) new'!O861</f>
        <v>100000</v>
      </c>
      <c r="K399" s="474">
        <f t="shared" ref="K399:K405" si="385">ROUND(J399/1000,0)</f>
        <v>100</v>
      </c>
    </row>
    <row r="400" spans="3:11">
      <c r="C400" s="458"/>
      <c r="D400" s="471" t="s">
        <v>1097</v>
      </c>
      <c r="E400" s="472" t="s">
        <v>1098</v>
      </c>
      <c r="F400" s="473">
        <f>123969+2000</f>
        <v>125969</v>
      </c>
      <c r="G400" s="474">
        <f t="shared" si="382"/>
        <v>126</v>
      </c>
      <c r="H400" s="473">
        <f t="shared" si="383"/>
        <v>167958.66666666666</v>
      </c>
      <c r="I400" s="474">
        <f t="shared" si="384"/>
        <v>168</v>
      </c>
      <c r="J400" s="473">
        <f>'Allegato 1.1 (CE) new'!O863</f>
        <v>407493</v>
      </c>
      <c r="K400" s="474">
        <f t="shared" si="385"/>
        <v>407</v>
      </c>
    </row>
    <row r="401" spans="2:15">
      <c r="C401" s="458"/>
      <c r="D401" s="471" t="s">
        <v>1099</v>
      </c>
      <c r="E401" s="472" t="s">
        <v>1100</v>
      </c>
      <c r="F401" s="473">
        <f>20059.5+1000</f>
        <v>21059.5</v>
      </c>
      <c r="G401" s="474">
        <f t="shared" si="382"/>
        <v>21</v>
      </c>
      <c r="H401" s="473">
        <f t="shared" si="383"/>
        <v>28079.333333333332</v>
      </c>
      <c r="I401" s="474">
        <f t="shared" si="384"/>
        <v>28</v>
      </c>
      <c r="J401" s="473">
        <f>'Allegato 1.1 (CE) new'!O865</f>
        <v>74706</v>
      </c>
      <c r="K401" s="474">
        <f t="shared" si="385"/>
        <v>75</v>
      </c>
    </row>
    <row r="402" spans="2:15">
      <c r="C402" s="458"/>
      <c r="D402" s="471" t="s">
        <v>1101</v>
      </c>
      <c r="E402" s="472" t="s">
        <v>1102</v>
      </c>
      <c r="F402" s="473"/>
      <c r="G402" s="474">
        <f t="shared" si="382"/>
        <v>0</v>
      </c>
      <c r="H402" s="473">
        <f t="shared" si="383"/>
        <v>0</v>
      </c>
      <c r="I402" s="474">
        <f t="shared" si="384"/>
        <v>0</v>
      </c>
      <c r="J402" s="473">
        <f>'Allegato 1.1 (CE) new'!O866</f>
        <v>360777</v>
      </c>
      <c r="K402" s="474">
        <f t="shared" si="385"/>
        <v>361</v>
      </c>
    </row>
    <row r="403" spans="2:15">
      <c r="C403" s="458"/>
      <c r="D403" s="471" t="s">
        <v>1103</v>
      </c>
      <c r="E403" s="472" t="s">
        <v>1104</v>
      </c>
      <c r="F403" s="473"/>
      <c r="G403" s="474">
        <f t="shared" si="382"/>
        <v>0</v>
      </c>
      <c r="H403" s="473">
        <f t="shared" si="383"/>
        <v>0</v>
      </c>
      <c r="I403" s="474">
        <f t="shared" si="384"/>
        <v>0</v>
      </c>
      <c r="J403" s="473">
        <f>'Allegato 1.1 (CE) new'!O868</f>
        <v>42807</v>
      </c>
      <c r="K403" s="474">
        <f t="shared" si="385"/>
        <v>43</v>
      </c>
    </row>
    <row r="404" spans="2:15">
      <c r="C404" s="458"/>
      <c r="D404" s="471" t="s">
        <v>1105</v>
      </c>
      <c r="E404" s="472" t="s">
        <v>1106</v>
      </c>
      <c r="F404" s="473"/>
      <c r="G404" s="474">
        <f t="shared" si="382"/>
        <v>0</v>
      </c>
      <c r="H404" s="473">
        <f t="shared" si="383"/>
        <v>0</v>
      </c>
      <c r="I404" s="474">
        <f t="shared" si="384"/>
        <v>0</v>
      </c>
      <c r="J404" s="473">
        <f>'Allegato 1.1 (CE) new'!O870</f>
        <v>441356</v>
      </c>
      <c r="K404" s="474">
        <f t="shared" si="385"/>
        <v>441</v>
      </c>
    </row>
    <row r="405" spans="2:15">
      <c r="C405" s="458"/>
      <c r="D405" s="471" t="s">
        <v>1107</v>
      </c>
      <c r="E405" s="472" t="s">
        <v>1108</v>
      </c>
      <c r="F405" s="473">
        <v>187500</v>
      </c>
      <c r="G405" s="474">
        <f t="shared" si="382"/>
        <v>188</v>
      </c>
      <c r="H405" s="473">
        <f t="shared" si="383"/>
        <v>250000</v>
      </c>
      <c r="I405" s="474">
        <f t="shared" si="384"/>
        <v>250</v>
      </c>
      <c r="J405" s="473">
        <f>'Allegato 1.1 (CE) new'!O874</f>
        <v>125000</v>
      </c>
      <c r="K405" s="474">
        <f t="shared" si="385"/>
        <v>125</v>
      </c>
      <c r="N405" s="344" t="s">
        <v>2670</v>
      </c>
    </row>
    <row r="406" spans="2:15" s="358" customFormat="1">
      <c r="B406" s="357"/>
      <c r="C406" s="461"/>
      <c r="D406" s="469" t="s">
        <v>1109</v>
      </c>
      <c r="E406" s="505" t="s">
        <v>1110</v>
      </c>
      <c r="F406" s="507">
        <f>F127+F155+F307+F315+F325+F339+F348+F357+F366+F372+F379+F382+F385</f>
        <v>204094101.74284682</v>
      </c>
      <c r="G406" s="508">
        <f>G127+G155+G307+G315+G325+G339+G348+G357+G366+G372+G379+G382+G385</f>
        <v>204094</v>
      </c>
      <c r="H406" s="507">
        <f t="shared" ref="H406:K406" si="386">H127+H155+H307+H315+H325+H339+H348+H357+H366+H372+H379+H382+H385</f>
        <v>272125468.99046236</v>
      </c>
      <c r="I406" s="508">
        <f t="shared" si="386"/>
        <v>272128</v>
      </c>
      <c r="J406" s="507">
        <f t="shared" si="386"/>
        <v>263666256</v>
      </c>
      <c r="K406" s="508">
        <f t="shared" si="386"/>
        <v>263671</v>
      </c>
      <c r="L406" s="454">
        <f>'Allegato 1.1 (CE) new'!O876</f>
        <v>263666256</v>
      </c>
      <c r="M406" s="454">
        <f>J406-L406</f>
        <v>0</v>
      </c>
      <c r="N406" s="454">
        <f>J164+J167+J168+J170+J172+J197+J199+J215+J222+J228</f>
        <v>47668000</v>
      </c>
      <c r="O406" s="454">
        <f>L406-N406</f>
        <v>215998256</v>
      </c>
    </row>
    <row r="407" spans="2:15">
      <c r="C407" s="458"/>
      <c r="D407" s="469" t="s">
        <v>1111</v>
      </c>
      <c r="E407" s="506" t="s">
        <v>1112</v>
      </c>
      <c r="F407" s="467">
        <f>F408+F409+F410</f>
        <v>0</v>
      </c>
      <c r="G407" s="468">
        <f>G408+G409+G410</f>
        <v>0</v>
      </c>
      <c r="H407" s="467">
        <f t="shared" ref="H407:K407" si="387">H408+H409+H410</f>
        <v>0</v>
      </c>
      <c r="I407" s="468">
        <f t="shared" si="387"/>
        <v>0</v>
      </c>
      <c r="J407" s="467">
        <f t="shared" si="387"/>
        <v>0</v>
      </c>
      <c r="K407" s="468">
        <f t="shared" si="387"/>
        <v>0</v>
      </c>
    </row>
    <row r="408" spans="2:15">
      <c r="C408" s="458"/>
      <c r="D408" s="471" t="s">
        <v>1113</v>
      </c>
      <c r="E408" s="486" t="s">
        <v>1114</v>
      </c>
      <c r="F408" s="473"/>
      <c r="G408" s="474">
        <f t="shared" ref="G408:G410" si="388">ROUND(F408/1000,0)</f>
        <v>0</v>
      </c>
      <c r="H408" s="473">
        <f t="shared" ref="H408:H410" si="389">F408/3*4</f>
        <v>0</v>
      </c>
      <c r="I408" s="474">
        <f t="shared" ref="I408:I410" si="390">ROUND(H408/1000,0)</f>
        <v>0</v>
      </c>
      <c r="J408" s="473"/>
      <c r="K408" s="474">
        <f t="shared" ref="K408:K410" si="391">ROUND(J408/1000,0)</f>
        <v>0</v>
      </c>
    </row>
    <row r="409" spans="2:15">
      <c r="C409" s="458"/>
      <c r="D409" s="471" t="s">
        <v>1115</v>
      </c>
      <c r="E409" s="486" t="s">
        <v>1116</v>
      </c>
      <c r="F409" s="473"/>
      <c r="G409" s="474">
        <f t="shared" si="388"/>
        <v>0</v>
      </c>
      <c r="H409" s="473">
        <f t="shared" si="389"/>
        <v>0</v>
      </c>
      <c r="I409" s="474">
        <f t="shared" si="390"/>
        <v>0</v>
      </c>
      <c r="J409" s="473"/>
      <c r="K409" s="474">
        <f t="shared" si="391"/>
        <v>0</v>
      </c>
    </row>
    <row r="410" spans="2:15">
      <c r="C410" s="458"/>
      <c r="D410" s="471" t="s">
        <v>1117</v>
      </c>
      <c r="E410" s="486" t="s">
        <v>1118</v>
      </c>
      <c r="F410" s="473"/>
      <c r="G410" s="474">
        <f t="shared" si="388"/>
        <v>0</v>
      </c>
      <c r="H410" s="473">
        <f t="shared" si="389"/>
        <v>0</v>
      </c>
      <c r="I410" s="474">
        <f t="shared" si="390"/>
        <v>0</v>
      </c>
      <c r="J410" s="473"/>
      <c r="K410" s="474">
        <f t="shared" si="391"/>
        <v>0</v>
      </c>
    </row>
    <row r="411" spans="2:15">
      <c r="C411" s="458"/>
      <c r="D411" s="469" t="s">
        <v>1119</v>
      </c>
      <c r="E411" s="506" t="s">
        <v>1120</v>
      </c>
      <c r="F411" s="467">
        <f>F412+F413+F414+F415+F416</f>
        <v>0</v>
      </c>
      <c r="G411" s="468">
        <f>G412+G413+G414+G415+G416</f>
        <v>0</v>
      </c>
      <c r="H411" s="467">
        <f t="shared" ref="H411:K411" si="392">H412+H413+H414+H415+H416</f>
        <v>0</v>
      </c>
      <c r="I411" s="468">
        <f t="shared" si="392"/>
        <v>0</v>
      </c>
      <c r="J411" s="467">
        <f t="shared" si="392"/>
        <v>0</v>
      </c>
      <c r="K411" s="468">
        <f t="shared" si="392"/>
        <v>0</v>
      </c>
    </row>
    <row r="412" spans="2:15">
      <c r="C412" s="458"/>
      <c r="D412" s="471" t="s">
        <v>1121</v>
      </c>
      <c r="E412" s="486" t="s">
        <v>1122</v>
      </c>
      <c r="F412" s="473"/>
      <c r="G412" s="474">
        <f t="shared" ref="G412:G416" si="393">ROUND(F412/1000,0)</f>
        <v>0</v>
      </c>
      <c r="H412" s="473">
        <f t="shared" ref="H412:H416" si="394">F412/3*4</f>
        <v>0</v>
      </c>
      <c r="I412" s="474">
        <f t="shared" ref="I412:I416" si="395">ROUND(H412/1000,0)</f>
        <v>0</v>
      </c>
      <c r="J412" s="473"/>
      <c r="K412" s="474">
        <f t="shared" ref="K412:K416" si="396">ROUND(J412/1000,0)</f>
        <v>0</v>
      </c>
    </row>
    <row r="413" spans="2:15">
      <c r="C413" s="458"/>
      <c r="D413" s="471" t="s">
        <v>1123</v>
      </c>
      <c r="E413" s="486" t="s">
        <v>1124</v>
      </c>
      <c r="F413" s="473"/>
      <c r="G413" s="474">
        <f t="shared" si="393"/>
        <v>0</v>
      </c>
      <c r="H413" s="473">
        <f t="shared" si="394"/>
        <v>0</v>
      </c>
      <c r="I413" s="474">
        <f t="shared" si="395"/>
        <v>0</v>
      </c>
      <c r="J413" s="473"/>
      <c r="K413" s="474">
        <f t="shared" si="396"/>
        <v>0</v>
      </c>
    </row>
    <row r="414" spans="2:15">
      <c r="C414" s="458"/>
      <c r="D414" s="471" t="s">
        <v>1125</v>
      </c>
      <c r="E414" s="486" t="s">
        <v>1126</v>
      </c>
      <c r="F414" s="473"/>
      <c r="G414" s="474">
        <f t="shared" si="393"/>
        <v>0</v>
      </c>
      <c r="H414" s="473">
        <f t="shared" si="394"/>
        <v>0</v>
      </c>
      <c r="I414" s="474">
        <f t="shared" si="395"/>
        <v>0</v>
      </c>
      <c r="J414" s="473"/>
      <c r="K414" s="474">
        <f t="shared" si="396"/>
        <v>0</v>
      </c>
    </row>
    <row r="415" spans="2:15">
      <c r="C415" s="458"/>
      <c r="D415" s="471" t="s">
        <v>1127</v>
      </c>
      <c r="E415" s="486" t="s">
        <v>1128</v>
      </c>
      <c r="F415" s="473"/>
      <c r="G415" s="474">
        <f t="shared" si="393"/>
        <v>0</v>
      </c>
      <c r="H415" s="473">
        <f t="shared" si="394"/>
        <v>0</v>
      </c>
      <c r="I415" s="474">
        <f t="shared" si="395"/>
        <v>0</v>
      </c>
      <c r="J415" s="473"/>
      <c r="K415" s="474">
        <f t="shared" si="396"/>
        <v>0</v>
      </c>
    </row>
    <row r="416" spans="2:15">
      <c r="C416" s="458"/>
      <c r="D416" s="471" t="s">
        <v>1129</v>
      </c>
      <c r="E416" s="486" t="s">
        <v>1130</v>
      </c>
      <c r="F416" s="473"/>
      <c r="G416" s="474">
        <f t="shared" si="393"/>
        <v>0</v>
      </c>
      <c r="H416" s="473">
        <f t="shared" si="394"/>
        <v>0</v>
      </c>
      <c r="I416" s="474">
        <f t="shared" si="395"/>
        <v>0</v>
      </c>
      <c r="J416" s="473"/>
      <c r="K416" s="474">
        <f t="shared" si="396"/>
        <v>0</v>
      </c>
    </row>
    <row r="417" spans="3:13">
      <c r="C417" s="458"/>
      <c r="D417" s="469" t="s">
        <v>1131</v>
      </c>
      <c r="E417" s="506" t="s">
        <v>1132</v>
      </c>
      <c r="F417" s="467">
        <f>F418+F419+F420</f>
        <v>-520000</v>
      </c>
      <c r="G417" s="468">
        <f>G418+G419+G420</f>
        <v>-520</v>
      </c>
      <c r="H417" s="467">
        <f t="shared" ref="H417:K417" si="397">H418+H419+H420</f>
        <v>-693333.33333333337</v>
      </c>
      <c r="I417" s="468">
        <f t="shared" si="397"/>
        <v>-693</v>
      </c>
      <c r="J417" s="467">
        <f t="shared" si="397"/>
        <v>100000</v>
      </c>
      <c r="K417" s="468">
        <f t="shared" si="397"/>
        <v>100</v>
      </c>
    </row>
    <row r="418" spans="3:13">
      <c r="C418" s="458"/>
      <c r="D418" s="471" t="s">
        <v>1133</v>
      </c>
      <c r="E418" s="486" t="s">
        <v>1134</v>
      </c>
      <c r="F418" s="473">
        <v>-520000</v>
      </c>
      <c r="G418" s="474">
        <f t="shared" ref="G418:G420" si="398">ROUND(F418/1000,0)</f>
        <v>-520</v>
      </c>
      <c r="H418" s="473">
        <f t="shared" ref="H418:H420" si="399">F418/3*4</f>
        <v>-693333.33333333337</v>
      </c>
      <c r="I418" s="474">
        <f t="shared" ref="I418:I420" si="400">ROUND(H418/1000,0)</f>
        <v>-693</v>
      </c>
      <c r="J418" s="473">
        <f>'Allegato 1.1 (CE) new'!O908</f>
        <v>0</v>
      </c>
      <c r="K418" s="474">
        <f t="shared" ref="K418:K420" si="401">ROUND(J418/1000,0)</f>
        <v>0</v>
      </c>
    </row>
    <row r="419" spans="3:13">
      <c r="C419" s="458"/>
      <c r="D419" s="471" t="s">
        <v>1135</v>
      </c>
      <c r="E419" s="486" t="s">
        <v>1136</v>
      </c>
      <c r="F419" s="473"/>
      <c r="G419" s="474">
        <f t="shared" si="398"/>
        <v>0</v>
      </c>
      <c r="H419" s="473">
        <f t="shared" si="399"/>
        <v>0</v>
      </c>
      <c r="I419" s="474">
        <f t="shared" si="400"/>
        <v>0</v>
      </c>
      <c r="J419" s="473"/>
      <c r="K419" s="474">
        <f t="shared" si="401"/>
        <v>0</v>
      </c>
    </row>
    <row r="420" spans="3:13">
      <c r="C420" s="458"/>
      <c r="D420" s="471" t="s">
        <v>1137</v>
      </c>
      <c r="E420" s="486" t="s">
        <v>1138</v>
      </c>
      <c r="F420" s="473"/>
      <c r="G420" s="474">
        <f t="shared" si="398"/>
        <v>0</v>
      </c>
      <c r="H420" s="473">
        <f t="shared" si="399"/>
        <v>0</v>
      </c>
      <c r="I420" s="474">
        <f t="shared" si="400"/>
        <v>0</v>
      </c>
      <c r="J420" s="473">
        <f>'Allegato 1.1 (CE) new'!O914</f>
        <v>100000</v>
      </c>
      <c r="K420" s="474">
        <f t="shared" si="401"/>
        <v>100</v>
      </c>
    </row>
    <row r="421" spans="3:13">
      <c r="C421" s="458"/>
      <c r="D421" s="469" t="s">
        <v>1139</v>
      </c>
      <c r="E421" s="506" t="s">
        <v>1140</v>
      </c>
      <c r="F421" s="467">
        <f>F422+F423</f>
        <v>0</v>
      </c>
      <c r="G421" s="468">
        <f>G422+G423</f>
        <v>0</v>
      </c>
      <c r="H421" s="467">
        <f t="shared" ref="H421:K421" si="402">H422+H423</f>
        <v>0</v>
      </c>
      <c r="I421" s="468">
        <f t="shared" si="402"/>
        <v>0</v>
      </c>
      <c r="J421" s="467">
        <f t="shared" si="402"/>
        <v>0</v>
      </c>
      <c r="K421" s="468">
        <f t="shared" si="402"/>
        <v>0</v>
      </c>
    </row>
    <row r="422" spans="3:13">
      <c r="C422" s="458"/>
      <c r="D422" s="471" t="s">
        <v>1141</v>
      </c>
      <c r="E422" s="486" t="s">
        <v>1142</v>
      </c>
      <c r="F422" s="473"/>
      <c r="G422" s="474">
        <f t="shared" ref="G422:G423" si="403">ROUND(F422/1000,0)</f>
        <v>0</v>
      </c>
      <c r="H422" s="473">
        <f t="shared" ref="H422:H423" si="404">F422/3*4</f>
        <v>0</v>
      </c>
      <c r="I422" s="474">
        <f t="shared" ref="I422:I423" si="405">ROUND(H422/1000,0)</f>
        <v>0</v>
      </c>
      <c r="J422" s="473">
        <f>'Allegato 1.1 (CE) new'!O918</f>
        <v>0</v>
      </c>
      <c r="K422" s="474">
        <f t="shared" ref="K422:K423" si="406">ROUND(J422/1000,0)</f>
        <v>0</v>
      </c>
    </row>
    <row r="423" spans="3:13">
      <c r="C423" s="458"/>
      <c r="D423" s="471" t="s">
        <v>1143</v>
      </c>
      <c r="E423" s="486" t="s">
        <v>1144</v>
      </c>
      <c r="F423" s="473"/>
      <c r="G423" s="474">
        <f t="shared" si="403"/>
        <v>0</v>
      </c>
      <c r="H423" s="473">
        <f t="shared" si="404"/>
        <v>0</v>
      </c>
      <c r="I423" s="474">
        <f t="shared" si="405"/>
        <v>0</v>
      </c>
      <c r="J423" s="473"/>
      <c r="K423" s="474">
        <f t="shared" si="406"/>
        <v>0</v>
      </c>
    </row>
    <row r="424" spans="3:13">
      <c r="C424" s="458"/>
      <c r="D424" s="469" t="s">
        <v>1145</v>
      </c>
      <c r="E424" s="470" t="s">
        <v>1146</v>
      </c>
      <c r="F424" s="467">
        <f>F421+F417+F411+F407</f>
        <v>-520000</v>
      </c>
      <c r="G424" s="468">
        <f>G421+G417+G411+G407</f>
        <v>-520</v>
      </c>
      <c r="H424" s="467">
        <f t="shared" ref="H424:I424" si="407">H421+H417+H411+H407</f>
        <v>-693333.33333333337</v>
      </c>
      <c r="I424" s="468">
        <f t="shared" si="407"/>
        <v>-693</v>
      </c>
      <c r="J424" s="467">
        <f>-J421-J417+J411+J407</f>
        <v>-100000</v>
      </c>
      <c r="K424" s="599">
        <f>-K421-K417+K411+K407</f>
        <v>-100</v>
      </c>
      <c r="L424" s="361">
        <f>'Allegato 1.1 (CE) new'!O923</f>
        <v>-100000</v>
      </c>
      <c r="M424" s="454">
        <f>J424-L424</f>
        <v>0</v>
      </c>
    </row>
    <row r="425" spans="3:13">
      <c r="C425" s="458"/>
      <c r="D425" s="469" t="s">
        <v>1147</v>
      </c>
      <c r="E425" s="506" t="s">
        <v>1148</v>
      </c>
      <c r="F425" s="473"/>
      <c r="G425" s="474">
        <f t="shared" ref="G425:G426" si="408">ROUND(F425/1000,0)</f>
        <v>0</v>
      </c>
      <c r="H425" s="473">
        <f t="shared" ref="H425:H426" si="409">F425/3*4</f>
        <v>0</v>
      </c>
      <c r="I425" s="474">
        <f t="shared" ref="I425:I426" si="410">ROUND(H425/1000,0)</f>
        <v>0</v>
      </c>
      <c r="J425" s="473"/>
      <c r="K425" s="474">
        <f t="shared" ref="K425:K426" si="411">ROUND(J425/1000,0)</f>
        <v>0</v>
      </c>
    </row>
    <row r="426" spans="3:13">
      <c r="C426" s="458"/>
      <c r="D426" s="469" t="s">
        <v>1149</v>
      </c>
      <c r="E426" s="506" t="s">
        <v>1150</v>
      </c>
      <c r="F426" s="473"/>
      <c r="G426" s="474">
        <f t="shared" si="408"/>
        <v>0</v>
      </c>
      <c r="H426" s="473">
        <f t="shared" si="409"/>
        <v>0</v>
      </c>
      <c r="I426" s="474">
        <f t="shared" si="410"/>
        <v>0</v>
      </c>
      <c r="J426" s="473"/>
      <c r="K426" s="474">
        <f t="shared" si="411"/>
        <v>0</v>
      </c>
    </row>
    <row r="427" spans="3:13">
      <c r="C427" s="458"/>
      <c r="D427" s="469" t="s">
        <v>1151</v>
      </c>
      <c r="E427" s="505" t="s">
        <v>1152</v>
      </c>
      <c r="F427" s="467">
        <f>F425+F426</f>
        <v>0</v>
      </c>
      <c r="G427" s="468">
        <f>G425+G426</f>
        <v>0</v>
      </c>
      <c r="H427" s="467">
        <f t="shared" ref="H427:K427" si="412">H425+H426</f>
        <v>0</v>
      </c>
      <c r="I427" s="468">
        <f t="shared" si="412"/>
        <v>0</v>
      </c>
      <c r="J427" s="467">
        <f t="shared" si="412"/>
        <v>0</v>
      </c>
      <c r="K427" s="468">
        <f t="shared" si="412"/>
        <v>0</v>
      </c>
    </row>
    <row r="428" spans="3:13">
      <c r="C428" s="458"/>
      <c r="D428" s="471"/>
      <c r="E428" s="505" t="s">
        <v>1153</v>
      </c>
      <c r="F428" s="473"/>
      <c r="G428" s="474">
        <f>ROUND(F428/1000,0)</f>
        <v>0</v>
      </c>
      <c r="H428" s="473">
        <f>F428/3*4</f>
        <v>0</v>
      </c>
      <c r="I428" s="474">
        <f t="shared" ref="I428" si="413">ROUND(H428/1000,0)</f>
        <v>0</v>
      </c>
      <c r="J428" s="473"/>
      <c r="K428" s="474">
        <f t="shared" ref="K428" si="414">ROUND(J428/1000,0)</f>
        <v>0</v>
      </c>
    </row>
    <row r="429" spans="3:13">
      <c r="C429" s="458"/>
      <c r="D429" s="469" t="s">
        <v>1154</v>
      </c>
      <c r="E429" s="506" t="s">
        <v>1155</v>
      </c>
      <c r="F429" s="467">
        <f>F430+F431</f>
        <v>0</v>
      </c>
      <c r="G429" s="468">
        <f>G430+G431</f>
        <v>0</v>
      </c>
      <c r="H429" s="467">
        <f t="shared" ref="H429:K429" si="415">H430+H431</f>
        <v>0</v>
      </c>
      <c r="I429" s="468">
        <f t="shared" si="415"/>
        <v>0</v>
      </c>
      <c r="J429" s="467">
        <f t="shared" si="415"/>
        <v>0</v>
      </c>
      <c r="K429" s="468">
        <f t="shared" si="415"/>
        <v>0</v>
      </c>
    </row>
    <row r="430" spans="3:13">
      <c r="C430" s="458"/>
      <c r="D430" s="469" t="s">
        <v>1156</v>
      </c>
      <c r="E430" s="470" t="s">
        <v>1157</v>
      </c>
      <c r="F430" s="482"/>
      <c r="G430" s="474">
        <f>ROUND(F430/1000,0)</f>
        <v>0</v>
      </c>
      <c r="H430" s="473">
        <f>F430/3*4</f>
        <v>0</v>
      </c>
      <c r="I430" s="474">
        <f t="shared" ref="I430" si="416">ROUND(H430/1000,0)</f>
        <v>0</v>
      </c>
      <c r="J430" s="482"/>
      <c r="K430" s="474">
        <f t="shared" ref="K430" si="417">ROUND(J430/1000,0)</f>
        <v>0</v>
      </c>
    </row>
    <row r="431" spans="3:13">
      <c r="C431" s="458"/>
      <c r="D431" s="469" t="s">
        <v>1158</v>
      </c>
      <c r="E431" s="470" t="s">
        <v>1159</v>
      </c>
      <c r="F431" s="467">
        <f>F432+F433+F443+F453</f>
        <v>0</v>
      </c>
      <c r="G431" s="468">
        <f>G432+G433+G443+G453</f>
        <v>0</v>
      </c>
      <c r="H431" s="467">
        <f t="shared" ref="H431:K431" si="418">H432+H433+H443+H453</f>
        <v>0</v>
      </c>
      <c r="I431" s="468">
        <f t="shared" si="418"/>
        <v>0</v>
      </c>
      <c r="J431" s="467">
        <f t="shared" si="418"/>
        <v>0</v>
      </c>
      <c r="K431" s="468">
        <f t="shared" si="418"/>
        <v>0</v>
      </c>
    </row>
    <row r="432" spans="3:13">
      <c r="C432" s="458"/>
      <c r="D432" s="471" t="s">
        <v>1160</v>
      </c>
      <c r="E432" s="475" t="s">
        <v>1161</v>
      </c>
      <c r="F432" s="482"/>
      <c r="G432" s="474">
        <f>ROUND(F432/1000,0)</f>
        <v>0</v>
      </c>
      <c r="H432" s="473">
        <f>F432/3*4</f>
        <v>0</v>
      </c>
      <c r="I432" s="474">
        <f t="shared" ref="I432" si="419">ROUND(H432/1000,0)</f>
        <v>0</v>
      </c>
      <c r="J432" s="482"/>
      <c r="K432" s="474">
        <f t="shared" ref="K432" si="420">ROUND(J432/1000,0)</f>
        <v>0</v>
      </c>
    </row>
    <row r="433" spans="3:11">
      <c r="C433" s="458"/>
      <c r="D433" s="469" t="s">
        <v>1162</v>
      </c>
      <c r="E433" s="475" t="s">
        <v>1163</v>
      </c>
      <c r="F433" s="467">
        <f>F434+F435</f>
        <v>0</v>
      </c>
      <c r="G433" s="468">
        <f>G434+G435</f>
        <v>0</v>
      </c>
      <c r="H433" s="467">
        <f t="shared" ref="H433:K433" si="421">H434+H435</f>
        <v>0</v>
      </c>
      <c r="I433" s="468">
        <f t="shared" si="421"/>
        <v>0</v>
      </c>
      <c r="J433" s="467">
        <f t="shared" si="421"/>
        <v>0</v>
      </c>
      <c r="K433" s="468">
        <f t="shared" si="421"/>
        <v>0</v>
      </c>
    </row>
    <row r="434" spans="3:11">
      <c r="C434" s="458" t="s">
        <v>350</v>
      </c>
      <c r="D434" s="471" t="s">
        <v>1164</v>
      </c>
      <c r="E434" s="502" t="s">
        <v>1165</v>
      </c>
      <c r="F434" s="482"/>
      <c r="G434" s="474">
        <f>ROUND(F434/1000,0)</f>
        <v>0</v>
      </c>
      <c r="H434" s="473">
        <f>F434/3*4</f>
        <v>0</v>
      </c>
      <c r="I434" s="474">
        <f t="shared" ref="I434" si="422">ROUND(H434/1000,0)</f>
        <v>0</v>
      </c>
      <c r="J434" s="482"/>
      <c r="K434" s="474">
        <f t="shared" ref="K434" si="423">ROUND(J434/1000,0)</f>
        <v>0</v>
      </c>
    </row>
    <row r="435" spans="3:11">
      <c r="C435" s="458"/>
      <c r="D435" s="469" t="s">
        <v>1166</v>
      </c>
      <c r="E435" s="502" t="s">
        <v>1167</v>
      </c>
      <c r="F435" s="467">
        <f>F436+F437+F438+F439+F440+F441+F442</f>
        <v>0</v>
      </c>
      <c r="G435" s="468">
        <f>G436+G437+G438+G439+G440+G441+G442</f>
        <v>0</v>
      </c>
      <c r="H435" s="467">
        <f t="shared" ref="H435:K435" si="424">H436+H437+H438+H439+H440+H441+H442</f>
        <v>0</v>
      </c>
      <c r="I435" s="468">
        <f t="shared" si="424"/>
        <v>0</v>
      </c>
      <c r="J435" s="467">
        <f t="shared" si="424"/>
        <v>0</v>
      </c>
      <c r="K435" s="468">
        <f t="shared" si="424"/>
        <v>0</v>
      </c>
    </row>
    <row r="436" spans="3:11">
      <c r="C436" s="458" t="s">
        <v>419</v>
      </c>
      <c r="D436" s="471" t="s">
        <v>1168</v>
      </c>
      <c r="E436" s="504" t="s">
        <v>1169</v>
      </c>
      <c r="F436" s="473"/>
      <c r="G436" s="474">
        <f t="shared" ref="G436:G442" si="425">ROUND(F436/1000,0)</f>
        <v>0</v>
      </c>
      <c r="H436" s="473">
        <f t="shared" ref="H436:H442" si="426">F436/3*4</f>
        <v>0</v>
      </c>
      <c r="I436" s="474">
        <f t="shared" ref="I436:I442" si="427">ROUND(H436/1000,0)</f>
        <v>0</v>
      </c>
      <c r="J436" s="473"/>
      <c r="K436" s="474">
        <f t="shared" ref="K436:K442" si="428">ROUND(J436/1000,0)</f>
        <v>0</v>
      </c>
    </row>
    <row r="437" spans="3:11">
      <c r="C437" s="458"/>
      <c r="D437" s="471" t="s">
        <v>1170</v>
      </c>
      <c r="E437" s="504" t="s">
        <v>1171</v>
      </c>
      <c r="F437" s="473"/>
      <c r="G437" s="474">
        <f t="shared" si="425"/>
        <v>0</v>
      </c>
      <c r="H437" s="473">
        <f t="shared" si="426"/>
        <v>0</v>
      </c>
      <c r="I437" s="474">
        <f t="shared" si="427"/>
        <v>0</v>
      </c>
      <c r="J437" s="473"/>
      <c r="K437" s="474">
        <f t="shared" si="428"/>
        <v>0</v>
      </c>
    </row>
    <row r="438" spans="3:11">
      <c r="C438" s="458"/>
      <c r="D438" s="471" t="s">
        <v>1172</v>
      </c>
      <c r="E438" s="504" t="s">
        <v>1173</v>
      </c>
      <c r="F438" s="473"/>
      <c r="G438" s="474">
        <f t="shared" si="425"/>
        <v>0</v>
      </c>
      <c r="H438" s="473">
        <f t="shared" si="426"/>
        <v>0</v>
      </c>
      <c r="I438" s="474">
        <f t="shared" si="427"/>
        <v>0</v>
      </c>
      <c r="J438" s="473"/>
      <c r="K438" s="474">
        <f t="shared" si="428"/>
        <v>0</v>
      </c>
    </row>
    <row r="439" spans="3:11">
      <c r="C439" s="458"/>
      <c r="D439" s="471" t="s">
        <v>1174</v>
      </c>
      <c r="E439" s="504" t="s">
        <v>1175</v>
      </c>
      <c r="F439" s="473"/>
      <c r="G439" s="474">
        <f t="shared" si="425"/>
        <v>0</v>
      </c>
      <c r="H439" s="473">
        <f t="shared" si="426"/>
        <v>0</v>
      </c>
      <c r="I439" s="474">
        <f t="shared" si="427"/>
        <v>0</v>
      </c>
      <c r="J439" s="473"/>
      <c r="K439" s="474">
        <f t="shared" si="428"/>
        <v>0</v>
      </c>
    </row>
    <row r="440" spans="3:11" ht="25.5">
      <c r="C440" s="458"/>
      <c r="D440" s="471" t="s">
        <v>1176</v>
      </c>
      <c r="E440" s="504" t="s">
        <v>1177</v>
      </c>
      <c r="F440" s="473"/>
      <c r="G440" s="474">
        <f t="shared" si="425"/>
        <v>0</v>
      </c>
      <c r="H440" s="473">
        <f t="shared" si="426"/>
        <v>0</v>
      </c>
      <c r="I440" s="474">
        <f t="shared" si="427"/>
        <v>0</v>
      </c>
      <c r="J440" s="473"/>
      <c r="K440" s="474">
        <f t="shared" si="428"/>
        <v>0</v>
      </c>
    </row>
    <row r="441" spans="3:11">
      <c r="C441" s="458"/>
      <c r="D441" s="471" t="s">
        <v>1178</v>
      </c>
      <c r="E441" s="504" t="s">
        <v>1179</v>
      </c>
      <c r="F441" s="473"/>
      <c r="G441" s="474">
        <f t="shared" si="425"/>
        <v>0</v>
      </c>
      <c r="H441" s="473">
        <f t="shared" si="426"/>
        <v>0</v>
      </c>
      <c r="I441" s="474">
        <f t="shared" si="427"/>
        <v>0</v>
      </c>
      <c r="J441" s="473"/>
      <c r="K441" s="474">
        <f t="shared" si="428"/>
        <v>0</v>
      </c>
    </row>
    <row r="442" spans="3:11">
      <c r="C442" s="458"/>
      <c r="D442" s="471" t="s">
        <v>1180</v>
      </c>
      <c r="E442" s="504" t="s">
        <v>1181</v>
      </c>
      <c r="F442" s="473"/>
      <c r="G442" s="474">
        <f t="shared" si="425"/>
        <v>0</v>
      </c>
      <c r="H442" s="473">
        <f t="shared" si="426"/>
        <v>0</v>
      </c>
      <c r="I442" s="474">
        <f t="shared" si="427"/>
        <v>0</v>
      </c>
      <c r="J442" s="473"/>
      <c r="K442" s="474">
        <f t="shared" si="428"/>
        <v>0</v>
      </c>
    </row>
    <row r="443" spans="3:11">
      <c r="C443" s="458"/>
      <c r="D443" s="469" t="s">
        <v>1182</v>
      </c>
      <c r="E443" s="475" t="s">
        <v>1183</v>
      </c>
      <c r="F443" s="467">
        <f>F444+F445</f>
        <v>0</v>
      </c>
      <c r="G443" s="468">
        <f>G444+G445</f>
        <v>0</v>
      </c>
      <c r="H443" s="467">
        <f t="shared" ref="H443:K443" si="429">H444+H445</f>
        <v>0</v>
      </c>
      <c r="I443" s="468">
        <f t="shared" si="429"/>
        <v>0</v>
      </c>
      <c r="J443" s="467">
        <f t="shared" si="429"/>
        <v>0</v>
      </c>
      <c r="K443" s="468">
        <f t="shared" si="429"/>
        <v>0</v>
      </c>
    </row>
    <row r="444" spans="3:11">
      <c r="C444" s="458" t="s">
        <v>350</v>
      </c>
      <c r="D444" s="469" t="s">
        <v>1184</v>
      </c>
      <c r="E444" s="502" t="s">
        <v>1185</v>
      </c>
      <c r="F444" s="473"/>
      <c r="G444" s="474">
        <f>ROUND(F444/1000,0)</f>
        <v>0</v>
      </c>
      <c r="H444" s="473">
        <f>F444/3*4</f>
        <v>0</v>
      </c>
      <c r="I444" s="474">
        <f t="shared" ref="I444" si="430">ROUND(H444/1000,0)</f>
        <v>0</v>
      </c>
      <c r="J444" s="473"/>
      <c r="K444" s="474">
        <f t="shared" ref="K444" si="431">ROUND(J444/1000,0)</f>
        <v>0</v>
      </c>
    </row>
    <row r="445" spans="3:11">
      <c r="C445" s="458"/>
      <c r="D445" s="469" t="s">
        <v>1186</v>
      </c>
      <c r="E445" s="502" t="s">
        <v>1187</v>
      </c>
      <c r="F445" s="467">
        <f>F446+F447+F448+F449+F450+F451+F452</f>
        <v>0</v>
      </c>
      <c r="G445" s="468">
        <f>G446+G447+G448+G449+G450+G451+G452</f>
        <v>0</v>
      </c>
      <c r="H445" s="467">
        <f t="shared" ref="H445:K445" si="432">H446+H447+H448+H449+H450+H451+H452</f>
        <v>0</v>
      </c>
      <c r="I445" s="468">
        <f t="shared" si="432"/>
        <v>0</v>
      </c>
      <c r="J445" s="467">
        <f t="shared" si="432"/>
        <v>0</v>
      </c>
      <c r="K445" s="468">
        <f t="shared" si="432"/>
        <v>0</v>
      </c>
    </row>
    <row r="446" spans="3:11">
      <c r="C446" s="458" t="s">
        <v>419</v>
      </c>
      <c r="D446" s="471" t="s">
        <v>1188</v>
      </c>
      <c r="E446" s="504" t="s">
        <v>1189</v>
      </c>
      <c r="F446" s="473"/>
      <c r="G446" s="474">
        <f t="shared" ref="G446:G453" si="433">ROUND(F446/1000,0)</f>
        <v>0</v>
      </c>
      <c r="H446" s="473">
        <f t="shared" ref="H446:H453" si="434">F446/3*4</f>
        <v>0</v>
      </c>
      <c r="I446" s="474">
        <f t="shared" ref="I446:I453" si="435">ROUND(H446/1000,0)</f>
        <v>0</v>
      </c>
      <c r="J446" s="473"/>
      <c r="K446" s="474">
        <f t="shared" ref="K446:K453" si="436">ROUND(J446/1000,0)</f>
        <v>0</v>
      </c>
    </row>
    <row r="447" spans="3:11">
      <c r="C447" s="458"/>
      <c r="D447" s="471" t="s">
        <v>1190</v>
      </c>
      <c r="E447" s="504" t="s">
        <v>1191</v>
      </c>
      <c r="F447" s="473"/>
      <c r="G447" s="474">
        <f t="shared" si="433"/>
        <v>0</v>
      </c>
      <c r="H447" s="473">
        <f t="shared" si="434"/>
        <v>0</v>
      </c>
      <c r="I447" s="474">
        <f t="shared" si="435"/>
        <v>0</v>
      </c>
      <c r="J447" s="473"/>
      <c r="K447" s="474">
        <f t="shared" si="436"/>
        <v>0</v>
      </c>
    </row>
    <row r="448" spans="3:11">
      <c r="C448" s="458"/>
      <c r="D448" s="471" t="s">
        <v>1192</v>
      </c>
      <c r="E448" s="504" t="s">
        <v>1193</v>
      </c>
      <c r="F448" s="473"/>
      <c r="G448" s="474">
        <f t="shared" si="433"/>
        <v>0</v>
      </c>
      <c r="H448" s="473">
        <f t="shared" si="434"/>
        <v>0</v>
      </c>
      <c r="I448" s="474">
        <f t="shared" si="435"/>
        <v>0</v>
      </c>
      <c r="J448" s="473"/>
      <c r="K448" s="474">
        <f t="shared" si="436"/>
        <v>0</v>
      </c>
    </row>
    <row r="449" spans="3:11">
      <c r="C449" s="458"/>
      <c r="D449" s="471" t="s">
        <v>1194</v>
      </c>
      <c r="E449" s="504" t="s">
        <v>1195</v>
      </c>
      <c r="F449" s="473"/>
      <c r="G449" s="474">
        <f t="shared" si="433"/>
        <v>0</v>
      </c>
      <c r="H449" s="473">
        <f t="shared" si="434"/>
        <v>0</v>
      </c>
      <c r="I449" s="474">
        <f t="shared" si="435"/>
        <v>0</v>
      </c>
      <c r="J449" s="473"/>
      <c r="K449" s="474">
        <f t="shared" si="436"/>
        <v>0</v>
      </c>
    </row>
    <row r="450" spans="3:11" ht="25.5">
      <c r="C450" s="458"/>
      <c r="D450" s="471" t="s">
        <v>1196</v>
      </c>
      <c r="E450" s="504" t="s">
        <v>1197</v>
      </c>
      <c r="F450" s="473"/>
      <c r="G450" s="474">
        <f t="shared" si="433"/>
        <v>0</v>
      </c>
      <c r="H450" s="473">
        <f t="shared" si="434"/>
        <v>0</v>
      </c>
      <c r="I450" s="474">
        <f t="shared" si="435"/>
        <v>0</v>
      </c>
      <c r="J450" s="473"/>
      <c r="K450" s="474">
        <f t="shared" si="436"/>
        <v>0</v>
      </c>
    </row>
    <row r="451" spans="3:11">
      <c r="C451" s="458"/>
      <c r="D451" s="471" t="s">
        <v>1198</v>
      </c>
      <c r="E451" s="504" t="s">
        <v>1199</v>
      </c>
      <c r="F451" s="473"/>
      <c r="G451" s="474">
        <f t="shared" si="433"/>
        <v>0</v>
      </c>
      <c r="H451" s="473">
        <f t="shared" si="434"/>
        <v>0</v>
      </c>
      <c r="I451" s="474">
        <f t="shared" si="435"/>
        <v>0</v>
      </c>
      <c r="J451" s="473"/>
      <c r="K451" s="474">
        <f t="shared" si="436"/>
        <v>0</v>
      </c>
    </row>
    <row r="452" spans="3:11">
      <c r="C452" s="458"/>
      <c r="D452" s="471" t="s">
        <v>1200</v>
      </c>
      <c r="E452" s="504" t="s">
        <v>1201</v>
      </c>
      <c r="F452" s="473"/>
      <c r="G452" s="474">
        <f t="shared" si="433"/>
        <v>0</v>
      </c>
      <c r="H452" s="473">
        <f t="shared" si="434"/>
        <v>0</v>
      </c>
      <c r="I452" s="474">
        <f t="shared" si="435"/>
        <v>0</v>
      </c>
      <c r="J452" s="473"/>
      <c r="K452" s="474">
        <f t="shared" si="436"/>
        <v>0</v>
      </c>
    </row>
    <row r="453" spans="3:11">
      <c r="C453" s="458"/>
      <c r="D453" s="469" t="s">
        <v>1202</v>
      </c>
      <c r="E453" s="475" t="s">
        <v>1203</v>
      </c>
      <c r="F453" s="482"/>
      <c r="G453" s="474">
        <f t="shared" si="433"/>
        <v>0</v>
      </c>
      <c r="H453" s="473">
        <f t="shared" si="434"/>
        <v>0</v>
      </c>
      <c r="I453" s="474">
        <f t="shared" si="435"/>
        <v>0</v>
      </c>
      <c r="J453" s="482"/>
      <c r="K453" s="474">
        <f t="shared" si="436"/>
        <v>0</v>
      </c>
    </row>
    <row r="454" spans="3:11">
      <c r="C454" s="458"/>
      <c r="D454" s="469" t="s">
        <v>1204</v>
      </c>
      <c r="E454" s="506" t="s">
        <v>1205</v>
      </c>
      <c r="F454" s="467">
        <f>F455+F456</f>
        <v>-568113.12</v>
      </c>
      <c r="G454" s="468">
        <f>G455+G456</f>
        <v>-568</v>
      </c>
      <c r="H454" s="467">
        <f t="shared" ref="H454:K454" si="437">H455+H456</f>
        <v>-757484.16</v>
      </c>
      <c r="I454" s="468">
        <f t="shared" si="437"/>
        <v>-757</v>
      </c>
      <c r="J454" s="467">
        <f t="shared" si="437"/>
        <v>0</v>
      </c>
      <c r="K454" s="468">
        <f t="shared" si="437"/>
        <v>0</v>
      </c>
    </row>
    <row r="455" spans="3:11">
      <c r="C455" s="458"/>
      <c r="D455" s="469" t="s">
        <v>1206</v>
      </c>
      <c r="E455" s="470" t="s">
        <v>1207</v>
      </c>
      <c r="F455" s="473"/>
      <c r="G455" s="474">
        <f>ROUND(F455/1000,0)</f>
        <v>0</v>
      </c>
      <c r="H455" s="473">
        <f>F455/3*4</f>
        <v>0</v>
      </c>
      <c r="I455" s="474">
        <f t="shared" ref="I455" si="438">ROUND(H455/1000,0)</f>
        <v>0</v>
      </c>
      <c r="J455" s="473"/>
      <c r="K455" s="474">
        <f t="shared" ref="K455" si="439">ROUND(J455/1000,0)</f>
        <v>0</v>
      </c>
    </row>
    <row r="456" spans="3:11">
      <c r="C456" s="458"/>
      <c r="D456" s="469" t="s">
        <v>1208</v>
      </c>
      <c r="E456" s="470" t="s">
        <v>1209</v>
      </c>
      <c r="F456" s="467">
        <f>F457+F458+F459+F484</f>
        <v>-568113.12</v>
      </c>
      <c r="G456" s="468">
        <f>G457+G458+G459+G484</f>
        <v>-568</v>
      </c>
      <c r="H456" s="467">
        <f t="shared" ref="H456:K456" si="440">H457+H458+H459+H484</f>
        <v>-757484.16</v>
      </c>
      <c r="I456" s="468">
        <f t="shared" si="440"/>
        <v>-757</v>
      </c>
      <c r="J456" s="467">
        <f t="shared" si="440"/>
        <v>0</v>
      </c>
      <c r="K456" s="468">
        <f t="shared" si="440"/>
        <v>0</v>
      </c>
    </row>
    <row r="457" spans="3:11">
      <c r="C457" s="458"/>
      <c r="D457" s="471" t="s">
        <v>1210</v>
      </c>
      <c r="E457" s="472" t="s">
        <v>1211</v>
      </c>
      <c r="F457" s="473"/>
      <c r="G457" s="474">
        <f t="shared" ref="G457:G458" si="441">ROUND(F457/1000,0)</f>
        <v>0</v>
      </c>
      <c r="H457" s="473">
        <f t="shared" ref="H457:H458" si="442">F457/3*4</f>
        <v>0</v>
      </c>
      <c r="I457" s="474">
        <f t="shared" ref="I457:I458" si="443">ROUND(H457/1000,0)</f>
        <v>0</v>
      </c>
      <c r="J457" s="473"/>
      <c r="K457" s="474">
        <f t="shared" ref="K457:K458" si="444">ROUND(J457/1000,0)</f>
        <v>0</v>
      </c>
    </row>
    <row r="458" spans="3:11">
      <c r="C458" s="458"/>
      <c r="D458" s="471" t="s">
        <v>1212</v>
      </c>
      <c r="E458" s="472" t="s">
        <v>1213</v>
      </c>
      <c r="F458" s="473"/>
      <c r="G458" s="474">
        <f t="shared" si="441"/>
        <v>0</v>
      </c>
      <c r="H458" s="473">
        <f t="shared" si="442"/>
        <v>0</v>
      </c>
      <c r="I458" s="474">
        <f t="shared" si="443"/>
        <v>0</v>
      </c>
      <c r="J458" s="473"/>
      <c r="K458" s="474">
        <f t="shared" si="444"/>
        <v>0</v>
      </c>
    </row>
    <row r="459" spans="3:11">
      <c r="C459" s="458"/>
      <c r="D459" s="469" t="s">
        <v>1214</v>
      </c>
      <c r="E459" s="475" t="s">
        <v>1215</v>
      </c>
      <c r="F459" s="467">
        <f>F460+F463</f>
        <v>-568113.12</v>
      </c>
      <c r="G459" s="468">
        <f>G460+G463</f>
        <v>-568</v>
      </c>
      <c r="H459" s="467">
        <f t="shared" ref="H459:K459" si="445">H460+H463</f>
        <v>-757484.16</v>
      </c>
      <c r="I459" s="468">
        <f t="shared" si="445"/>
        <v>-757</v>
      </c>
      <c r="J459" s="467">
        <f t="shared" si="445"/>
        <v>0</v>
      </c>
      <c r="K459" s="468">
        <f t="shared" si="445"/>
        <v>0</v>
      </c>
    </row>
    <row r="460" spans="3:11">
      <c r="C460" s="458" t="s">
        <v>350</v>
      </c>
      <c r="D460" s="469" t="s">
        <v>1216</v>
      </c>
      <c r="E460" s="502" t="s">
        <v>1217</v>
      </c>
      <c r="F460" s="467">
        <f>F461+F462</f>
        <v>0</v>
      </c>
      <c r="G460" s="468">
        <f>G461+G462</f>
        <v>0</v>
      </c>
      <c r="H460" s="467">
        <f t="shared" ref="H460:K460" si="446">H461+H462</f>
        <v>0</v>
      </c>
      <c r="I460" s="468">
        <f t="shared" si="446"/>
        <v>0</v>
      </c>
      <c r="J460" s="467">
        <f t="shared" si="446"/>
        <v>0</v>
      </c>
      <c r="K460" s="468">
        <f t="shared" si="446"/>
        <v>0</v>
      </c>
    </row>
    <row r="461" spans="3:11" ht="25.5">
      <c r="C461" s="458" t="s">
        <v>350</v>
      </c>
      <c r="D461" s="471" t="s">
        <v>1218</v>
      </c>
      <c r="E461" s="504" t="s">
        <v>1219</v>
      </c>
      <c r="F461" s="473"/>
      <c r="G461" s="474">
        <f t="shared" ref="G461:G462" si="447">ROUND(F461/1000,0)</f>
        <v>0</v>
      </c>
      <c r="H461" s="473">
        <f t="shared" ref="H461:H462" si="448">F461/3*4</f>
        <v>0</v>
      </c>
      <c r="I461" s="474">
        <f t="shared" ref="I461:I462" si="449">ROUND(H461/1000,0)</f>
        <v>0</v>
      </c>
      <c r="J461" s="473"/>
      <c r="K461" s="474">
        <f t="shared" ref="K461:K462" si="450">ROUND(J461/1000,0)</f>
        <v>0</v>
      </c>
    </row>
    <row r="462" spans="3:11">
      <c r="C462" s="458" t="s">
        <v>350</v>
      </c>
      <c r="D462" s="471" t="s">
        <v>1220</v>
      </c>
      <c r="E462" s="504" t="s">
        <v>1221</v>
      </c>
      <c r="F462" s="473"/>
      <c r="G462" s="474">
        <f t="shared" si="447"/>
        <v>0</v>
      </c>
      <c r="H462" s="473">
        <f t="shared" si="448"/>
        <v>0</v>
      </c>
      <c r="I462" s="474">
        <f t="shared" si="449"/>
        <v>0</v>
      </c>
      <c r="J462" s="473"/>
      <c r="K462" s="474">
        <f t="shared" si="450"/>
        <v>0</v>
      </c>
    </row>
    <row r="463" spans="3:11">
      <c r="C463" s="458"/>
      <c r="D463" s="469" t="s">
        <v>1222</v>
      </c>
      <c r="E463" s="502" t="s">
        <v>1223</v>
      </c>
      <c r="F463" s="467">
        <f>F464+F465+F469+F470+F471+F472+F473</f>
        <v>-568113.12</v>
      </c>
      <c r="G463" s="468">
        <f>G464+G465+G469+G470+G471+G472+G473</f>
        <v>-568</v>
      </c>
      <c r="H463" s="467">
        <f t="shared" ref="H463:K463" si="451">H464+H465+H469+H470+H471+H472+H473</f>
        <v>-757484.16</v>
      </c>
      <c r="I463" s="468">
        <f t="shared" si="451"/>
        <v>-757</v>
      </c>
      <c r="J463" s="467">
        <f t="shared" si="451"/>
        <v>0</v>
      </c>
      <c r="K463" s="468">
        <f t="shared" si="451"/>
        <v>0</v>
      </c>
    </row>
    <row r="464" spans="3:11">
      <c r="C464" s="458" t="s">
        <v>419</v>
      </c>
      <c r="D464" s="469" t="s">
        <v>1224</v>
      </c>
      <c r="E464" s="509" t="s">
        <v>1225</v>
      </c>
      <c r="F464" s="482"/>
      <c r="G464" s="474">
        <f>ROUND(F464/1000,0)</f>
        <v>0</v>
      </c>
      <c r="H464" s="473">
        <f>F464/3*4</f>
        <v>0</v>
      </c>
      <c r="I464" s="474">
        <f t="shared" ref="I464" si="452">ROUND(H464/1000,0)</f>
        <v>0</v>
      </c>
      <c r="J464" s="482"/>
      <c r="K464" s="474">
        <f t="shared" ref="K464" si="453">ROUND(J464/1000,0)</f>
        <v>0</v>
      </c>
    </row>
    <row r="465" spans="3:11">
      <c r="C465" s="458"/>
      <c r="D465" s="469" t="s">
        <v>1226</v>
      </c>
      <c r="E465" s="509" t="s">
        <v>1227</v>
      </c>
      <c r="F465" s="467">
        <f>F466+F467+F468</f>
        <v>-5454.6</v>
      </c>
      <c r="G465" s="468">
        <f>G466+G467+G468</f>
        <v>-5</v>
      </c>
      <c r="H465" s="467">
        <f t="shared" ref="H465:K465" si="454">H466+H467+H468</f>
        <v>-7272.8</v>
      </c>
      <c r="I465" s="468">
        <f t="shared" si="454"/>
        <v>-7</v>
      </c>
      <c r="J465" s="467">
        <f t="shared" si="454"/>
        <v>0</v>
      </c>
      <c r="K465" s="468">
        <f t="shared" si="454"/>
        <v>0</v>
      </c>
    </row>
    <row r="466" spans="3:11">
      <c r="C466" s="458"/>
      <c r="D466" s="471" t="s">
        <v>1228</v>
      </c>
      <c r="E466" s="510" t="s">
        <v>1229</v>
      </c>
      <c r="F466" s="473">
        <v>-5454.6</v>
      </c>
      <c r="G466" s="474">
        <f t="shared" ref="G466:G473" si="455">ROUND(F466/1000,0)</f>
        <v>-5</v>
      </c>
      <c r="H466" s="473">
        <f t="shared" ref="H466:H473" si="456">F466/3*4</f>
        <v>-7272.8</v>
      </c>
      <c r="I466" s="474">
        <f t="shared" ref="I466:I473" si="457">ROUND(H466/1000,0)</f>
        <v>-7</v>
      </c>
      <c r="J466" s="473"/>
      <c r="K466" s="474">
        <f t="shared" ref="K466:K473" si="458">ROUND(J466/1000,0)</f>
        <v>0</v>
      </c>
    </row>
    <row r="467" spans="3:11">
      <c r="C467" s="458"/>
      <c r="D467" s="471" t="s">
        <v>1230</v>
      </c>
      <c r="E467" s="510" t="s">
        <v>1231</v>
      </c>
      <c r="F467" s="473"/>
      <c r="G467" s="474">
        <f t="shared" si="455"/>
        <v>0</v>
      </c>
      <c r="H467" s="473">
        <f t="shared" si="456"/>
        <v>0</v>
      </c>
      <c r="I467" s="474">
        <f t="shared" si="457"/>
        <v>0</v>
      </c>
      <c r="J467" s="473"/>
      <c r="K467" s="474">
        <f t="shared" si="458"/>
        <v>0</v>
      </c>
    </row>
    <row r="468" spans="3:11">
      <c r="C468" s="458"/>
      <c r="D468" s="471" t="s">
        <v>1232</v>
      </c>
      <c r="E468" s="510" t="s">
        <v>1233</v>
      </c>
      <c r="F468" s="473"/>
      <c r="G468" s="474">
        <f t="shared" si="455"/>
        <v>0</v>
      </c>
      <c r="H468" s="473">
        <f t="shared" si="456"/>
        <v>0</v>
      </c>
      <c r="I468" s="474">
        <f t="shared" si="457"/>
        <v>0</v>
      </c>
      <c r="J468" s="473"/>
      <c r="K468" s="474">
        <f t="shared" si="458"/>
        <v>0</v>
      </c>
    </row>
    <row r="469" spans="3:11" ht="25.5">
      <c r="C469" s="458"/>
      <c r="D469" s="469" t="s">
        <v>1234</v>
      </c>
      <c r="E469" s="509" t="s">
        <v>1235</v>
      </c>
      <c r="F469" s="482"/>
      <c r="G469" s="474">
        <f t="shared" si="455"/>
        <v>0</v>
      </c>
      <c r="H469" s="473">
        <f t="shared" si="456"/>
        <v>0</v>
      </c>
      <c r="I469" s="474">
        <f t="shared" si="457"/>
        <v>0</v>
      </c>
      <c r="J469" s="482"/>
      <c r="K469" s="474">
        <f t="shared" si="458"/>
        <v>0</v>
      </c>
    </row>
    <row r="470" spans="3:11" ht="25.5">
      <c r="C470" s="458"/>
      <c r="D470" s="469" t="s">
        <v>1236</v>
      </c>
      <c r="E470" s="509" t="s">
        <v>1237</v>
      </c>
      <c r="F470" s="482"/>
      <c r="G470" s="474">
        <f t="shared" si="455"/>
        <v>0</v>
      </c>
      <c r="H470" s="473">
        <f t="shared" si="456"/>
        <v>0</v>
      </c>
      <c r="I470" s="474">
        <f t="shared" si="457"/>
        <v>0</v>
      </c>
      <c r="J470" s="482"/>
      <c r="K470" s="474">
        <f t="shared" si="458"/>
        <v>0</v>
      </c>
    </row>
    <row r="471" spans="3:11" ht="25.5">
      <c r="C471" s="458"/>
      <c r="D471" s="469" t="s">
        <v>1238</v>
      </c>
      <c r="E471" s="509" t="s">
        <v>1239</v>
      </c>
      <c r="F471" s="482"/>
      <c r="G471" s="474">
        <f t="shared" si="455"/>
        <v>0</v>
      </c>
      <c r="H471" s="473">
        <f t="shared" si="456"/>
        <v>0</v>
      </c>
      <c r="I471" s="474">
        <f t="shared" si="457"/>
        <v>0</v>
      </c>
      <c r="J471" s="482"/>
      <c r="K471" s="474">
        <f t="shared" si="458"/>
        <v>0</v>
      </c>
    </row>
    <row r="472" spans="3:11">
      <c r="C472" s="458"/>
      <c r="D472" s="469" t="s">
        <v>1240</v>
      </c>
      <c r="E472" s="509" t="s">
        <v>1241</v>
      </c>
      <c r="F472" s="482">
        <v>-562658.52</v>
      </c>
      <c r="G472" s="474">
        <f t="shared" si="455"/>
        <v>-563</v>
      </c>
      <c r="H472" s="473">
        <f t="shared" si="456"/>
        <v>-750211.36</v>
      </c>
      <c r="I472" s="474">
        <f t="shared" si="457"/>
        <v>-750</v>
      </c>
      <c r="J472" s="482"/>
      <c r="K472" s="474">
        <f t="shared" si="458"/>
        <v>0</v>
      </c>
    </row>
    <row r="473" spans="3:11">
      <c r="C473" s="458"/>
      <c r="D473" s="469" t="s">
        <v>1242</v>
      </c>
      <c r="E473" s="509" t="s">
        <v>1243</v>
      </c>
      <c r="F473" s="482"/>
      <c r="G473" s="474">
        <f t="shared" si="455"/>
        <v>0</v>
      </c>
      <c r="H473" s="473">
        <f t="shared" si="456"/>
        <v>0</v>
      </c>
      <c r="I473" s="474">
        <f t="shared" si="457"/>
        <v>0</v>
      </c>
      <c r="J473" s="482"/>
      <c r="K473" s="474">
        <f t="shared" si="458"/>
        <v>0</v>
      </c>
    </row>
    <row r="474" spans="3:11">
      <c r="C474" s="458"/>
      <c r="D474" s="469" t="s">
        <v>1244</v>
      </c>
      <c r="E474" s="475" t="s">
        <v>1245</v>
      </c>
      <c r="F474" s="467">
        <f>F475+F476</f>
        <v>0</v>
      </c>
      <c r="G474" s="468">
        <f>G475+G476</f>
        <v>0</v>
      </c>
      <c r="H474" s="467">
        <f t="shared" ref="H474:K474" si="459">H475+H476</f>
        <v>0</v>
      </c>
      <c r="I474" s="468">
        <f t="shared" si="459"/>
        <v>0</v>
      </c>
      <c r="J474" s="467">
        <f t="shared" si="459"/>
        <v>0</v>
      </c>
      <c r="K474" s="468">
        <f t="shared" si="459"/>
        <v>0</v>
      </c>
    </row>
    <row r="475" spans="3:11">
      <c r="C475" s="458" t="s">
        <v>350</v>
      </c>
      <c r="D475" s="469" t="s">
        <v>1246</v>
      </c>
      <c r="E475" s="502" t="s">
        <v>1247</v>
      </c>
      <c r="F475" s="482"/>
      <c r="G475" s="474">
        <f>ROUND(F475/1000,0)</f>
        <v>0</v>
      </c>
      <c r="H475" s="473">
        <f>F475/3*4</f>
        <v>0</v>
      </c>
      <c r="I475" s="474">
        <f t="shared" ref="I475" si="460">ROUND(H475/1000,0)</f>
        <v>0</v>
      </c>
      <c r="J475" s="482"/>
      <c r="K475" s="474">
        <f t="shared" ref="K475" si="461">ROUND(J475/1000,0)</f>
        <v>0</v>
      </c>
    </row>
    <row r="476" spans="3:11">
      <c r="C476" s="458"/>
      <c r="D476" s="469" t="s">
        <v>1248</v>
      </c>
      <c r="E476" s="502" t="s">
        <v>1249</v>
      </c>
      <c r="F476" s="467">
        <f>F477+F478+F479+F480+F481+F482+F483</f>
        <v>0</v>
      </c>
      <c r="G476" s="468">
        <f>G477+G478+G479+G480+G481+G482+G483</f>
        <v>0</v>
      </c>
      <c r="H476" s="467">
        <f t="shared" ref="H476:K476" si="462">H477+H478+H479+H480+H481+H482+H483</f>
        <v>0</v>
      </c>
      <c r="I476" s="468">
        <f t="shared" si="462"/>
        <v>0</v>
      </c>
      <c r="J476" s="467">
        <f t="shared" si="462"/>
        <v>0</v>
      </c>
      <c r="K476" s="468">
        <f t="shared" si="462"/>
        <v>0</v>
      </c>
    </row>
    <row r="477" spans="3:11">
      <c r="C477" s="458" t="s">
        <v>419</v>
      </c>
      <c r="D477" s="471" t="s">
        <v>1250</v>
      </c>
      <c r="E477" s="504" t="s">
        <v>1251</v>
      </c>
      <c r="F477" s="473"/>
      <c r="G477" s="474">
        <f t="shared" ref="G477:G484" si="463">ROUND(F477/1000,0)</f>
        <v>0</v>
      </c>
      <c r="H477" s="473">
        <f t="shared" ref="H477:H484" si="464">F477/3*4</f>
        <v>0</v>
      </c>
      <c r="I477" s="474">
        <f t="shared" ref="I477:I484" si="465">ROUND(H477/1000,0)</f>
        <v>0</v>
      </c>
      <c r="J477" s="473"/>
      <c r="K477" s="474">
        <f t="shared" ref="K477:K484" si="466">ROUND(J477/1000,0)</f>
        <v>0</v>
      </c>
    </row>
    <row r="478" spans="3:11">
      <c r="C478" s="458"/>
      <c r="D478" s="471" t="s">
        <v>1252</v>
      </c>
      <c r="E478" s="504" t="s">
        <v>1253</v>
      </c>
      <c r="F478" s="473"/>
      <c r="G478" s="474">
        <f t="shared" si="463"/>
        <v>0</v>
      </c>
      <c r="H478" s="473">
        <f t="shared" si="464"/>
        <v>0</v>
      </c>
      <c r="I478" s="474">
        <f t="shared" si="465"/>
        <v>0</v>
      </c>
      <c r="J478" s="473"/>
      <c r="K478" s="474">
        <f t="shared" si="466"/>
        <v>0</v>
      </c>
    </row>
    <row r="479" spans="3:11">
      <c r="C479" s="458"/>
      <c r="D479" s="471" t="s">
        <v>1254</v>
      </c>
      <c r="E479" s="504" t="s">
        <v>1255</v>
      </c>
      <c r="F479" s="473"/>
      <c r="G479" s="474">
        <f t="shared" si="463"/>
        <v>0</v>
      </c>
      <c r="H479" s="473">
        <f t="shared" si="464"/>
        <v>0</v>
      </c>
      <c r="I479" s="474">
        <f t="shared" si="465"/>
        <v>0</v>
      </c>
      <c r="J479" s="473"/>
      <c r="K479" s="474">
        <f t="shared" si="466"/>
        <v>0</v>
      </c>
    </row>
    <row r="480" spans="3:11">
      <c r="C480" s="458"/>
      <c r="D480" s="471" t="s">
        <v>1256</v>
      </c>
      <c r="E480" s="504" t="s">
        <v>1257</v>
      </c>
      <c r="F480" s="473"/>
      <c r="G480" s="474">
        <f t="shared" si="463"/>
        <v>0</v>
      </c>
      <c r="H480" s="473">
        <f t="shared" si="464"/>
        <v>0</v>
      </c>
      <c r="I480" s="474">
        <f t="shared" si="465"/>
        <v>0</v>
      </c>
      <c r="J480" s="473"/>
      <c r="K480" s="474">
        <f t="shared" si="466"/>
        <v>0</v>
      </c>
    </row>
    <row r="481" spans="3:14" ht="25.5">
      <c r="C481" s="458"/>
      <c r="D481" s="471" t="s">
        <v>1258</v>
      </c>
      <c r="E481" s="504" t="s">
        <v>1259</v>
      </c>
      <c r="F481" s="473"/>
      <c r="G481" s="474">
        <f t="shared" si="463"/>
        <v>0</v>
      </c>
      <c r="H481" s="473">
        <f t="shared" si="464"/>
        <v>0</v>
      </c>
      <c r="I481" s="474">
        <f t="shared" si="465"/>
        <v>0</v>
      </c>
      <c r="J481" s="473"/>
      <c r="K481" s="474">
        <f t="shared" si="466"/>
        <v>0</v>
      </c>
    </row>
    <row r="482" spans="3:14">
      <c r="C482" s="458"/>
      <c r="D482" s="471" t="s">
        <v>1260</v>
      </c>
      <c r="E482" s="504" t="s">
        <v>1261</v>
      </c>
      <c r="F482" s="473"/>
      <c r="G482" s="474">
        <f t="shared" si="463"/>
        <v>0</v>
      </c>
      <c r="H482" s="473">
        <f t="shared" si="464"/>
        <v>0</v>
      </c>
      <c r="I482" s="474">
        <f t="shared" si="465"/>
        <v>0</v>
      </c>
      <c r="J482" s="473"/>
      <c r="K482" s="474">
        <f t="shared" si="466"/>
        <v>0</v>
      </c>
    </row>
    <row r="483" spans="3:14">
      <c r="C483" s="458"/>
      <c r="D483" s="471" t="s">
        <v>1262</v>
      </c>
      <c r="E483" s="504" t="s">
        <v>1263</v>
      </c>
      <c r="F483" s="473"/>
      <c r="G483" s="474">
        <f t="shared" si="463"/>
        <v>0</v>
      </c>
      <c r="H483" s="473">
        <f t="shared" si="464"/>
        <v>0</v>
      </c>
      <c r="I483" s="474">
        <f t="shared" si="465"/>
        <v>0</v>
      </c>
      <c r="J483" s="473"/>
      <c r="K483" s="474">
        <f t="shared" si="466"/>
        <v>0</v>
      </c>
    </row>
    <row r="484" spans="3:14">
      <c r="C484" s="458"/>
      <c r="D484" s="469" t="s">
        <v>1264</v>
      </c>
      <c r="E484" s="475" t="s">
        <v>1265</v>
      </c>
      <c r="F484" s="482"/>
      <c r="G484" s="474">
        <f t="shared" si="463"/>
        <v>0</v>
      </c>
      <c r="H484" s="473">
        <f t="shared" si="464"/>
        <v>0</v>
      </c>
      <c r="I484" s="474">
        <f t="shared" si="465"/>
        <v>0</v>
      </c>
      <c r="J484" s="482"/>
      <c r="K484" s="474">
        <f t="shared" si="466"/>
        <v>0</v>
      </c>
    </row>
    <row r="485" spans="3:14">
      <c r="C485" s="458"/>
      <c r="D485" s="469" t="s">
        <v>1266</v>
      </c>
      <c r="E485" s="505" t="s">
        <v>1267</v>
      </c>
      <c r="F485" s="467">
        <f>F454+F429</f>
        <v>-568113.12</v>
      </c>
      <c r="G485" s="468">
        <f>G454+G429</f>
        <v>-568</v>
      </c>
      <c r="H485" s="467">
        <f t="shared" ref="H485:K485" si="467">H454+H429</f>
        <v>-757484.16</v>
      </c>
      <c r="I485" s="468">
        <f t="shared" si="467"/>
        <v>-757</v>
      </c>
      <c r="J485" s="467">
        <f t="shared" si="467"/>
        <v>0</v>
      </c>
      <c r="K485" s="468">
        <f t="shared" si="467"/>
        <v>0</v>
      </c>
    </row>
    <row r="486" spans="3:14">
      <c r="C486" s="458"/>
      <c r="D486" s="469" t="s">
        <v>1268</v>
      </c>
      <c r="E486" s="505" t="s">
        <v>1269</v>
      </c>
      <c r="F486" s="511">
        <f>F126-F406+F424+F427+F485</f>
        <v>4688752.6806531595</v>
      </c>
      <c r="G486" s="512">
        <f>G126-G406+G424+G427+G485</f>
        <v>4688</v>
      </c>
      <c r="H486" s="511">
        <f t="shared" ref="H486:K486" si="468">H126-H406+H424+H427+H485</f>
        <v>6251670.2408709591</v>
      </c>
      <c r="I486" s="512">
        <f t="shared" si="468"/>
        <v>6248</v>
      </c>
      <c r="J486" s="511">
        <f t="shared" si="468"/>
        <v>5987303</v>
      </c>
      <c r="K486" s="512">
        <f t="shared" si="468"/>
        <v>5982</v>
      </c>
    </row>
    <row r="487" spans="3:14">
      <c r="C487" s="458"/>
      <c r="D487" s="469" t="s">
        <v>1270</v>
      </c>
      <c r="E487" s="506" t="s">
        <v>1271</v>
      </c>
      <c r="F487" s="467">
        <f>F488+F489+F490+F491</f>
        <v>4751640.7300000004</v>
      </c>
      <c r="G487" s="468">
        <f>G488+G489+G490+G491</f>
        <v>4751</v>
      </c>
      <c r="H487" s="467">
        <f t="shared" ref="H487:K487" si="469">H488+H489+H490+H491</f>
        <v>6335520.9733333336</v>
      </c>
      <c r="I487" s="468">
        <f t="shared" si="469"/>
        <v>6335</v>
      </c>
      <c r="J487" s="467">
        <f t="shared" si="469"/>
        <v>5987303</v>
      </c>
      <c r="K487" s="468">
        <f t="shared" si="469"/>
        <v>5986</v>
      </c>
    </row>
    <row r="488" spans="3:14">
      <c r="C488" s="458"/>
      <c r="D488" s="471" t="s">
        <v>1272</v>
      </c>
      <c r="E488" s="486" t="s">
        <v>1273</v>
      </c>
      <c r="F488" s="473">
        <v>4114788.65</v>
      </c>
      <c r="G488" s="474">
        <f t="shared" ref="G488:G491" si="470">ROUND(F488/1000,0)</f>
        <v>4115</v>
      </c>
      <c r="H488" s="473">
        <f t="shared" ref="H488:H491" si="471">F488/3*4</f>
        <v>5486384.8666666662</v>
      </c>
      <c r="I488" s="474">
        <f t="shared" ref="I488:I489" si="472">ROUND(H488/1000,0)</f>
        <v>5486</v>
      </c>
      <c r="J488" s="473">
        <f>'Allegato 1.1 (CE) new'!O1012</f>
        <v>5060490</v>
      </c>
      <c r="K488" s="474">
        <f>ROUND(J488/1000,0)-1</f>
        <v>5059</v>
      </c>
    </row>
    <row r="489" spans="3:14">
      <c r="C489" s="458"/>
      <c r="D489" s="471" t="s">
        <v>1274</v>
      </c>
      <c r="E489" s="486" t="s">
        <v>1275</v>
      </c>
      <c r="F489" s="473">
        <v>623157.68000000005</v>
      </c>
      <c r="G489" s="474">
        <f t="shared" si="470"/>
        <v>623</v>
      </c>
      <c r="H489" s="473">
        <f t="shared" si="471"/>
        <v>830876.90666666673</v>
      </c>
      <c r="I489" s="474">
        <f t="shared" si="472"/>
        <v>831</v>
      </c>
      <c r="J489" s="473">
        <f>'Allegato 1.1 (CE) new'!O1014</f>
        <v>851843</v>
      </c>
      <c r="K489" s="474">
        <f t="shared" ref="K489" si="473">ROUND(J489/1000,0)</f>
        <v>852</v>
      </c>
    </row>
    <row r="490" spans="3:14">
      <c r="C490" s="458"/>
      <c r="D490" s="471" t="s">
        <v>1276</v>
      </c>
      <c r="E490" s="486" t="s">
        <v>1277</v>
      </c>
      <c r="F490" s="473">
        <v>13694.4</v>
      </c>
      <c r="G490" s="474">
        <f>ROUND(F490/1000,0)-1</f>
        <v>13</v>
      </c>
      <c r="H490" s="473">
        <f t="shared" si="471"/>
        <v>18259.2</v>
      </c>
      <c r="I490" s="474">
        <f>ROUND(H490/1000,0)</f>
        <v>18</v>
      </c>
      <c r="J490" s="473">
        <f>'Allegato 1.1 (CE) new'!O1016</f>
        <v>74970</v>
      </c>
      <c r="K490" s="474">
        <f>ROUND(J490/1000,0)</f>
        <v>75</v>
      </c>
    </row>
    <row r="491" spans="3:14">
      <c r="C491" s="458"/>
      <c r="D491" s="471" t="s">
        <v>1278</v>
      </c>
      <c r="E491" s="486" t="s">
        <v>1279</v>
      </c>
      <c r="F491" s="473"/>
      <c r="G491" s="474">
        <f t="shared" si="470"/>
        <v>0</v>
      </c>
      <c r="H491" s="473">
        <f t="shared" si="471"/>
        <v>0</v>
      </c>
      <c r="I491" s="474">
        <f t="shared" ref="I491" si="474">ROUND(H491/1000,0)</f>
        <v>0</v>
      </c>
      <c r="J491" s="473"/>
      <c r="K491" s="474">
        <f t="shared" ref="K491" si="475">ROUND(J491/1000,0)</f>
        <v>0</v>
      </c>
    </row>
    <row r="492" spans="3:14">
      <c r="C492" s="458"/>
      <c r="D492" s="469" t="s">
        <v>1280</v>
      </c>
      <c r="E492" s="506" t="s">
        <v>1281</v>
      </c>
      <c r="F492" s="467">
        <f>F493+F494</f>
        <v>0</v>
      </c>
      <c r="G492" s="468">
        <f>G493+G494</f>
        <v>0</v>
      </c>
      <c r="H492" s="467">
        <f t="shared" ref="H492:K492" si="476">H493+H494</f>
        <v>0</v>
      </c>
      <c r="I492" s="468">
        <f t="shared" si="476"/>
        <v>0</v>
      </c>
      <c r="J492" s="467">
        <f t="shared" si="476"/>
        <v>0</v>
      </c>
      <c r="K492" s="468">
        <f t="shared" si="476"/>
        <v>0</v>
      </c>
    </row>
    <row r="493" spans="3:14">
      <c r="C493" s="458"/>
      <c r="D493" s="471" t="s">
        <v>1282</v>
      </c>
      <c r="E493" s="486" t="s">
        <v>1283</v>
      </c>
      <c r="F493" s="473"/>
      <c r="G493" s="474">
        <f t="shared" ref="G493:G495" si="477">ROUND(F493/1000,0)</f>
        <v>0</v>
      </c>
      <c r="H493" s="473">
        <f t="shared" ref="H493:H495" si="478">F493/3*4</f>
        <v>0</v>
      </c>
      <c r="I493" s="474">
        <f t="shared" ref="I493:I495" si="479">ROUND(H493/1000,0)</f>
        <v>0</v>
      </c>
      <c r="J493" s="473"/>
      <c r="K493" s="474">
        <f t="shared" ref="K493:K495" si="480">ROUND(J493/1000,0)</f>
        <v>0</v>
      </c>
    </row>
    <row r="494" spans="3:14">
      <c r="C494" s="458"/>
      <c r="D494" s="471" t="s">
        <v>1284</v>
      </c>
      <c r="E494" s="486" t="s">
        <v>1285</v>
      </c>
      <c r="F494" s="473"/>
      <c r="G494" s="474">
        <f t="shared" si="477"/>
        <v>0</v>
      </c>
      <c r="H494" s="473">
        <f t="shared" si="478"/>
        <v>0</v>
      </c>
      <c r="I494" s="474">
        <f t="shared" si="479"/>
        <v>0</v>
      </c>
      <c r="J494" s="473"/>
      <c r="K494" s="474">
        <f t="shared" si="480"/>
        <v>0</v>
      </c>
    </row>
    <row r="495" spans="3:14">
      <c r="C495" s="458"/>
      <c r="D495" s="469" t="s">
        <v>1286</v>
      </c>
      <c r="E495" s="506" t="s">
        <v>1287</v>
      </c>
      <c r="F495" s="482"/>
      <c r="G495" s="474">
        <f t="shared" si="477"/>
        <v>0</v>
      </c>
      <c r="H495" s="473">
        <f t="shared" si="478"/>
        <v>0</v>
      </c>
      <c r="I495" s="474">
        <f t="shared" si="479"/>
        <v>0</v>
      </c>
      <c r="J495" s="482">
        <f>'Allegato 1.1 (CE) new'!O1028</f>
        <v>0</v>
      </c>
      <c r="K495" s="474">
        <f t="shared" si="480"/>
        <v>0</v>
      </c>
    </row>
    <row r="496" spans="3:14">
      <c r="C496" s="458"/>
      <c r="D496" s="471" t="s">
        <v>1288</v>
      </c>
      <c r="E496" s="513" t="s">
        <v>1289</v>
      </c>
      <c r="F496" s="467">
        <f>F487+F492+F495</f>
        <v>4751640.7300000004</v>
      </c>
      <c r="G496" s="468">
        <f>G487+G492+G495</f>
        <v>4751</v>
      </c>
      <c r="H496" s="467">
        <f t="shared" ref="H496:K496" si="481">H487+H492+H495</f>
        <v>6335520.9733333336</v>
      </c>
      <c r="I496" s="468">
        <f t="shared" si="481"/>
        <v>6335</v>
      </c>
      <c r="J496" s="467">
        <f t="shared" si="481"/>
        <v>5987303</v>
      </c>
      <c r="K496" s="468">
        <f t="shared" si="481"/>
        <v>5986</v>
      </c>
      <c r="L496" s="361">
        <f>'Allegato 1.1 (CE) new'!O1030</f>
        <v>5987303</v>
      </c>
      <c r="M496" s="454">
        <f>J496-L496</f>
        <v>0</v>
      </c>
      <c r="N496" s="361">
        <f>J496-J424+J406</f>
        <v>269753559</v>
      </c>
    </row>
    <row r="497" spans="3:12">
      <c r="C497" s="461"/>
      <c r="D497" s="469" t="s">
        <v>1290</v>
      </c>
      <c r="E497" s="505" t="s">
        <v>1291</v>
      </c>
      <c r="F497" s="482">
        <f>F486-F496</f>
        <v>-62888.04934684094</v>
      </c>
      <c r="G497" s="514">
        <f>G486-G496</f>
        <v>-63</v>
      </c>
      <c r="H497" s="515">
        <f>H486-H496</f>
        <v>-83850.732462374493</v>
      </c>
      <c r="I497" s="514">
        <f t="shared" ref="I497:K497" si="482">I486-I496</f>
        <v>-87</v>
      </c>
      <c r="J497" s="482">
        <f t="shared" si="482"/>
        <v>0</v>
      </c>
      <c r="K497" s="514">
        <f t="shared" si="482"/>
        <v>-4</v>
      </c>
    </row>
    <row r="500" spans="3:12">
      <c r="L500" s="344" t="s">
        <v>2332</v>
      </c>
    </row>
    <row r="501" spans="3:12">
      <c r="L501" s="361">
        <f>L496+J417+L406</f>
        <v>269753559</v>
      </c>
    </row>
  </sheetData>
  <sheetProtection formatCells="0"/>
  <autoFilter ref="D16:L497"/>
  <dataConsolidate/>
  <dataValidations count="2">
    <dataValidation type="textLength" operator="equal" allowBlank="1" showInputMessage="1" showErrorMessage="1" sqref="D17:D185">
      <formula1>6</formula1>
    </dataValidation>
    <dataValidation type="decimal" operator="greaterThan" allowBlank="1" showInputMessage="1" showErrorMessage="1" sqref="G285:I286 F301:K303 F295:K299 F292:K293 G288:I290 F264:K264 F255:F257 F245:F246 F237:F239 F231:F232 F213:K213 F207:K207 F197:K197 G20:I20 F177:F179 F162:F164 F133:K133 F123:K125 F17:K19 F110:K110 F127:K129 G62:I95 F97:K99 G28:I47 F28:F46 F63:F77 F79:F83 F86:F95 F105:F108 F112:F121 G111:I121 F135:F144 F146:F149 F151:F160 F171:F175 F181:K185 G188:I189 G193:I194 F203:F205 F210:F211 F216:F218 F223:F224 G221:I224 F226:K226 F235:K235 F248:F250 G245:I250 G255:I259 F269:F270 F277:F283 F312:F314 F396:F397 F402:F405 F415:F416 G412:I416 G425:I426 F440:F441 F447:F451 G461:I462 F480:F482 G477:I484 G488:I490 K20 K477:K484 K488:K490 G475:I475 K475 G464:I464 K464 G444:I444 K444 G434:I434 K434 K425:K426 K408:K410 K412:K416 K394:K397 K387:K392 K288:K290 K267:K271 G263:I263 K263 K255:K259 G252:I253 J255:J257 K252:K253 F241:K241 J245:J246 G242:I242 K242 G231:I234 J237:J239 K231:K234 G227:I228 J231:J232 K227:K228 K221:K224 K214:K218 K208:K211 K201:K205 K198:K199 K193:K194 K188:K189 J177:J179 G170:I179 K170:K179 J162:J164 G134:I164 K134:K164 K130:K132 K28:K47 K105:K109 K62:K95 K111:K121 F23:K26 J28:J46 F48:K61 J63:J77 J79:J83 J86:J95 F101:K103 J105:J108 G105:I109 J112:J121 G130:I132 J135:J144 J146:J149 J151:J160 F166:K169 J171:J175 G198:I199 J203:J205 G201:I205 J210:J211 G208:I211 J216:J218 G214:I218 J223:J224 K237:K240 G237:I240 J248:J250 K245:K250 F262:K262 J269:J270 G267:I271 J277:J283 K274:K283 K285:K286 F305:K306 J312:J314 K309:K314 G316:I316 K316 K318:K319 K321:K323 K328:K330 K332:K334 K336:K338 K341:K343 K345:K347 K350:K352 K354:K356 K359:K361 K363:K365 K367:K368 K370:K371 K373:K374 K376:K378 K380:K381 K383:K384 G387:I392 J396:J397 G394:I397 J402:J405 K399:K405 G408:I410 J415:J416 K418:K419 K422:K423 G430:I430 K430 G432:I432 K432 F428:K428 J440:J441 K436:K442 G436:I442 J447:J451 K446:K453 G455:I455 K455 K457:K458 K461:K462 G466:I466 K466 K468:K473 G468:I473 J480:J482 K494:K495 F190:K190 F187:K187 F195:K195 F192:K192 F220:K220 F229:K229 F243:K243 F260:K260 F266:K266 G274:I283 F308:K308 G309:I314 G318:I319 G321:I323 G328:I330 G332:I334 G336:I338 G341:I343 G345:I347 G350:I352 G354:I356 G359:I361 G363:I365 G367:I368 G370:I371 G373:I374 G376:I378 G380:I381 G383:I384 G399:I405 F420:K420 G418:I419 G422:I423 G446:I453 G457:I458 F467:K467 F491:K491 F493:K493 G494:I495">
      <formula1>-99999999999999900000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&amp;L&amp;"-,Grassetto"ASP -VV&amp;C&amp;"-,Grassetto"&amp;12CE Preventivo 2017&amp;RBEP 2017 e Pluriennale 2017 -2019</oddHeader>
    <oddFooter>&amp;C&amp;P di &amp;N</oddFooter>
  </headerFooter>
  <rowBreaks count="1" manualBreakCount="1">
    <brk id="486" max="10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allowBlank="1" showInputMessage="1" showErrorMessage="1" promptTitle="AvvalorareFlag" prompt="La cella assume i valori:_x000a_C=Consuntivo_x000a_P=Preventivo_x000a_1= Primo Trimestre_x000a_2= Secondo Trimestre_x000a_3= Terzo Trimestre_x000a_4= Quarto Trimestre">
          <x14:formula1>
            <xm:f>[3]Dati!#REF!</xm:f>
          </x14:formula1>
          <xm:sqref>B12</xm:sqref>
        </x14:dataValidation>
        <x14:dataValidation type="list" allowBlank="1" showInputMessage="1" showErrorMessage="1">
          <x14:formula1>
            <xm:f>[3]Dati!#REF!</xm:f>
          </x14:formula1>
          <xm:sqref>B14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1033"/>
  <sheetViews>
    <sheetView view="pageBreakPreview" zoomScaleNormal="70" zoomScaleSheetLayoutView="100" workbookViewId="0">
      <pane xSplit="10" ySplit="2" topLeftCell="K895" activePane="bottomRight" state="frozen"/>
      <selection activeCell="M157" sqref="M157"/>
      <selection pane="topRight" activeCell="M157" sqref="M157"/>
      <selection pane="bottomLeft" activeCell="M157" sqref="M157"/>
      <selection pane="bottomRight" activeCell="M157" sqref="M157"/>
    </sheetView>
  </sheetViews>
  <sheetFormatPr defaultRowHeight="12.75"/>
  <cols>
    <col min="1" max="1" width="15" style="446" hidden="1" customWidth="1"/>
    <col min="2" max="2" width="12.42578125" style="446" customWidth="1"/>
    <col min="3" max="3" width="11.140625" style="446" customWidth="1"/>
    <col min="4" max="4" width="66.5703125" style="447" hidden="1" customWidth="1"/>
    <col min="5" max="8" width="3.140625" style="452" bestFit="1" customWidth="1"/>
    <col min="9" max="9" width="5.85546875" style="452" bestFit="1" customWidth="1"/>
    <col min="10" max="10" width="63.85546875" style="452" customWidth="1"/>
    <col min="11" max="11" width="15.85546875" style="440" hidden="1" customWidth="1"/>
    <col min="12" max="12" width="16.7109375" style="440" customWidth="1"/>
    <col min="13" max="13" width="17.140625" style="344" customWidth="1"/>
    <col min="14" max="14" width="16.42578125" style="440" customWidth="1"/>
    <col min="15" max="16" width="20.140625" style="344" hidden="1" customWidth="1"/>
    <col min="17" max="18" width="20.140625" style="344" customWidth="1"/>
    <col min="19" max="19" width="16.28515625" style="344" customWidth="1"/>
    <col min="20" max="20" width="45.28515625" style="344" customWidth="1"/>
    <col min="21" max="21" width="15" style="344" customWidth="1"/>
    <col min="22" max="23" width="15" style="344" bestFit="1" customWidth="1"/>
    <col min="24" max="16384" width="9.140625" style="344"/>
  </cols>
  <sheetData>
    <row r="1" spans="1:23" s="371" customFormat="1" ht="141.75">
      <c r="A1" s="600" t="s">
        <v>1296</v>
      </c>
      <c r="B1" s="363" t="s">
        <v>1297</v>
      </c>
      <c r="C1" s="363" t="s">
        <v>1298</v>
      </c>
      <c r="D1" s="363" t="s">
        <v>1299</v>
      </c>
      <c r="E1" s="364" t="s">
        <v>1300</v>
      </c>
      <c r="F1" s="365" t="s">
        <v>1301</v>
      </c>
      <c r="G1" s="366" t="s">
        <v>1302</v>
      </c>
      <c r="H1" s="367" t="s">
        <v>1303</v>
      </c>
      <c r="I1" s="368" t="s">
        <v>1304</v>
      </c>
      <c r="J1" s="369" t="s">
        <v>0</v>
      </c>
      <c r="K1" s="641" t="str">
        <f>'Allegato 1.1 (CE) new'!L1</f>
        <v>BILANCIO 2016</v>
      </c>
      <c r="L1" s="641" t="str">
        <f>'Allegato 1.1 (CE) new'!M1</f>
        <v>PREVENTIVO 2017</v>
      </c>
      <c r="M1" s="641" t="str">
        <f>'Allegato 1.1 (CE) new'!N1</f>
        <v>PRE-CONSUNTIVO 2017</v>
      </c>
      <c r="N1" s="641" t="str">
        <f>'Allegato 1.1 (CE) new'!O1</f>
        <v>PREVENTIVO 2018</v>
      </c>
      <c r="O1" s="641" t="s">
        <v>1305</v>
      </c>
      <c r="P1" s="641" t="s">
        <v>2545</v>
      </c>
      <c r="Q1" s="736" t="s">
        <v>2686</v>
      </c>
      <c r="R1" s="736" t="s">
        <v>2687</v>
      </c>
      <c r="S1" s="641" t="str">
        <f>'Allegato 1.1 (CE) new'!R1</f>
        <v>Allegato 1 DPGR n. 182 del 21/11/2012 - €. 26.058.000,00</v>
      </c>
      <c r="T1" s="597"/>
    </row>
    <row r="2" spans="1:23">
      <c r="A2" s="601"/>
      <c r="B2" s="372"/>
      <c r="C2" s="372"/>
      <c r="D2" s="373"/>
      <c r="E2" s="372"/>
      <c r="F2" s="372"/>
      <c r="G2" s="372"/>
      <c r="H2" s="372"/>
      <c r="I2" s="374"/>
      <c r="J2" s="340"/>
      <c r="K2" s="573">
        <f>'Allegato 1.1 (CE) new'!L2</f>
        <v>0</v>
      </c>
      <c r="L2" s="573">
        <f>'Allegato 1.1 (CE) new'!M2</f>
        <v>0</v>
      </c>
      <c r="M2" s="573">
        <f>'Allegato 1.1 (CE) new'!N2</f>
        <v>0</v>
      </c>
      <c r="N2" s="573">
        <f>'Allegato 1.1 (CE) new'!O2</f>
        <v>0</v>
      </c>
      <c r="O2" s="573"/>
      <c r="P2" s="573"/>
      <c r="Q2" s="737"/>
      <c r="R2" s="737"/>
      <c r="S2" s="341">
        <f>'Allegato 1.1 (CE) new'!R2</f>
        <v>0</v>
      </c>
    </row>
    <row r="3" spans="1:23" s="358" customFormat="1">
      <c r="A3" s="602"/>
      <c r="B3" s="376" t="s">
        <v>1307</v>
      </c>
      <c r="C3" s="376" t="s">
        <v>1307</v>
      </c>
      <c r="D3" s="377" t="s">
        <v>1308</v>
      </c>
      <c r="E3" s="376">
        <v>4</v>
      </c>
      <c r="F3" s="378">
        <v>0</v>
      </c>
      <c r="G3" s="378">
        <v>0</v>
      </c>
      <c r="H3" s="378">
        <v>0</v>
      </c>
      <c r="I3" s="378">
        <v>0</v>
      </c>
      <c r="J3" s="379" t="s">
        <v>189</v>
      </c>
      <c r="K3" s="574">
        <f>'Allegato 1.1 (CE) new'!L3</f>
        <v>273721727.78000003</v>
      </c>
      <c r="L3" s="574">
        <f>'Allegato 1.1 (CE) new'!M3</f>
        <v>279382867</v>
      </c>
      <c r="M3" s="574">
        <f>'Allegato 1.1 (CE) new'!N3</f>
        <v>269593893</v>
      </c>
      <c r="N3" s="574">
        <f>'Allegato 1.1 (CE) new'!O3</f>
        <v>269753559</v>
      </c>
      <c r="O3" s="574">
        <f t="shared" ref="O3:P3" si="0">O4+O45+O51+O74+O124+O150+O160+O174+O178+O195</f>
        <v>275148630.17999995</v>
      </c>
      <c r="P3" s="574">
        <f t="shared" si="0"/>
        <v>280651602.78360003</v>
      </c>
      <c r="Q3" s="574">
        <f>Q4+Q45+Q51+Q74+Q124+Q150+Q160+Q174+Q178+Q195</f>
        <v>326880.32318181818</v>
      </c>
      <c r="R3" s="574">
        <f>R4+R45+R51+R74+R124+R150+R160+R174+R178+R195</f>
        <v>-9629308</v>
      </c>
      <c r="S3" s="574">
        <f>'Allegato 1.1 (CE) new'!R3</f>
        <v>26058000</v>
      </c>
      <c r="T3" s="454">
        <f>Modello_CE!J126</f>
        <v>269753559</v>
      </c>
      <c r="U3" s="454">
        <f>N3-N4-N45</f>
        <v>11081079</v>
      </c>
    </row>
    <row r="4" spans="1:23">
      <c r="A4" s="603"/>
      <c r="B4" s="381" t="s">
        <v>1309</v>
      </c>
      <c r="C4" s="381" t="s">
        <v>328</v>
      </c>
      <c r="D4" s="382" t="s">
        <v>1310</v>
      </c>
      <c r="E4" s="383">
        <v>4</v>
      </c>
      <c r="F4" s="384">
        <v>1</v>
      </c>
      <c r="G4" s="384">
        <v>0</v>
      </c>
      <c r="H4" s="384">
        <v>0</v>
      </c>
      <c r="I4" s="384">
        <v>0</v>
      </c>
      <c r="J4" s="385" t="s">
        <v>1311</v>
      </c>
      <c r="K4" s="591">
        <f>'Allegato 1.1 (CE) new'!L4</f>
        <v>259153328.74999997</v>
      </c>
      <c r="L4" s="591">
        <f>'Allegato 1.1 (CE) new'!M4</f>
        <v>266901751</v>
      </c>
      <c r="M4" s="591">
        <f>'Allegato 1.1 (CE) new'!N4</f>
        <v>258672480</v>
      </c>
      <c r="N4" s="591">
        <f>'Allegato 1.1 (CE) new'!O4</f>
        <v>258672480</v>
      </c>
      <c r="O4" s="591">
        <f t="shared" ref="O4:P4" si="1">O5+O23+O36+O42</f>
        <v>263845929.59999999</v>
      </c>
      <c r="P4" s="591">
        <f t="shared" si="1"/>
        <v>269122848.19200003</v>
      </c>
      <c r="Q4" s="591">
        <f>Q5+Q23+Q36+Q42</f>
        <v>0</v>
      </c>
      <c r="R4" s="591">
        <f>R5+R23+R36+R42</f>
        <v>-8229271</v>
      </c>
      <c r="S4" s="591">
        <f>'Allegato 1.1 (CE) new'!R4</f>
        <v>0</v>
      </c>
      <c r="T4" s="361">
        <f>Modello_CE!J17</f>
        <v>258672480</v>
      </c>
      <c r="U4" s="361">
        <f>N4-T4</f>
        <v>0</v>
      </c>
    </row>
    <row r="5" spans="1:23" ht="25.5">
      <c r="A5" s="604"/>
      <c r="B5" s="387" t="s">
        <v>1312</v>
      </c>
      <c r="C5" s="387" t="s">
        <v>330</v>
      </c>
      <c r="D5" s="388" t="s">
        <v>1313</v>
      </c>
      <c r="E5" s="389">
        <v>4</v>
      </c>
      <c r="F5" s="390">
        <v>1</v>
      </c>
      <c r="G5" s="390">
        <v>1</v>
      </c>
      <c r="H5" s="390">
        <v>0</v>
      </c>
      <c r="I5" s="390">
        <v>0</v>
      </c>
      <c r="J5" s="391" t="s">
        <v>1314</v>
      </c>
      <c r="K5" s="592">
        <f>'Allegato 1.1 (CE) new'!L5</f>
        <v>258167418.54999998</v>
      </c>
      <c r="L5" s="592">
        <f>'Allegato 1.1 (CE) new'!M5</f>
        <v>266099515</v>
      </c>
      <c r="M5" s="592">
        <f>'Allegato 1.1 (CE) new'!N5</f>
        <v>258168000</v>
      </c>
      <c r="N5" s="592">
        <f>'Allegato 1.1 (CE) new'!O5</f>
        <v>258168000</v>
      </c>
      <c r="O5" s="592">
        <f t="shared" ref="O5:P5" si="2">O6+O8</f>
        <v>263331360</v>
      </c>
      <c r="P5" s="592">
        <f t="shared" si="2"/>
        <v>268597987.19999999</v>
      </c>
      <c r="Q5" s="592">
        <f>Q6+Q8</f>
        <v>0</v>
      </c>
      <c r="R5" s="592">
        <f>R6+R8</f>
        <v>-7931515</v>
      </c>
      <c r="S5" s="592">
        <f>'Allegato 1.1 (CE) new'!R5</f>
        <v>0</v>
      </c>
    </row>
    <row r="6" spans="1:23">
      <c r="A6" s="605"/>
      <c r="B6" s="393" t="s">
        <v>1315</v>
      </c>
      <c r="C6" s="393" t="s">
        <v>332</v>
      </c>
      <c r="D6" s="394" t="s">
        <v>333</v>
      </c>
      <c r="E6" s="393">
        <v>4</v>
      </c>
      <c r="F6" s="395">
        <v>1</v>
      </c>
      <c r="G6" s="395">
        <v>1</v>
      </c>
      <c r="H6" s="395">
        <v>1</v>
      </c>
      <c r="I6" s="395">
        <v>0</v>
      </c>
      <c r="J6" s="396" t="s">
        <v>1316</v>
      </c>
      <c r="K6" s="593">
        <f>'Allegato 1.1 (CE) new'!L6</f>
        <v>254617747.84999999</v>
      </c>
      <c r="L6" s="593">
        <f>'Allegato 1.1 (CE) new'!M6</f>
        <v>263328081</v>
      </c>
      <c r="M6" s="593">
        <f>'Allegato 1.1 (CE) new'!N6</f>
        <v>254618000</v>
      </c>
      <c r="N6" s="593">
        <f>'Allegato 1.1 (CE) new'!O6</f>
        <v>254618329</v>
      </c>
      <c r="O6" s="593">
        <f t="shared" ref="O6:P6" si="3">O7</f>
        <v>259710695.58000001</v>
      </c>
      <c r="P6" s="593">
        <f t="shared" si="3"/>
        <v>264904909.49160001</v>
      </c>
      <c r="Q6" s="593">
        <f>Q7</f>
        <v>329</v>
      </c>
      <c r="R6" s="593">
        <f>R7</f>
        <v>-8709752</v>
      </c>
      <c r="S6" s="593">
        <f>'Allegato 1.1 (CE) new'!R6</f>
        <v>0</v>
      </c>
      <c r="T6" s="361">
        <f>K3-K4+K42-K45-K195</f>
        <v>11994274.510000059</v>
      </c>
      <c r="U6" s="361">
        <f>L3-L4+L42-L45-L195</f>
        <v>13601967</v>
      </c>
      <c r="V6" s="361">
        <f>M3-M4+M42-M45-M195</f>
        <v>11470482</v>
      </c>
      <c r="W6" s="361">
        <f>N3-N4+N42-N45-N195</f>
        <v>11105079</v>
      </c>
    </row>
    <row r="7" spans="1:23">
      <c r="A7" s="606"/>
      <c r="B7" s="398" t="s">
        <v>1315</v>
      </c>
      <c r="C7" s="398" t="s">
        <v>332</v>
      </c>
      <c r="D7" s="399" t="s">
        <v>333</v>
      </c>
      <c r="E7" s="398">
        <v>4</v>
      </c>
      <c r="F7" s="400">
        <v>1</v>
      </c>
      <c r="G7" s="400">
        <v>1</v>
      </c>
      <c r="H7" s="400">
        <v>1</v>
      </c>
      <c r="I7" s="400">
        <v>1</v>
      </c>
      <c r="J7" s="401" t="s">
        <v>1316</v>
      </c>
      <c r="K7" s="578">
        <f>'Allegato 1.1 (CE) new'!L7</f>
        <v>254617747.84999999</v>
      </c>
      <c r="L7" s="578">
        <f>'Allegato 1.1 (CE) new'!M7</f>
        <v>263328081</v>
      </c>
      <c r="M7" s="578">
        <f>'Allegato 1.1 (CE) new'!N7</f>
        <v>254618000</v>
      </c>
      <c r="N7" s="578">
        <f>'Allegato 1.1 (CE) new'!O7</f>
        <v>254618329</v>
      </c>
      <c r="O7" s="578">
        <f>N7*0.02+N7</f>
        <v>259710695.58000001</v>
      </c>
      <c r="P7" s="578">
        <f>O7*0.02+O7</f>
        <v>264904909.49160001</v>
      </c>
      <c r="Q7" s="578">
        <f>N7-M7</f>
        <v>329</v>
      </c>
      <c r="R7" s="578">
        <f>N7-L7</f>
        <v>-8709752</v>
      </c>
      <c r="S7" s="578">
        <f>'Allegato 1.1 (CE) new'!R7</f>
        <v>0</v>
      </c>
    </row>
    <row r="8" spans="1:23">
      <c r="A8" s="605"/>
      <c r="B8" s="393" t="s">
        <v>1317</v>
      </c>
      <c r="C8" s="393" t="s">
        <v>334</v>
      </c>
      <c r="D8" s="394" t="s">
        <v>335</v>
      </c>
      <c r="E8" s="393">
        <v>4</v>
      </c>
      <c r="F8" s="395">
        <v>1</v>
      </c>
      <c r="G8" s="395">
        <v>1</v>
      </c>
      <c r="H8" s="395">
        <v>2</v>
      </c>
      <c r="I8" s="395">
        <v>0</v>
      </c>
      <c r="J8" s="396" t="s">
        <v>1318</v>
      </c>
      <c r="K8" s="593">
        <f>'Allegato 1.1 (CE) new'!L8</f>
        <v>3549670.7</v>
      </c>
      <c r="L8" s="593">
        <f>'Allegato 1.1 (CE) new'!M8</f>
        <v>2771434</v>
      </c>
      <c r="M8" s="593">
        <f>'Allegato 1.1 (CE) new'!N8</f>
        <v>3550000</v>
      </c>
      <c r="N8" s="593">
        <f>'Allegato 1.1 (CE) new'!O8</f>
        <v>3549671</v>
      </c>
      <c r="O8" s="593">
        <f t="shared" ref="O8:P8" si="4">SUBTOTAL(9,O9:O22)</f>
        <v>3620664.42</v>
      </c>
      <c r="P8" s="593">
        <f t="shared" si="4"/>
        <v>3693077.7083999999</v>
      </c>
      <c r="Q8" s="593">
        <f>SUBTOTAL(9,Q9:Q22)</f>
        <v>-329</v>
      </c>
      <c r="R8" s="593">
        <f>SUBTOTAL(9,R9:R22)</f>
        <v>778237</v>
      </c>
      <c r="S8" s="593">
        <f>'Allegato 1.1 (CE) new'!R8</f>
        <v>0</v>
      </c>
    </row>
    <row r="9" spans="1:23" ht="13.5" thickBot="1">
      <c r="A9" s="606"/>
      <c r="B9" s="398" t="s">
        <v>1317</v>
      </c>
      <c r="C9" s="398" t="s">
        <v>334</v>
      </c>
      <c r="D9" s="399" t="s">
        <v>335</v>
      </c>
      <c r="E9" s="398">
        <v>4</v>
      </c>
      <c r="F9" s="400">
        <v>1</v>
      </c>
      <c r="G9" s="400">
        <v>1</v>
      </c>
      <c r="H9" s="400">
        <v>2</v>
      </c>
      <c r="I9" s="400">
        <v>1</v>
      </c>
      <c r="J9" s="403" t="s">
        <v>1319</v>
      </c>
      <c r="K9" s="579">
        <f>'Allegato 1.1 (CE) new'!L9</f>
        <v>0</v>
      </c>
      <c r="L9" s="579">
        <f>'Allegato 1.1 (CE) new'!M9</f>
        <v>0</v>
      </c>
      <c r="M9" s="579">
        <f>'Allegato 1.1 (CE) new'!N9</f>
        <v>0</v>
      </c>
      <c r="N9" s="579">
        <f>'Allegato 1.1 (CE) new'!O9</f>
        <v>0</v>
      </c>
      <c r="O9" s="578">
        <f>N9*0.02+N9</f>
        <v>0</v>
      </c>
      <c r="P9" s="578">
        <f>O9*0.02+O9</f>
        <v>0</v>
      </c>
      <c r="Q9" s="578">
        <f t="shared" ref="Q9:Q22" si="5">N9-M9</f>
        <v>0</v>
      </c>
      <c r="R9" s="578">
        <f t="shared" ref="R9:R22" si="6">N9-L9</f>
        <v>0</v>
      </c>
      <c r="S9" s="578">
        <f>'Allegato 1.1 (CE) new'!R9</f>
        <v>0</v>
      </c>
    </row>
    <row r="10" spans="1:23" ht="36.75" thickBot="1">
      <c r="A10" s="606"/>
      <c r="B10" s="398" t="s">
        <v>1317</v>
      </c>
      <c r="C10" s="398" t="s">
        <v>334</v>
      </c>
      <c r="D10" s="399" t="s">
        <v>335</v>
      </c>
      <c r="E10" s="398">
        <v>4</v>
      </c>
      <c r="F10" s="400">
        <v>1</v>
      </c>
      <c r="G10" s="400">
        <v>1</v>
      </c>
      <c r="H10" s="400">
        <v>2</v>
      </c>
      <c r="I10" s="400">
        <v>2</v>
      </c>
      <c r="J10" s="403" t="s">
        <v>1320</v>
      </c>
      <c r="K10" s="579">
        <f>'Allegato 1.1 (CE) new'!L10</f>
        <v>0</v>
      </c>
      <c r="L10" s="579">
        <f>'Allegato 1.1 (CE) new'!M10</f>
        <v>0</v>
      </c>
      <c r="M10" s="579">
        <f>'Allegato 1.1 (CE) new'!N10</f>
        <v>0</v>
      </c>
      <c r="N10" s="579">
        <f>'Allegato 1.1 (CE) new'!O10</f>
        <v>0</v>
      </c>
      <c r="O10" s="578">
        <f t="shared" ref="O10:P22" si="7">N10*0.02+N10</f>
        <v>0</v>
      </c>
      <c r="P10" s="578">
        <f t="shared" si="7"/>
        <v>0</v>
      </c>
      <c r="Q10" s="578">
        <f t="shared" si="5"/>
        <v>0</v>
      </c>
      <c r="R10" s="578">
        <f t="shared" si="6"/>
        <v>0</v>
      </c>
      <c r="S10" s="578">
        <f>'Allegato 1.1 (CE) new'!R10</f>
        <v>0</v>
      </c>
      <c r="T10" s="708" t="s">
        <v>2663</v>
      </c>
      <c r="U10" s="709" t="s">
        <v>2660</v>
      </c>
      <c r="V10" s="708" t="s">
        <v>2664</v>
      </c>
      <c r="W10" s="710" t="s">
        <v>2661</v>
      </c>
    </row>
    <row r="11" spans="1:23" ht="18.75" thickBot="1">
      <c r="A11" s="606"/>
      <c r="B11" s="398" t="s">
        <v>1317</v>
      </c>
      <c r="C11" s="398" t="s">
        <v>334</v>
      </c>
      <c r="D11" s="399" t="s">
        <v>335</v>
      </c>
      <c r="E11" s="398">
        <v>4</v>
      </c>
      <c r="F11" s="400">
        <v>1</v>
      </c>
      <c r="G11" s="400">
        <v>1</v>
      </c>
      <c r="H11" s="400">
        <v>2</v>
      </c>
      <c r="I11" s="400">
        <v>3</v>
      </c>
      <c r="J11" s="403" t="s">
        <v>1321</v>
      </c>
      <c r="K11" s="579">
        <f>'Allegato 1.1 (CE) new'!L11</f>
        <v>0</v>
      </c>
      <c r="L11" s="579">
        <f>'Allegato 1.1 (CE) new'!M11</f>
        <v>0</v>
      </c>
      <c r="M11" s="579">
        <f>'Allegato 1.1 (CE) new'!N11</f>
        <v>0</v>
      </c>
      <c r="N11" s="579">
        <f>'Allegato 1.1 (CE) new'!O11</f>
        <v>0</v>
      </c>
      <c r="O11" s="578">
        <f t="shared" si="7"/>
        <v>0</v>
      </c>
      <c r="P11" s="578">
        <f t="shared" si="7"/>
        <v>0</v>
      </c>
      <c r="Q11" s="578">
        <f t="shared" si="5"/>
        <v>0</v>
      </c>
      <c r="R11" s="578">
        <f t="shared" si="6"/>
        <v>0</v>
      </c>
      <c r="S11" s="578">
        <f>'Allegato 1.1 (CE) new'!R11</f>
        <v>0</v>
      </c>
      <c r="T11" s="711" t="s">
        <v>2665</v>
      </c>
      <c r="U11" s="712">
        <v>262252</v>
      </c>
      <c r="V11" s="713">
        <v>262252</v>
      </c>
      <c r="W11" s="714">
        <v>262252</v>
      </c>
    </row>
    <row r="12" spans="1:23" ht="18.75" thickBot="1">
      <c r="A12" s="606"/>
      <c r="B12" s="398" t="s">
        <v>1317</v>
      </c>
      <c r="C12" s="398" t="s">
        <v>334</v>
      </c>
      <c r="D12" s="399" t="s">
        <v>335</v>
      </c>
      <c r="E12" s="398">
        <v>4</v>
      </c>
      <c r="F12" s="400">
        <v>1</v>
      </c>
      <c r="G12" s="400">
        <v>1</v>
      </c>
      <c r="H12" s="400">
        <v>2</v>
      </c>
      <c r="I12" s="400">
        <v>4</v>
      </c>
      <c r="J12" s="403" t="s">
        <v>1322</v>
      </c>
      <c r="K12" s="579">
        <f>'Allegato 1.1 (CE) new'!L12</f>
        <v>0</v>
      </c>
      <c r="L12" s="579">
        <f>'Allegato 1.1 (CE) new'!M12</f>
        <v>0</v>
      </c>
      <c r="M12" s="579">
        <f>'Allegato 1.1 (CE) new'!N12</f>
        <v>0</v>
      </c>
      <c r="N12" s="579">
        <f>'Allegato 1.1 (CE) new'!O12</f>
        <v>0</v>
      </c>
      <c r="O12" s="578">
        <f t="shared" si="7"/>
        <v>0</v>
      </c>
      <c r="P12" s="578">
        <f t="shared" si="7"/>
        <v>0</v>
      </c>
      <c r="Q12" s="578">
        <f t="shared" si="5"/>
        <v>0</v>
      </c>
      <c r="R12" s="578">
        <f t="shared" si="6"/>
        <v>0</v>
      </c>
      <c r="S12" s="578">
        <f>'Allegato 1.1 (CE) new'!R12</f>
        <v>0</v>
      </c>
      <c r="T12" s="711" t="s">
        <v>2666</v>
      </c>
      <c r="U12" s="712">
        <v>4379</v>
      </c>
      <c r="V12" s="713">
        <v>4341</v>
      </c>
      <c r="W12" s="714">
        <v>4381</v>
      </c>
    </row>
    <row r="13" spans="1:23" ht="18.75" thickBot="1">
      <c r="A13" s="606"/>
      <c r="B13" s="398" t="s">
        <v>1317</v>
      </c>
      <c r="C13" s="398" t="s">
        <v>334</v>
      </c>
      <c r="D13" s="399" t="s">
        <v>335</v>
      </c>
      <c r="E13" s="398">
        <v>4</v>
      </c>
      <c r="F13" s="400">
        <v>1</v>
      </c>
      <c r="G13" s="400">
        <v>1</v>
      </c>
      <c r="H13" s="400">
        <v>2</v>
      </c>
      <c r="I13" s="400">
        <v>5</v>
      </c>
      <c r="J13" s="403" t="s">
        <v>1323</v>
      </c>
      <c r="K13" s="579">
        <f>'Allegato 1.1 (CE) new'!L13</f>
        <v>0</v>
      </c>
      <c r="L13" s="579">
        <f>'Allegato 1.1 (CE) new'!M13</f>
        <v>0</v>
      </c>
      <c r="M13" s="579">
        <f>'Allegato 1.1 (CE) new'!N13</f>
        <v>0</v>
      </c>
      <c r="N13" s="579">
        <f>'Allegato 1.1 (CE) new'!O13</f>
        <v>0</v>
      </c>
      <c r="O13" s="578">
        <f t="shared" si="7"/>
        <v>0</v>
      </c>
      <c r="P13" s="578">
        <f t="shared" si="7"/>
        <v>0</v>
      </c>
      <c r="Q13" s="578">
        <f t="shared" si="5"/>
        <v>0</v>
      </c>
      <c r="R13" s="578">
        <f t="shared" si="6"/>
        <v>0</v>
      </c>
      <c r="S13" s="578">
        <f>'Allegato 1.1 (CE) new'!R13</f>
        <v>0</v>
      </c>
      <c r="T13" s="711" t="s">
        <v>2667</v>
      </c>
      <c r="U13" s="712">
        <v>13269</v>
      </c>
      <c r="V13" s="713">
        <v>10703</v>
      </c>
      <c r="W13" s="715">
        <v>10787</v>
      </c>
    </row>
    <row r="14" spans="1:23" ht="18.75" thickBot="1">
      <c r="A14" s="606"/>
      <c r="B14" s="398" t="s">
        <v>1317</v>
      </c>
      <c r="C14" s="398" t="s">
        <v>334</v>
      </c>
      <c r="D14" s="399" t="s">
        <v>335</v>
      </c>
      <c r="E14" s="398">
        <v>4</v>
      </c>
      <c r="F14" s="400">
        <v>1</v>
      </c>
      <c r="G14" s="400">
        <v>1</v>
      </c>
      <c r="H14" s="400">
        <v>2</v>
      </c>
      <c r="I14" s="400">
        <v>6</v>
      </c>
      <c r="J14" s="403" t="s">
        <v>1324</v>
      </c>
      <c r="K14" s="579">
        <f>'Allegato 1.1 (CE) new'!L14</f>
        <v>0</v>
      </c>
      <c r="L14" s="579">
        <f>'Allegato 1.1 (CE) new'!M14</f>
        <v>0</v>
      </c>
      <c r="M14" s="579">
        <f>'Allegato 1.1 (CE) new'!N14</f>
        <v>0</v>
      </c>
      <c r="N14" s="579">
        <f>'Allegato 1.1 (CE) new'!O14</f>
        <v>0</v>
      </c>
      <c r="O14" s="578">
        <f t="shared" si="7"/>
        <v>0</v>
      </c>
      <c r="P14" s="578">
        <f t="shared" si="7"/>
        <v>0</v>
      </c>
      <c r="Q14" s="578">
        <f t="shared" si="5"/>
        <v>0</v>
      </c>
      <c r="R14" s="578">
        <f t="shared" si="6"/>
        <v>0</v>
      </c>
      <c r="S14" s="578">
        <f>'Allegato 1.1 (CE) new'!R14</f>
        <v>0</v>
      </c>
      <c r="T14" s="711" t="s">
        <v>66</v>
      </c>
      <c r="U14" s="716">
        <v>4791</v>
      </c>
      <c r="V14" s="717"/>
      <c r="W14" s="715"/>
    </row>
    <row r="15" spans="1:23" ht="36.75" thickBot="1">
      <c r="A15" s="606"/>
      <c r="B15" s="398" t="s">
        <v>1317</v>
      </c>
      <c r="C15" s="398" t="s">
        <v>334</v>
      </c>
      <c r="D15" s="399" t="s">
        <v>335</v>
      </c>
      <c r="E15" s="398">
        <v>4</v>
      </c>
      <c r="F15" s="400">
        <v>1</v>
      </c>
      <c r="G15" s="400">
        <v>1</v>
      </c>
      <c r="H15" s="400">
        <v>2</v>
      </c>
      <c r="I15" s="400">
        <v>7</v>
      </c>
      <c r="J15" s="403" t="s">
        <v>1325</v>
      </c>
      <c r="K15" s="579">
        <f>'Allegato 1.1 (CE) new'!L15</f>
        <v>0</v>
      </c>
      <c r="L15" s="579">
        <f>'Allegato 1.1 (CE) new'!M15</f>
        <v>0</v>
      </c>
      <c r="M15" s="579">
        <f>'Allegato 1.1 (CE) new'!N15</f>
        <v>0</v>
      </c>
      <c r="N15" s="579">
        <f>'Allegato 1.1 (CE) new'!O15</f>
        <v>0</v>
      </c>
      <c r="O15" s="578">
        <f t="shared" si="7"/>
        <v>0</v>
      </c>
      <c r="P15" s="578">
        <f t="shared" si="7"/>
        <v>0</v>
      </c>
      <c r="Q15" s="578">
        <f t="shared" si="5"/>
        <v>0</v>
      </c>
      <c r="R15" s="578">
        <f t="shared" si="6"/>
        <v>0</v>
      </c>
      <c r="S15" s="578">
        <f>'Allegato 1.1 (CE) new'!R15</f>
        <v>0</v>
      </c>
      <c r="T15" s="711" t="s">
        <v>2668</v>
      </c>
      <c r="U15" s="712">
        <v>-2259</v>
      </c>
      <c r="V15" s="713">
        <v>-1981</v>
      </c>
      <c r="W15" s="714">
        <v>-2000</v>
      </c>
    </row>
    <row r="16" spans="1:23" ht="18.75" thickBot="1">
      <c r="A16" s="606"/>
      <c r="B16" s="398" t="s">
        <v>1317</v>
      </c>
      <c r="C16" s="398" t="s">
        <v>334</v>
      </c>
      <c r="D16" s="399" t="s">
        <v>335</v>
      </c>
      <c r="E16" s="398">
        <v>4</v>
      </c>
      <c r="F16" s="400">
        <v>1</v>
      </c>
      <c r="G16" s="400">
        <v>1</v>
      </c>
      <c r="H16" s="400">
        <v>2</v>
      </c>
      <c r="I16" s="400">
        <v>8</v>
      </c>
      <c r="J16" s="403" t="s">
        <v>1326</v>
      </c>
      <c r="K16" s="579">
        <f>'Allegato 1.1 (CE) new'!L16</f>
        <v>0</v>
      </c>
      <c r="L16" s="579">
        <f>'Allegato 1.1 (CE) new'!M16</f>
        <v>0</v>
      </c>
      <c r="M16" s="579">
        <f>'Allegato 1.1 (CE) new'!N16</f>
        <v>0</v>
      </c>
      <c r="N16" s="579">
        <f>'Allegato 1.1 (CE) new'!O16</f>
        <v>0</v>
      </c>
      <c r="O16" s="578">
        <f t="shared" si="7"/>
        <v>0</v>
      </c>
      <c r="P16" s="578">
        <f t="shared" si="7"/>
        <v>0</v>
      </c>
      <c r="Q16" s="578">
        <f t="shared" si="5"/>
        <v>0</v>
      </c>
      <c r="R16" s="578">
        <f t="shared" si="6"/>
        <v>0</v>
      </c>
      <c r="S16" s="578">
        <f>'Allegato 1.1 (CE) new'!R16</f>
        <v>0</v>
      </c>
      <c r="T16" s="718" t="s">
        <v>2669</v>
      </c>
      <c r="U16" s="719">
        <f>SUM(U11:U15)</f>
        <v>282432</v>
      </c>
      <c r="V16" s="719">
        <f t="shared" ref="V16:W16" si="8">SUM(V11:V15)</f>
        <v>275315</v>
      </c>
      <c r="W16" s="719">
        <f t="shared" si="8"/>
        <v>275420</v>
      </c>
    </row>
    <row r="17" spans="1:19">
      <c r="A17" s="606"/>
      <c r="B17" s="398" t="s">
        <v>1317</v>
      </c>
      <c r="C17" s="398" t="s">
        <v>334</v>
      </c>
      <c r="D17" s="399" t="s">
        <v>335</v>
      </c>
      <c r="E17" s="398">
        <v>4</v>
      </c>
      <c r="F17" s="400">
        <v>1</v>
      </c>
      <c r="G17" s="400">
        <v>1</v>
      </c>
      <c r="H17" s="400">
        <v>2</v>
      </c>
      <c r="I17" s="400">
        <v>9</v>
      </c>
      <c r="J17" s="403" t="s">
        <v>1327</v>
      </c>
      <c r="K17" s="579">
        <f>'Allegato 1.1 (CE) new'!L17</f>
        <v>0</v>
      </c>
      <c r="L17" s="579">
        <f>'Allegato 1.1 (CE) new'!M17</f>
        <v>0</v>
      </c>
      <c r="M17" s="579">
        <f>'Allegato 1.1 (CE) new'!N17</f>
        <v>0</v>
      </c>
      <c r="N17" s="579">
        <f>'Allegato 1.1 (CE) new'!O17</f>
        <v>0</v>
      </c>
      <c r="O17" s="578">
        <f t="shared" si="7"/>
        <v>0</v>
      </c>
      <c r="P17" s="578">
        <f t="shared" si="7"/>
        <v>0</v>
      </c>
      <c r="Q17" s="578">
        <f t="shared" si="5"/>
        <v>0</v>
      </c>
      <c r="R17" s="578">
        <f t="shared" si="6"/>
        <v>0</v>
      </c>
      <c r="S17" s="578">
        <f>'Allegato 1.1 (CE) new'!R17</f>
        <v>0</v>
      </c>
    </row>
    <row r="18" spans="1:19">
      <c r="A18" s="606"/>
      <c r="B18" s="398" t="s">
        <v>1317</v>
      </c>
      <c r="C18" s="398" t="s">
        <v>334</v>
      </c>
      <c r="D18" s="399" t="s">
        <v>335</v>
      </c>
      <c r="E18" s="398">
        <v>4</v>
      </c>
      <c r="F18" s="400">
        <v>1</v>
      </c>
      <c r="G18" s="400">
        <v>1</v>
      </c>
      <c r="H18" s="400">
        <v>2</v>
      </c>
      <c r="I18" s="400">
        <v>10</v>
      </c>
      <c r="J18" s="403" t="s">
        <v>1328</v>
      </c>
      <c r="K18" s="579">
        <f>'Allegato 1.1 (CE) new'!L18</f>
        <v>0</v>
      </c>
      <c r="L18" s="579">
        <f>'Allegato 1.1 (CE) new'!M18</f>
        <v>0</v>
      </c>
      <c r="M18" s="579">
        <f>'Allegato 1.1 (CE) new'!N18</f>
        <v>0</v>
      </c>
      <c r="N18" s="579">
        <f>'Allegato 1.1 (CE) new'!O18</f>
        <v>0</v>
      </c>
      <c r="O18" s="578">
        <f t="shared" si="7"/>
        <v>0</v>
      </c>
      <c r="P18" s="578">
        <f t="shared" si="7"/>
        <v>0</v>
      </c>
      <c r="Q18" s="578">
        <f t="shared" si="5"/>
        <v>0</v>
      </c>
      <c r="R18" s="578">
        <f t="shared" si="6"/>
        <v>0</v>
      </c>
      <c r="S18" s="578">
        <f>'Allegato 1.1 (CE) new'!R18</f>
        <v>0</v>
      </c>
    </row>
    <row r="19" spans="1:19">
      <c r="A19" s="606"/>
      <c r="B19" s="398" t="s">
        <v>1317</v>
      </c>
      <c r="C19" s="398" t="s">
        <v>334</v>
      </c>
      <c r="D19" s="399" t="s">
        <v>335</v>
      </c>
      <c r="E19" s="398">
        <v>4</v>
      </c>
      <c r="F19" s="400">
        <v>1</v>
      </c>
      <c r="G19" s="400">
        <v>1</v>
      </c>
      <c r="H19" s="400">
        <v>2</v>
      </c>
      <c r="I19" s="400">
        <v>11</v>
      </c>
      <c r="J19" s="403" t="s">
        <v>1329</v>
      </c>
      <c r="K19" s="579">
        <f>'Allegato 1.1 (CE) new'!L19</f>
        <v>2771434.23</v>
      </c>
      <c r="L19" s="579">
        <f>'Allegato 1.1 (CE) new'!M19</f>
        <v>2771434</v>
      </c>
      <c r="M19" s="579">
        <f>'Allegato 1.1 (CE) new'!N19</f>
        <v>3550000</v>
      </c>
      <c r="N19" s="579">
        <f>'Allegato 1.1 (CE) new'!O19</f>
        <v>3549671</v>
      </c>
      <c r="O19" s="578">
        <f t="shared" si="7"/>
        <v>3620664.42</v>
      </c>
      <c r="P19" s="578">
        <f t="shared" si="7"/>
        <v>3693077.7083999999</v>
      </c>
      <c r="Q19" s="578">
        <f t="shared" si="5"/>
        <v>-329</v>
      </c>
      <c r="R19" s="578">
        <f t="shared" si="6"/>
        <v>778237</v>
      </c>
      <c r="S19" s="578">
        <f>'Allegato 1.1 (CE) new'!R19</f>
        <v>0</v>
      </c>
    </row>
    <row r="20" spans="1:19">
      <c r="A20" s="606"/>
      <c r="B20" s="398" t="s">
        <v>1317</v>
      </c>
      <c r="C20" s="398" t="s">
        <v>334</v>
      </c>
      <c r="D20" s="399" t="s">
        <v>335</v>
      </c>
      <c r="E20" s="398">
        <v>4</v>
      </c>
      <c r="F20" s="400">
        <v>1</v>
      </c>
      <c r="G20" s="400">
        <v>1</v>
      </c>
      <c r="H20" s="400">
        <v>2</v>
      </c>
      <c r="I20" s="400">
        <v>12</v>
      </c>
      <c r="J20" s="403" t="s">
        <v>1330</v>
      </c>
      <c r="K20" s="579">
        <f>'Allegato 1.1 (CE) new'!L20</f>
        <v>0</v>
      </c>
      <c r="L20" s="579">
        <f>'Allegato 1.1 (CE) new'!M20</f>
        <v>0</v>
      </c>
      <c r="M20" s="579">
        <f>'Allegato 1.1 (CE) new'!N20</f>
        <v>0</v>
      </c>
      <c r="N20" s="579">
        <f>'Allegato 1.1 (CE) new'!O20</f>
        <v>0</v>
      </c>
      <c r="O20" s="578">
        <f t="shared" si="7"/>
        <v>0</v>
      </c>
      <c r="P20" s="578">
        <f t="shared" si="7"/>
        <v>0</v>
      </c>
      <c r="Q20" s="578">
        <f t="shared" si="5"/>
        <v>0</v>
      </c>
      <c r="R20" s="578">
        <f t="shared" si="6"/>
        <v>0</v>
      </c>
      <c r="S20" s="578">
        <f>'Allegato 1.1 (CE) new'!R20</f>
        <v>0</v>
      </c>
    </row>
    <row r="21" spans="1:19">
      <c r="A21" s="606"/>
      <c r="B21" s="398" t="s">
        <v>1317</v>
      </c>
      <c r="C21" s="398" t="s">
        <v>334</v>
      </c>
      <c r="D21" s="399" t="s">
        <v>335</v>
      </c>
      <c r="E21" s="398">
        <v>4</v>
      </c>
      <c r="F21" s="400">
        <v>1</v>
      </c>
      <c r="G21" s="400">
        <v>1</v>
      </c>
      <c r="H21" s="400">
        <v>2</v>
      </c>
      <c r="I21" s="400">
        <v>13</v>
      </c>
      <c r="J21" s="403" t="s">
        <v>1331</v>
      </c>
      <c r="K21" s="579">
        <f>'Allegato 1.1 (CE) new'!L21</f>
        <v>0</v>
      </c>
      <c r="L21" s="579">
        <f>'Allegato 1.1 (CE) new'!M21</f>
        <v>0</v>
      </c>
      <c r="M21" s="579">
        <f>'Allegato 1.1 (CE) new'!N21</f>
        <v>0</v>
      </c>
      <c r="N21" s="579">
        <f>'Allegato 1.1 (CE) new'!O21</f>
        <v>0</v>
      </c>
      <c r="O21" s="578">
        <f t="shared" si="7"/>
        <v>0</v>
      </c>
      <c r="P21" s="578">
        <f t="shared" si="7"/>
        <v>0</v>
      </c>
      <c r="Q21" s="578">
        <f t="shared" si="5"/>
        <v>0</v>
      </c>
      <c r="R21" s="578">
        <f t="shared" si="6"/>
        <v>0</v>
      </c>
      <c r="S21" s="578">
        <f>'Allegato 1.1 (CE) new'!R21</f>
        <v>0</v>
      </c>
    </row>
    <row r="22" spans="1:19">
      <c r="A22" s="606"/>
      <c r="B22" s="398" t="s">
        <v>1317</v>
      </c>
      <c r="C22" s="398" t="s">
        <v>334</v>
      </c>
      <c r="D22" s="399" t="s">
        <v>335</v>
      </c>
      <c r="E22" s="398">
        <v>4</v>
      </c>
      <c r="F22" s="400">
        <v>1</v>
      </c>
      <c r="G22" s="400">
        <v>1</v>
      </c>
      <c r="H22" s="400">
        <v>2</v>
      </c>
      <c r="I22" s="400">
        <v>14</v>
      </c>
      <c r="J22" s="403" t="s">
        <v>1332</v>
      </c>
      <c r="K22" s="579">
        <f>'Allegato 1.1 (CE) new'!L22</f>
        <v>778236.47</v>
      </c>
      <c r="L22" s="579">
        <f>'Allegato 1.1 (CE) new'!M22</f>
        <v>0</v>
      </c>
      <c r="M22" s="579">
        <f>'Allegato 1.1 (CE) new'!N22</f>
        <v>0</v>
      </c>
      <c r="N22" s="579">
        <f>'Allegato 1.1 (CE) new'!O22</f>
        <v>0</v>
      </c>
      <c r="O22" s="578">
        <f t="shared" si="7"/>
        <v>0</v>
      </c>
      <c r="P22" s="578">
        <f t="shared" si="7"/>
        <v>0</v>
      </c>
      <c r="Q22" s="578">
        <f t="shared" si="5"/>
        <v>0</v>
      </c>
      <c r="R22" s="578">
        <f t="shared" si="6"/>
        <v>0</v>
      </c>
      <c r="S22" s="578">
        <f>'Allegato 1.1 (CE) new'!R22</f>
        <v>0</v>
      </c>
    </row>
    <row r="23" spans="1:19">
      <c r="A23" s="607"/>
      <c r="B23" s="389" t="s">
        <v>1333</v>
      </c>
      <c r="C23" s="389" t="s">
        <v>336</v>
      </c>
      <c r="D23" s="388" t="s">
        <v>1334</v>
      </c>
      <c r="E23" s="389">
        <v>4</v>
      </c>
      <c r="F23" s="390">
        <v>1</v>
      </c>
      <c r="G23" s="390">
        <v>2</v>
      </c>
      <c r="H23" s="390">
        <v>0</v>
      </c>
      <c r="I23" s="390">
        <v>0</v>
      </c>
      <c r="J23" s="391" t="s">
        <v>1335</v>
      </c>
      <c r="K23" s="592">
        <f>'Allegato 1.1 (CE) new'!L23</f>
        <v>943485.2</v>
      </c>
      <c r="L23" s="592">
        <f>'Allegato 1.1 (CE) new'!M23</f>
        <v>778236</v>
      </c>
      <c r="M23" s="592">
        <f>'Allegato 1.1 (CE) new'!N23</f>
        <v>480480</v>
      </c>
      <c r="N23" s="592">
        <f>'Allegato 1.1 (CE) new'!O23</f>
        <v>480480</v>
      </c>
      <c r="O23" s="592">
        <f t="shared" ref="O23:P23" si="9">O24+O29+O32</f>
        <v>490089.6</v>
      </c>
      <c r="P23" s="592">
        <f t="shared" si="9"/>
        <v>499891.39199999999</v>
      </c>
      <c r="Q23" s="592">
        <f>Q24+Q29+Q32</f>
        <v>0</v>
      </c>
      <c r="R23" s="592">
        <f>R24+R29+R32</f>
        <v>-297756</v>
      </c>
      <c r="S23" s="592">
        <f>'Allegato 1.1 (CE) new'!R23</f>
        <v>0</v>
      </c>
    </row>
    <row r="24" spans="1:19">
      <c r="A24" s="605"/>
      <c r="B24" s="393" t="s">
        <v>1336</v>
      </c>
      <c r="C24" s="393" t="s">
        <v>338</v>
      </c>
      <c r="D24" s="394" t="s">
        <v>339</v>
      </c>
      <c r="E24" s="393">
        <v>4</v>
      </c>
      <c r="F24" s="395">
        <v>1</v>
      </c>
      <c r="G24" s="395">
        <v>2</v>
      </c>
      <c r="H24" s="395">
        <v>1</v>
      </c>
      <c r="I24" s="395">
        <v>0</v>
      </c>
      <c r="J24" s="396" t="s">
        <v>1337</v>
      </c>
      <c r="K24" s="593">
        <f>'Allegato 1.1 (CE) new'!L24</f>
        <v>943485.2</v>
      </c>
      <c r="L24" s="593">
        <f>'Allegato 1.1 (CE) new'!M24</f>
        <v>778236</v>
      </c>
      <c r="M24" s="593">
        <f>'Allegato 1.1 (CE) new'!N24</f>
        <v>480480</v>
      </c>
      <c r="N24" s="593">
        <f>'Allegato 1.1 (CE) new'!O24</f>
        <v>480480</v>
      </c>
      <c r="O24" s="593">
        <f t="shared" ref="O24:P24" si="10">SUM(O25:O31)</f>
        <v>490089.6</v>
      </c>
      <c r="P24" s="593">
        <f t="shared" si="10"/>
        <v>499891.39199999999</v>
      </c>
      <c r="Q24" s="593">
        <f t="shared" ref="Q24:R24" si="11">SUM(Q25:Q31)</f>
        <v>0</v>
      </c>
      <c r="R24" s="593">
        <f t="shared" si="11"/>
        <v>-297756</v>
      </c>
      <c r="S24" s="593">
        <f>'Allegato 1.1 (CE) new'!R24</f>
        <v>0</v>
      </c>
    </row>
    <row r="25" spans="1:19">
      <c r="A25" s="606"/>
      <c r="B25" s="398" t="s">
        <v>1338</v>
      </c>
      <c r="C25" s="398" t="s">
        <v>340</v>
      </c>
      <c r="D25" s="405" t="s">
        <v>341</v>
      </c>
      <c r="E25" s="398">
        <v>4</v>
      </c>
      <c r="F25" s="400">
        <v>1</v>
      </c>
      <c r="G25" s="400">
        <v>2</v>
      </c>
      <c r="H25" s="400">
        <v>1</v>
      </c>
      <c r="I25" s="400">
        <v>1</v>
      </c>
      <c r="J25" s="406" t="s">
        <v>1339</v>
      </c>
      <c r="K25" s="594">
        <f>'Allegato 1.1 (CE) new'!L25</f>
        <v>36613.32</v>
      </c>
      <c r="L25" s="594">
        <f>'Allegato 1.1 (CE) new'!M25</f>
        <v>0</v>
      </c>
      <c r="M25" s="594">
        <f>'Allegato 1.1 (CE) new'!N25</f>
        <v>0</v>
      </c>
      <c r="N25" s="594">
        <f>'Allegato 1.1 (CE) new'!O25</f>
        <v>0</v>
      </c>
      <c r="O25" s="578">
        <f t="shared" ref="O25:P28" si="12">N25*0.02+N25</f>
        <v>0</v>
      </c>
      <c r="P25" s="578">
        <f t="shared" si="12"/>
        <v>0</v>
      </c>
      <c r="Q25" s="578">
        <f t="shared" ref="Q25:Q28" si="13">N25-M25</f>
        <v>0</v>
      </c>
      <c r="R25" s="578">
        <f t="shared" ref="R25:R28" si="14">N25-L25</f>
        <v>0</v>
      </c>
      <c r="S25" s="578">
        <f>'Allegato 1.1 (CE) new'!R25</f>
        <v>0</v>
      </c>
    </row>
    <row r="26" spans="1:19" ht="25.5">
      <c r="A26" s="606"/>
      <c r="B26" s="398" t="s">
        <v>1340</v>
      </c>
      <c r="C26" s="398" t="s">
        <v>342</v>
      </c>
      <c r="D26" s="405" t="s">
        <v>1341</v>
      </c>
      <c r="E26" s="398">
        <v>4</v>
      </c>
      <c r="F26" s="400">
        <v>1</v>
      </c>
      <c r="G26" s="400">
        <v>2</v>
      </c>
      <c r="H26" s="400">
        <v>1</v>
      </c>
      <c r="I26" s="400">
        <v>2</v>
      </c>
      <c r="J26" s="406" t="s">
        <v>1342</v>
      </c>
      <c r="K26" s="594">
        <f>'Allegato 1.1 (CE) new'!L26</f>
        <v>0</v>
      </c>
      <c r="L26" s="594">
        <f>'Allegato 1.1 (CE) new'!M26</f>
        <v>0</v>
      </c>
      <c r="M26" s="594">
        <f>'Allegato 1.1 (CE) new'!N26</f>
        <v>0</v>
      </c>
      <c r="N26" s="594">
        <f>'Allegato 1.1 (CE) new'!O26</f>
        <v>0</v>
      </c>
      <c r="O26" s="578">
        <f t="shared" si="12"/>
        <v>0</v>
      </c>
      <c r="P26" s="578">
        <f t="shared" si="12"/>
        <v>0</v>
      </c>
      <c r="Q26" s="578">
        <f t="shared" si="13"/>
        <v>0</v>
      </c>
      <c r="R26" s="578">
        <f t="shared" si="14"/>
        <v>0</v>
      </c>
      <c r="S26" s="578">
        <f>'Allegato 1.1 (CE) new'!R26</f>
        <v>0</v>
      </c>
    </row>
    <row r="27" spans="1:19" ht="25.5">
      <c r="A27" s="606" t="s">
        <v>350</v>
      </c>
      <c r="B27" s="398" t="s">
        <v>1343</v>
      </c>
      <c r="C27" s="398" t="s">
        <v>344</v>
      </c>
      <c r="D27" s="405" t="s">
        <v>1344</v>
      </c>
      <c r="E27" s="398">
        <v>4</v>
      </c>
      <c r="F27" s="400">
        <v>1</v>
      </c>
      <c r="G27" s="400">
        <v>2</v>
      </c>
      <c r="H27" s="400">
        <v>1</v>
      </c>
      <c r="I27" s="400">
        <v>3</v>
      </c>
      <c r="J27" s="406" t="s">
        <v>1345</v>
      </c>
      <c r="K27" s="594">
        <f>'Allegato 1.1 (CE) new'!L27</f>
        <v>0</v>
      </c>
      <c r="L27" s="594">
        <f>'Allegato 1.1 (CE) new'!M27</f>
        <v>0</v>
      </c>
      <c r="M27" s="594">
        <f>'Allegato 1.1 (CE) new'!N27</f>
        <v>0</v>
      </c>
      <c r="N27" s="594">
        <f>'Allegato 1.1 (CE) new'!O27</f>
        <v>0</v>
      </c>
      <c r="O27" s="578">
        <f t="shared" si="12"/>
        <v>0</v>
      </c>
      <c r="P27" s="578">
        <f t="shared" si="12"/>
        <v>0</v>
      </c>
      <c r="Q27" s="578">
        <f t="shared" si="13"/>
        <v>0</v>
      </c>
      <c r="R27" s="578">
        <f t="shared" si="14"/>
        <v>0</v>
      </c>
      <c r="S27" s="578">
        <f>'Allegato 1.1 (CE) new'!R27</f>
        <v>0</v>
      </c>
    </row>
    <row r="28" spans="1:19">
      <c r="A28" s="606"/>
      <c r="B28" s="398" t="s">
        <v>1346</v>
      </c>
      <c r="C28" s="398" t="s">
        <v>346</v>
      </c>
      <c r="D28" s="405" t="s">
        <v>347</v>
      </c>
      <c r="E28" s="398">
        <v>4</v>
      </c>
      <c r="F28" s="400">
        <v>1</v>
      </c>
      <c r="G28" s="400">
        <v>2</v>
      </c>
      <c r="H28" s="400">
        <v>1</v>
      </c>
      <c r="I28" s="400">
        <v>4</v>
      </c>
      <c r="J28" s="406" t="s">
        <v>1347</v>
      </c>
      <c r="K28" s="594">
        <f>'Allegato 1.1 (CE) new'!L28</f>
        <v>906871.88</v>
      </c>
      <c r="L28" s="594">
        <f>'Allegato 1.1 (CE) new'!M28</f>
        <v>778236</v>
      </c>
      <c r="M28" s="594">
        <f>'Allegato 1.1 (CE) new'!N28</f>
        <v>480480</v>
      </c>
      <c r="N28" s="594">
        <f>'Allegato 1.1 (CE) new'!O28</f>
        <v>480480</v>
      </c>
      <c r="O28" s="578">
        <f t="shared" si="12"/>
        <v>490089.6</v>
      </c>
      <c r="P28" s="578">
        <f t="shared" si="12"/>
        <v>499891.39199999999</v>
      </c>
      <c r="Q28" s="578">
        <f t="shared" si="13"/>
        <v>0</v>
      </c>
      <c r="R28" s="578">
        <f t="shared" si="14"/>
        <v>-297756</v>
      </c>
      <c r="S28" s="578">
        <f>'Allegato 1.1 (CE) new'!R28</f>
        <v>0</v>
      </c>
    </row>
    <row r="29" spans="1:19" ht="25.5">
      <c r="A29" s="605"/>
      <c r="B29" s="393" t="s">
        <v>1348</v>
      </c>
      <c r="C29" s="393" t="s">
        <v>348</v>
      </c>
      <c r="D29" s="408" t="s">
        <v>349</v>
      </c>
      <c r="E29" s="393">
        <v>4</v>
      </c>
      <c r="F29" s="395">
        <v>1</v>
      </c>
      <c r="G29" s="395">
        <v>2</v>
      </c>
      <c r="H29" s="395">
        <v>2</v>
      </c>
      <c r="I29" s="395">
        <v>0</v>
      </c>
      <c r="J29" s="396" t="s">
        <v>1349</v>
      </c>
      <c r="K29" s="593">
        <f>'Allegato 1.1 (CE) new'!L29</f>
        <v>0</v>
      </c>
      <c r="L29" s="593">
        <f>'Allegato 1.1 (CE) new'!M29</f>
        <v>0</v>
      </c>
      <c r="M29" s="593">
        <f>'Allegato 1.1 (CE) new'!N29</f>
        <v>0</v>
      </c>
      <c r="N29" s="593">
        <f>'Allegato 1.1 (CE) new'!O29</f>
        <v>0</v>
      </c>
      <c r="O29" s="593">
        <f t="shared" ref="O29:P29" si="15">SUBTOTAL(9,O30:O31)</f>
        <v>0</v>
      </c>
      <c r="P29" s="593">
        <f t="shared" si="15"/>
        <v>0</v>
      </c>
      <c r="Q29" s="593">
        <v>0</v>
      </c>
      <c r="R29" s="593">
        <v>0</v>
      </c>
      <c r="S29" s="593">
        <f>'Allegato 1.1 (CE) new'!R29</f>
        <v>0</v>
      </c>
    </row>
    <row r="30" spans="1:19" ht="25.5">
      <c r="A30" s="606"/>
      <c r="B30" s="398" t="s">
        <v>1350</v>
      </c>
      <c r="C30" s="398" t="s">
        <v>367</v>
      </c>
      <c r="D30" s="405" t="s">
        <v>352</v>
      </c>
      <c r="E30" s="398">
        <v>4</v>
      </c>
      <c r="F30" s="400">
        <v>1</v>
      </c>
      <c r="G30" s="400">
        <v>2</v>
      </c>
      <c r="H30" s="400">
        <v>2</v>
      </c>
      <c r="I30" s="400">
        <v>1</v>
      </c>
      <c r="J30" s="406" t="s">
        <v>1351</v>
      </c>
      <c r="K30" s="594">
        <f>'Allegato 1.1 (CE) new'!L30</f>
        <v>0</v>
      </c>
      <c r="L30" s="594">
        <f>'Allegato 1.1 (CE) new'!M30</f>
        <v>0</v>
      </c>
      <c r="M30" s="594">
        <f>'Allegato 1.1 (CE) new'!N30</f>
        <v>0</v>
      </c>
      <c r="N30" s="594">
        <f>'Allegato 1.1 (CE) new'!O30</f>
        <v>0</v>
      </c>
      <c r="O30" s="578">
        <f t="shared" ref="O30:P31" si="16">N30*0.02+N30</f>
        <v>0</v>
      </c>
      <c r="P30" s="578">
        <f t="shared" si="16"/>
        <v>0</v>
      </c>
      <c r="Q30" s="578">
        <f t="shared" ref="Q30:Q31" si="17">N30-M30</f>
        <v>0</v>
      </c>
      <c r="R30" s="578">
        <f t="shared" ref="R30:R31" si="18">N30-L30</f>
        <v>0</v>
      </c>
      <c r="S30" s="578">
        <f>'Allegato 1.1 (CE) new'!R30</f>
        <v>0</v>
      </c>
    </row>
    <row r="31" spans="1:19" ht="25.5">
      <c r="A31" s="606"/>
      <c r="B31" s="398" t="s">
        <v>1352</v>
      </c>
      <c r="C31" s="398" t="s">
        <v>369</v>
      </c>
      <c r="D31" s="405" t="s">
        <v>354</v>
      </c>
      <c r="E31" s="398">
        <v>4</v>
      </c>
      <c r="F31" s="400">
        <v>1</v>
      </c>
      <c r="G31" s="400">
        <v>2</v>
      </c>
      <c r="H31" s="400">
        <v>2</v>
      </c>
      <c r="I31" s="400">
        <v>2</v>
      </c>
      <c r="J31" s="406" t="s">
        <v>1353</v>
      </c>
      <c r="K31" s="594">
        <f>'Allegato 1.1 (CE) new'!L31</f>
        <v>0</v>
      </c>
      <c r="L31" s="594">
        <f>'Allegato 1.1 (CE) new'!M31</f>
        <v>0</v>
      </c>
      <c r="M31" s="594">
        <f>'Allegato 1.1 (CE) new'!N31</f>
        <v>0</v>
      </c>
      <c r="N31" s="594">
        <f>'Allegato 1.1 (CE) new'!O31</f>
        <v>0</v>
      </c>
      <c r="O31" s="578">
        <f t="shared" si="16"/>
        <v>0</v>
      </c>
      <c r="P31" s="578">
        <f t="shared" si="16"/>
        <v>0</v>
      </c>
      <c r="Q31" s="578">
        <f t="shared" si="17"/>
        <v>0</v>
      </c>
      <c r="R31" s="578">
        <f t="shared" si="18"/>
        <v>0</v>
      </c>
      <c r="S31" s="578">
        <f>'Allegato 1.1 (CE) new'!R31</f>
        <v>0</v>
      </c>
    </row>
    <row r="32" spans="1:19">
      <c r="A32" s="605"/>
      <c r="B32" s="393" t="s">
        <v>1354</v>
      </c>
      <c r="C32" s="393" t="s">
        <v>355</v>
      </c>
      <c r="D32" s="408" t="s">
        <v>356</v>
      </c>
      <c r="E32" s="393">
        <v>4</v>
      </c>
      <c r="F32" s="395">
        <v>1</v>
      </c>
      <c r="G32" s="395">
        <v>2</v>
      </c>
      <c r="H32" s="395">
        <v>3</v>
      </c>
      <c r="I32" s="395">
        <v>0</v>
      </c>
      <c r="J32" s="396" t="s">
        <v>1355</v>
      </c>
      <c r="K32" s="593">
        <f>'Allegato 1.1 (CE) new'!L32</f>
        <v>0</v>
      </c>
      <c r="L32" s="593">
        <f>'Allegato 1.1 (CE) new'!M32</f>
        <v>0</v>
      </c>
      <c r="M32" s="593">
        <f>'Allegato 1.1 (CE) new'!N32</f>
        <v>0</v>
      </c>
      <c r="N32" s="593">
        <f>'Allegato 1.1 (CE) new'!O32</f>
        <v>0</v>
      </c>
      <c r="O32" s="593">
        <f t="shared" ref="O32:P32" si="19">SUM(O33:O35)</f>
        <v>0</v>
      </c>
      <c r="P32" s="593">
        <f t="shared" si="19"/>
        <v>0</v>
      </c>
      <c r="Q32" s="593">
        <f t="shared" ref="Q32:R32" si="20">SUM(Q33:Q35)</f>
        <v>0</v>
      </c>
      <c r="R32" s="593">
        <f t="shared" si="20"/>
        <v>0</v>
      </c>
      <c r="S32" s="593">
        <f>'Allegato 1.1 (CE) new'!R32</f>
        <v>0</v>
      </c>
    </row>
    <row r="33" spans="1:22">
      <c r="A33" s="606"/>
      <c r="B33" s="398" t="s">
        <v>1356</v>
      </c>
      <c r="C33" s="398" t="s">
        <v>357</v>
      </c>
      <c r="D33" s="405" t="s">
        <v>358</v>
      </c>
      <c r="E33" s="398">
        <v>4</v>
      </c>
      <c r="F33" s="400">
        <v>1</v>
      </c>
      <c r="G33" s="400">
        <v>2</v>
      </c>
      <c r="H33" s="400">
        <v>3</v>
      </c>
      <c r="I33" s="400">
        <v>1</v>
      </c>
      <c r="J33" s="401" t="s">
        <v>1357</v>
      </c>
      <c r="K33" s="578">
        <f>'Allegato 1.1 (CE) new'!L33</f>
        <v>0</v>
      </c>
      <c r="L33" s="578">
        <f>'Allegato 1.1 (CE) new'!M33</f>
        <v>0</v>
      </c>
      <c r="M33" s="578">
        <f>'Allegato 1.1 (CE) new'!N33</f>
        <v>0</v>
      </c>
      <c r="N33" s="578">
        <f>'Allegato 1.1 (CE) new'!O33</f>
        <v>0</v>
      </c>
      <c r="O33" s="578">
        <f t="shared" ref="O33:P35" si="21">N33*0.02+N33</f>
        <v>0</v>
      </c>
      <c r="P33" s="578">
        <f t="shared" si="21"/>
        <v>0</v>
      </c>
      <c r="Q33" s="578">
        <f t="shared" ref="Q33:Q35" si="22">N33-M33</f>
        <v>0</v>
      </c>
      <c r="R33" s="578">
        <f t="shared" ref="R33:R35" si="23">N33-L33</f>
        <v>0</v>
      </c>
      <c r="S33" s="578">
        <f>'Allegato 1.1 (CE) new'!R33</f>
        <v>0</v>
      </c>
    </row>
    <row r="34" spans="1:22">
      <c r="A34" s="606"/>
      <c r="B34" s="398" t="s">
        <v>1358</v>
      </c>
      <c r="C34" s="398" t="s">
        <v>359</v>
      </c>
      <c r="D34" s="405" t="s">
        <v>360</v>
      </c>
      <c r="E34" s="398">
        <v>4</v>
      </c>
      <c r="F34" s="400">
        <v>1</v>
      </c>
      <c r="G34" s="400">
        <v>2</v>
      </c>
      <c r="H34" s="400">
        <v>3</v>
      </c>
      <c r="I34" s="400">
        <v>2</v>
      </c>
      <c r="J34" s="401" t="s">
        <v>1359</v>
      </c>
      <c r="K34" s="578">
        <f>'Allegato 1.1 (CE) new'!L34</f>
        <v>0</v>
      </c>
      <c r="L34" s="578">
        <f>'Allegato 1.1 (CE) new'!M34</f>
        <v>0</v>
      </c>
      <c r="M34" s="578">
        <f>'Allegato 1.1 (CE) new'!N34</f>
        <v>0</v>
      </c>
      <c r="N34" s="578">
        <f>'Allegato 1.1 (CE) new'!O34</f>
        <v>0</v>
      </c>
      <c r="O34" s="578">
        <f t="shared" si="21"/>
        <v>0</v>
      </c>
      <c r="P34" s="578">
        <f t="shared" si="21"/>
        <v>0</v>
      </c>
      <c r="Q34" s="578">
        <f t="shared" si="22"/>
        <v>0</v>
      </c>
      <c r="R34" s="578">
        <f t="shared" si="23"/>
        <v>0</v>
      </c>
      <c r="S34" s="578">
        <f>'Allegato 1.1 (CE) new'!R34</f>
        <v>0</v>
      </c>
    </row>
    <row r="35" spans="1:22">
      <c r="A35" s="606"/>
      <c r="B35" s="398" t="s">
        <v>1360</v>
      </c>
      <c r="C35" s="398" t="s">
        <v>361</v>
      </c>
      <c r="D35" s="405" t="s">
        <v>362</v>
      </c>
      <c r="E35" s="398">
        <v>4</v>
      </c>
      <c r="F35" s="400">
        <v>1</v>
      </c>
      <c r="G35" s="400">
        <v>2</v>
      </c>
      <c r="H35" s="400">
        <v>3</v>
      </c>
      <c r="I35" s="400">
        <v>3</v>
      </c>
      <c r="J35" s="406" t="s">
        <v>1361</v>
      </c>
      <c r="K35" s="594">
        <f>'Allegato 1.1 (CE) new'!L35</f>
        <v>0</v>
      </c>
      <c r="L35" s="594">
        <f>'Allegato 1.1 (CE) new'!M35</f>
        <v>0</v>
      </c>
      <c r="M35" s="594">
        <f>'Allegato 1.1 (CE) new'!N35</f>
        <v>0</v>
      </c>
      <c r="N35" s="594">
        <f>'Allegato 1.1 (CE) new'!O35</f>
        <v>0</v>
      </c>
      <c r="O35" s="578">
        <f t="shared" si="21"/>
        <v>0</v>
      </c>
      <c r="P35" s="578">
        <f t="shared" si="21"/>
        <v>0</v>
      </c>
      <c r="Q35" s="578">
        <f t="shared" si="22"/>
        <v>0</v>
      </c>
      <c r="R35" s="578">
        <f t="shared" si="23"/>
        <v>0</v>
      </c>
      <c r="S35" s="578">
        <f>'Allegato 1.1 (CE) new'!R35</f>
        <v>0</v>
      </c>
    </row>
    <row r="36" spans="1:22">
      <c r="A36" s="607"/>
      <c r="B36" s="389" t="s">
        <v>1362</v>
      </c>
      <c r="C36" s="389" t="s">
        <v>363</v>
      </c>
      <c r="D36" s="388" t="s">
        <v>1363</v>
      </c>
      <c r="E36" s="389">
        <v>4</v>
      </c>
      <c r="F36" s="390">
        <v>1</v>
      </c>
      <c r="G36" s="390">
        <v>3</v>
      </c>
      <c r="H36" s="390">
        <v>0</v>
      </c>
      <c r="I36" s="390">
        <v>0</v>
      </c>
      <c r="J36" s="391" t="s">
        <v>1364</v>
      </c>
      <c r="K36" s="592">
        <f>'Allegato 1.1 (CE) new'!L36</f>
        <v>18425</v>
      </c>
      <c r="L36" s="592">
        <f>'Allegato 1.1 (CE) new'!M36</f>
        <v>0</v>
      </c>
      <c r="M36" s="592">
        <f>'Allegato 1.1 (CE) new'!N36</f>
        <v>0</v>
      </c>
      <c r="N36" s="592">
        <f>'Allegato 1.1 (CE) new'!O36</f>
        <v>0</v>
      </c>
      <c r="O36" s="592">
        <f t="shared" ref="O36:R36" si="24">O37</f>
        <v>0</v>
      </c>
      <c r="P36" s="592">
        <f t="shared" si="24"/>
        <v>0</v>
      </c>
      <c r="Q36" s="592">
        <f t="shared" si="24"/>
        <v>0</v>
      </c>
      <c r="R36" s="592">
        <f t="shared" si="24"/>
        <v>0</v>
      </c>
      <c r="S36" s="592">
        <f>'Allegato 1.1 (CE) new'!R36</f>
        <v>0</v>
      </c>
    </row>
    <row r="37" spans="1:22" s="355" customFormat="1">
      <c r="A37" s="608"/>
      <c r="B37" s="409" t="s">
        <v>1362</v>
      </c>
      <c r="C37" s="409" t="s">
        <v>363</v>
      </c>
      <c r="D37" s="410" t="s">
        <v>364</v>
      </c>
      <c r="E37" s="411">
        <v>4</v>
      </c>
      <c r="F37" s="412">
        <v>1</v>
      </c>
      <c r="G37" s="412">
        <v>3</v>
      </c>
      <c r="H37" s="412">
        <v>1</v>
      </c>
      <c r="I37" s="412">
        <v>0</v>
      </c>
      <c r="J37" s="413" t="s">
        <v>1365</v>
      </c>
      <c r="K37" s="581">
        <f>'Allegato 1.1 (CE) new'!L37</f>
        <v>18425</v>
      </c>
      <c r="L37" s="581">
        <f>'Allegato 1.1 (CE) new'!M37</f>
        <v>0</v>
      </c>
      <c r="M37" s="581">
        <f>'Allegato 1.1 (CE) new'!N37</f>
        <v>0</v>
      </c>
      <c r="N37" s="581">
        <f>'Allegato 1.1 (CE) new'!O37</f>
        <v>0</v>
      </c>
      <c r="O37" s="581">
        <f t="shared" ref="O37:P37" si="25">SUBTOTAL(9,O38:O41)</f>
        <v>0</v>
      </c>
      <c r="P37" s="581">
        <f t="shared" si="25"/>
        <v>0</v>
      </c>
      <c r="Q37" s="581">
        <v>0</v>
      </c>
      <c r="R37" s="581">
        <v>0</v>
      </c>
      <c r="S37" s="581">
        <f>'Allegato 1.1 (CE) new'!R37</f>
        <v>0</v>
      </c>
    </row>
    <row r="38" spans="1:22">
      <c r="A38" s="606" t="s">
        <v>350</v>
      </c>
      <c r="B38" s="398" t="s">
        <v>1366</v>
      </c>
      <c r="C38" s="398" t="s">
        <v>365</v>
      </c>
      <c r="D38" s="405" t="s">
        <v>366</v>
      </c>
      <c r="E38" s="398">
        <v>4</v>
      </c>
      <c r="F38" s="400">
        <v>1</v>
      </c>
      <c r="G38" s="400">
        <v>3</v>
      </c>
      <c r="H38" s="400">
        <v>1</v>
      </c>
      <c r="I38" s="400">
        <v>1</v>
      </c>
      <c r="J38" s="406" t="s">
        <v>1367</v>
      </c>
      <c r="K38" s="594">
        <f>'Allegato 1.1 (CE) new'!L38</f>
        <v>0</v>
      </c>
      <c r="L38" s="594">
        <f>'Allegato 1.1 (CE) new'!M38</f>
        <v>0</v>
      </c>
      <c r="M38" s="594">
        <f>'Allegato 1.1 (CE) new'!N38</f>
        <v>0</v>
      </c>
      <c r="N38" s="594">
        <f>'Allegato 1.1 (CE) new'!O38</f>
        <v>0</v>
      </c>
      <c r="O38" s="578">
        <f t="shared" ref="O38:P41" si="26">N38*0.02+N38</f>
        <v>0</v>
      </c>
      <c r="P38" s="578">
        <f t="shared" si="26"/>
        <v>0</v>
      </c>
      <c r="Q38" s="578">
        <f t="shared" ref="Q38:Q41" si="27">N38-M38</f>
        <v>0</v>
      </c>
      <c r="R38" s="578">
        <f t="shared" ref="R38:R41" si="28">N38-L38</f>
        <v>0</v>
      </c>
      <c r="S38" s="578">
        <f>'Allegato 1.1 (CE) new'!R38</f>
        <v>0</v>
      </c>
    </row>
    <row r="39" spans="1:22">
      <c r="A39" s="606"/>
      <c r="B39" s="398" t="s">
        <v>1368</v>
      </c>
      <c r="C39" s="398" t="s">
        <v>367</v>
      </c>
      <c r="D39" s="405" t="s">
        <v>368</v>
      </c>
      <c r="E39" s="398">
        <v>4</v>
      </c>
      <c r="F39" s="400">
        <v>1</v>
      </c>
      <c r="G39" s="400">
        <v>3</v>
      </c>
      <c r="H39" s="400">
        <v>1</v>
      </c>
      <c r="I39" s="400">
        <v>2</v>
      </c>
      <c r="J39" s="406" t="s">
        <v>1369</v>
      </c>
      <c r="K39" s="594">
        <f>'Allegato 1.1 (CE) new'!L39</f>
        <v>0</v>
      </c>
      <c r="L39" s="594">
        <f>'Allegato 1.1 (CE) new'!M39</f>
        <v>0</v>
      </c>
      <c r="M39" s="594">
        <f>'Allegato 1.1 (CE) new'!N39</f>
        <v>0</v>
      </c>
      <c r="N39" s="594">
        <f>'Allegato 1.1 (CE) new'!O39</f>
        <v>0</v>
      </c>
      <c r="O39" s="578">
        <f t="shared" si="26"/>
        <v>0</v>
      </c>
      <c r="P39" s="578">
        <f t="shared" si="26"/>
        <v>0</v>
      </c>
      <c r="Q39" s="578">
        <f t="shared" si="27"/>
        <v>0</v>
      </c>
      <c r="R39" s="578">
        <f t="shared" si="28"/>
        <v>0</v>
      </c>
      <c r="S39" s="578">
        <f>'Allegato 1.1 (CE) new'!R39</f>
        <v>0</v>
      </c>
    </row>
    <row r="40" spans="1:22">
      <c r="A40" s="606"/>
      <c r="B40" s="398" t="s">
        <v>1370</v>
      </c>
      <c r="C40" s="398" t="s">
        <v>369</v>
      </c>
      <c r="D40" s="405" t="s">
        <v>370</v>
      </c>
      <c r="E40" s="398">
        <v>4</v>
      </c>
      <c r="F40" s="400">
        <v>1</v>
      </c>
      <c r="G40" s="400">
        <v>3</v>
      </c>
      <c r="H40" s="400">
        <v>1</v>
      </c>
      <c r="I40" s="400">
        <v>3</v>
      </c>
      <c r="J40" s="406" t="s">
        <v>1371</v>
      </c>
      <c r="K40" s="594">
        <f>'Allegato 1.1 (CE) new'!L40</f>
        <v>0</v>
      </c>
      <c r="L40" s="594">
        <f>'Allegato 1.1 (CE) new'!M40</f>
        <v>0</v>
      </c>
      <c r="M40" s="594">
        <f>'Allegato 1.1 (CE) new'!N40</f>
        <v>0</v>
      </c>
      <c r="N40" s="594">
        <f>'Allegato 1.1 (CE) new'!O40</f>
        <v>0</v>
      </c>
      <c r="O40" s="578">
        <f t="shared" si="26"/>
        <v>0</v>
      </c>
      <c r="P40" s="578">
        <f t="shared" si="26"/>
        <v>0</v>
      </c>
      <c r="Q40" s="578">
        <f t="shared" si="27"/>
        <v>0</v>
      </c>
      <c r="R40" s="578">
        <f t="shared" si="28"/>
        <v>0</v>
      </c>
      <c r="S40" s="578">
        <f>'Allegato 1.1 (CE) new'!R40</f>
        <v>0</v>
      </c>
    </row>
    <row r="41" spans="1:22" ht="12.75" customHeight="1">
      <c r="A41" s="606"/>
      <c r="B41" s="398" t="s">
        <v>1372</v>
      </c>
      <c r="C41" s="398" t="s">
        <v>371</v>
      </c>
      <c r="D41" s="399" t="s">
        <v>372</v>
      </c>
      <c r="E41" s="398">
        <v>4</v>
      </c>
      <c r="F41" s="400">
        <v>1</v>
      </c>
      <c r="G41" s="400">
        <v>3</v>
      </c>
      <c r="H41" s="400">
        <v>1</v>
      </c>
      <c r="I41" s="400">
        <v>4</v>
      </c>
      <c r="J41" s="415" t="s">
        <v>1373</v>
      </c>
      <c r="K41" s="582">
        <f>'Allegato 1.1 (CE) new'!L41</f>
        <v>18425</v>
      </c>
      <c r="L41" s="582">
        <f>'Allegato 1.1 (CE) new'!M41</f>
        <v>0</v>
      </c>
      <c r="M41" s="582">
        <f>'Allegato 1.1 (CE) new'!N41</f>
        <v>0</v>
      </c>
      <c r="N41" s="582">
        <f>'Allegato 1.1 (CE) new'!O41</f>
        <v>0</v>
      </c>
      <c r="O41" s="578">
        <f t="shared" si="26"/>
        <v>0</v>
      </c>
      <c r="P41" s="578">
        <f t="shared" si="26"/>
        <v>0</v>
      </c>
      <c r="Q41" s="578">
        <f t="shared" si="27"/>
        <v>0</v>
      </c>
      <c r="R41" s="578">
        <f t="shared" si="28"/>
        <v>0</v>
      </c>
      <c r="S41" s="578">
        <f>'Allegato 1.1 (CE) new'!R41</f>
        <v>0</v>
      </c>
    </row>
    <row r="42" spans="1:22">
      <c r="A42" s="607"/>
      <c r="B42" s="389" t="s">
        <v>1374</v>
      </c>
      <c r="C42" s="389" t="s">
        <v>373</v>
      </c>
      <c r="D42" s="388" t="s">
        <v>1375</v>
      </c>
      <c r="E42" s="389">
        <v>4</v>
      </c>
      <c r="F42" s="390">
        <v>1</v>
      </c>
      <c r="G42" s="390">
        <v>4</v>
      </c>
      <c r="H42" s="390">
        <v>0</v>
      </c>
      <c r="I42" s="390">
        <v>0</v>
      </c>
      <c r="J42" s="391" t="s">
        <v>1376</v>
      </c>
      <c r="K42" s="592">
        <f>'Allegato 1.1 (CE) new'!L42</f>
        <v>24000</v>
      </c>
      <c r="L42" s="592">
        <f>'Allegato 1.1 (CE) new'!M42</f>
        <v>24000</v>
      </c>
      <c r="M42" s="592">
        <f>'Allegato 1.1 (CE) new'!N42</f>
        <v>24000</v>
      </c>
      <c r="N42" s="592">
        <f>'Allegato 1.1 (CE) new'!O42</f>
        <v>24000</v>
      </c>
      <c r="O42" s="592">
        <f t="shared" ref="O42:R43" si="29">O43</f>
        <v>24480</v>
      </c>
      <c r="P42" s="592">
        <f t="shared" si="29"/>
        <v>24969.599999999999</v>
      </c>
      <c r="Q42" s="592">
        <f t="shared" si="29"/>
        <v>0</v>
      </c>
      <c r="R42" s="592">
        <f t="shared" si="29"/>
        <v>0</v>
      </c>
      <c r="S42" s="592">
        <f>'Allegato 1.1 (CE) new'!R42</f>
        <v>0</v>
      </c>
      <c r="V42" s="344">
        <v>3000000</v>
      </c>
    </row>
    <row r="43" spans="1:22">
      <c r="A43" s="605"/>
      <c r="B43" s="393" t="s">
        <v>1374</v>
      </c>
      <c r="C43" s="393" t="s">
        <v>373</v>
      </c>
      <c r="D43" s="394" t="s">
        <v>374</v>
      </c>
      <c r="E43" s="393">
        <v>4</v>
      </c>
      <c r="F43" s="395">
        <v>1</v>
      </c>
      <c r="G43" s="395">
        <v>4</v>
      </c>
      <c r="H43" s="395">
        <v>1</v>
      </c>
      <c r="I43" s="395">
        <v>0</v>
      </c>
      <c r="J43" s="396" t="s">
        <v>1377</v>
      </c>
      <c r="K43" s="593">
        <f>'Allegato 1.1 (CE) new'!L43</f>
        <v>24000</v>
      </c>
      <c r="L43" s="593">
        <f>'Allegato 1.1 (CE) new'!M43</f>
        <v>24000</v>
      </c>
      <c r="M43" s="593">
        <f>'Allegato 1.1 (CE) new'!N43</f>
        <v>24000</v>
      </c>
      <c r="N43" s="593">
        <f>'Allegato 1.1 (CE) new'!O43</f>
        <v>24000</v>
      </c>
      <c r="O43" s="593">
        <f t="shared" si="29"/>
        <v>24480</v>
      </c>
      <c r="P43" s="593">
        <f t="shared" si="29"/>
        <v>24969.599999999999</v>
      </c>
      <c r="Q43" s="593">
        <f t="shared" si="29"/>
        <v>0</v>
      </c>
      <c r="R43" s="593">
        <f t="shared" si="29"/>
        <v>0</v>
      </c>
      <c r="S43" s="593">
        <f>'Allegato 1.1 (CE) new'!R43</f>
        <v>0</v>
      </c>
      <c r="V43" s="344">
        <f>V42*0.6</f>
        <v>1800000</v>
      </c>
    </row>
    <row r="44" spans="1:22">
      <c r="A44" s="606"/>
      <c r="B44" s="398" t="s">
        <v>1374</v>
      </c>
      <c r="C44" s="398" t="s">
        <v>373</v>
      </c>
      <c r="D44" s="399" t="s">
        <v>374</v>
      </c>
      <c r="E44" s="398">
        <v>4</v>
      </c>
      <c r="F44" s="400">
        <v>1</v>
      </c>
      <c r="G44" s="400">
        <v>4</v>
      </c>
      <c r="H44" s="400">
        <v>1</v>
      </c>
      <c r="I44" s="400">
        <v>1</v>
      </c>
      <c r="J44" s="415" t="s">
        <v>1377</v>
      </c>
      <c r="K44" s="582">
        <f>'Allegato 1.1 (CE) new'!L44</f>
        <v>24000</v>
      </c>
      <c r="L44" s="582">
        <f>'Allegato 1.1 (CE) new'!M44</f>
        <v>24000</v>
      </c>
      <c r="M44" s="582">
        <f>'Allegato 1.1 (CE) new'!N44</f>
        <v>24000</v>
      </c>
      <c r="N44" s="582">
        <f>'Allegato 1.1 (CE) new'!O44</f>
        <v>24000</v>
      </c>
      <c r="O44" s="578">
        <f>N44*0.02+N44</f>
        <v>24480</v>
      </c>
      <c r="P44" s="578">
        <f>O44*0.02+O44</f>
        <v>24969.599999999999</v>
      </c>
      <c r="Q44" s="578">
        <f>N44-M44</f>
        <v>0</v>
      </c>
      <c r="R44" s="578">
        <f>N44-L44</f>
        <v>0</v>
      </c>
      <c r="S44" s="578">
        <f>'Allegato 1.1 (CE) new'!R44</f>
        <v>0</v>
      </c>
    </row>
    <row r="45" spans="1:22" ht="25.5">
      <c r="A45" s="603"/>
      <c r="B45" s="381" t="s">
        <v>1378</v>
      </c>
      <c r="C45" s="381" t="s">
        <v>375</v>
      </c>
      <c r="D45" s="382" t="s">
        <v>1379</v>
      </c>
      <c r="E45" s="383">
        <v>4</v>
      </c>
      <c r="F45" s="384">
        <v>2</v>
      </c>
      <c r="G45" s="384">
        <v>0</v>
      </c>
      <c r="H45" s="384">
        <v>0</v>
      </c>
      <c r="I45" s="384">
        <v>0</v>
      </c>
      <c r="J45" s="382" t="s">
        <v>1380</v>
      </c>
      <c r="K45" s="595">
        <f>'Allegato 1.1 (CE) new'!L45</f>
        <v>-1777084.2</v>
      </c>
      <c r="L45" s="595">
        <f>'Allegato 1.1 (CE) new'!M45</f>
        <v>-1096851</v>
      </c>
      <c r="M45" s="595">
        <f>'Allegato 1.1 (CE) new'!N45</f>
        <v>-525069</v>
      </c>
      <c r="N45" s="595">
        <f>'Allegato 1.1 (CE) new'!O45</f>
        <v>0</v>
      </c>
      <c r="O45" s="595">
        <f t="shared" ref="O45:R45" si="30">O46</f>
        <v>0</v>
      </c>
      <c r="P45" s="595">
        <f t="shared" si="30"/>
        <v>0</v>
      </c>
      <c r="Q45" s="595">
        <f t="shared" si="30"/>
        <v>525069</v>
      </c>
      <c r="R45" s="595">
        <f t="shared" si="30"/>
        <v>1096851</v>
      </c>
      <c r="S45" s="595">
        <f>'Allegato 1.1 (CE) new'!R45</f>
        <v>0</v>
      </c>
    </row>
    <row r="46" spans="1:22" ht="25.5">
      <c r="A46" s="607"/>
      <c r="B46" s="389" t="s">
        <v>1378</v>
      </c>
      <c r="C46" s="389" t="s">
        <v>375</v>
      </c>
      <c r="D46" s="388" t="s">
        <v>1379</v>
      </c>
      <c r="E46" s="389">
        <v>4</v>
      </c>
      <c r="F46" s="390">
        <v>2</v>
      </c>
      <c r="G46" s="390">
        <v>1</v>
      </c>
      <c r="H46" s="390">
        <v>0</v>
      </c>
      <c r="I46" s="390">
        <v>0</v>
      </c>
      <c r="J46" s="391" t="s">
        <v>1380</v>
      </c>
      <c r="K46" s="592">
        <f>'Allegato 1.1 (CE) new'!L46</f>
        <v>-1777084.2</v>
      </c>
      <c r="L46" s="592">
        <f>'Allegato 1.1 (CE) new'!M46</f>
        <v>-1096851</v>
      </c>
      <c r="M46" s="592">
        <f>'Allegato 1.1 (CE) new'!N46</f>
        <v>-525069</v>
      </c>
      <c r="N46" s="592">
        <f>'Allegato 1.1 (CE) new'!O46</f>
        <v>0</v>
      </c>
      <c r="O46" s="592">
        <f t="shared" ref="O46:R46" si="31">O47+O49</f>
        <v>0</v>
      </c>
      <c r="P46" s="592">
        <f t="shared" si="31"/>
        <v>0</v>
      </c>
      <c r="Q46" s="592">
        <f t="shared" si="31"/>
        <v>525069</v>
      </c>
      <c r="R46" s="592">
        <f t="shared" si="31"/>
        <v>1096851</v>
      </c>
      <c r="S46" s="592">
        <f>'Allegato 1.1 (CE) new'!R46</f>
        <v>0</v>
      </c>
    </row>
    <row r="47" spans="1:22" ht="25.5">
      <c r="A47" s="605"/>
      <c r="B47" s="393" t="s">
        <v>1381</v>
      </c>
      <c r="C47" s="393" t="s">
        <v>377</v>
      </c>
      <c r="D47" s="396" t="s">
        <v>378</v>
      </c>
      <c r="E47" s="393">
        <v>4</v>
      </c>
      <c r="F47" s="395">
        <v>2</v>
      </c>
      <c r="G47" s="395">
        <v>1</v>
      </c>
      <c r="H47" s="395">
        <v>1</v>
      </c>
      <c r="I47" s="395">
        <v>0</v>
      </c>
      <c r="J47" s="396" t="s">
        <v>1382</v>
      </c>
      <c r="K47" s="593">
        <f>'Allegato 1.1 (CE) new'!L47</f>
        <v>-1777084.2</v>
      </c>
      <c r="L47" s="593">
        <f>'Allegato 1.1 (CE) new'!M47</f>
        <v>-1096851</v>
      </c>
      <c r="M47" s="593">
        <f>'Allegato 1.1 (CE) new'!N47</f>
        <v>-525069</v>
      </c>
      <c r="N47" s="593">
        <f>'Allegato 1.1 (CE) new'!O47</f>
        <v>0</v>
      </c>
      <c r="O47" s="593">
        <f t="shared" ref="O47:R47" si="32">O48</f>
        <v>0</v>
      </c>
      <c r="P47" s="593">
        <f t="shared" si="32"/>
        <v>0</v>
      </c>
      <c r="Q47" s="593">
        <f t="shared" si="32"/>
        <v>525069</v>
      </c>
      <c r="R47" s="593">
        <f t="shared" si="32"/>
        <v>1096851</v>
      </c>
      <c r="S47" s="593">
        <f>'Allegato 1.1 (CE) new'!R47</f>
        <v>0</v>
      </c>
    </row>
    <row r="48" spans="1:22" ht="25.5">
      <c r="A48" s="606"/>
      <c r="B48" s="398" t="s">
        <v>1381</v>
      </c>
      <c r="C48" s="398" t="s">
        <v>377</v>
      </c>
      <c r="D48" s="399" t="s">
        <v>378</v>
      </c>
      <c r="E48" s="398">
        <v>4</v>
      </c>
      <c r="F48" s="400">
        <v>2</v>
      </c>
      <c r="G48" s="400">
        <v>1</v>
      </c>
      <c r="H48" s="400">
        <v>1</v>
      </c>
      <c r="I48" s="400">
        <v>1</v>
      </c>
      <c r="J48" s="415" t="s">
        <v>1382</v>
      </c>
      <c r="K48" s="582">
        <f>'Allegato 1.1 (CE) new'!L48</f>
        <v>-1777084.2</v>
      </c>
      <c r="L48" s="582">
        <f>'Allegato 1.1 (CE) new'!M48</f>
        <v>-1096851</v>
      </c>
      <c r="M48" s="582">
        <f>'Allegato 1.1 (CE) new'!N48</f>
        <v>-525069</v>
      </c>
      <c r="N48" s="582">
        <f>'Allegato 1.1 (CE) new'!O48</f>
        <v>0</v>
      </c>
      <c r="O48" s="578">
        <f>N48*0.02+N48</f>
        <v>0</v>
      </c>
      <c r="P48" s="578">
        <f>O48*0.02+O48</f>
        <v>0</v>
      </c>
      <c r="Q48" s="578">
        <f>N48-M48</f>
        <v>525069</v>
      </c>
      <c r="R48" s="578">
        <f>N48-L48</f>
        <v>1096851</v>
      </c>
      <c r="S48" s="578">
        <f>'Allegato 1.1 (CE) new'!R48</f>
        <v>0</v>
      </c>
      <c r="U48" s="361">
        <f>N48-M48</f>
        <v>525069</v>
      </c>
    </row>
    <row r="49" spans="1:21" ht="25.5">
      <c r="A49" s="605"/>
      <c r="B49" s="393" t="s">
        <v>1383</v>
      </c>
      <c r="C49" s="393" t="s">
        <v>379</v>
      </c>
      <c r="D49" s="396" t="s">
        <v>380</v>
      </c>
      <c r="E49" s="393">
        <v>4</v>
      </c>
      <c r="F49" s="395">
        <v>2</v>
      </c>
      <c r="G49" s="395">
        <v>2</v>
      </c>
      <c r="H49" s="395">
        <v>1</v>
      </c>
      <c r="I49" s="395">
        <v>0</v>
      </c>
      <c r="J49" s="396" t="s">
        <v>1384</v>
      </c>
      <c r="K49" s="593">
        <f>'Allegato 1.1 (CE) new'!L49</f>
        <v>0</v>
      </c>
      <c r="L49" s="593">
        <f>'Allegato 1.1 (CE) new'!M49</f>
        <v>0</v>
      </c>
      <c r="M49" s="593">
        <f>'Allegato 1.1 (CE) new'!N49</f>
        <v>0</v>
      </c>
      <c r="N49" s="593">
        <f>'Allegato 1.1 (CE) new'!O49</f>
        <v>0</v>
      </c>
      <c r="O49" s="593">
        <f t="shared" ref="O49:P49" si="33">O50</f>
        <v>0</v>
      </c>
      <c r="P49" s="593">
        <f t="shared" si="33"/>
        <v>0</v>
      </c>
      <c r="Q49" s="593">
        <f>Q50</f>
        <v>0</v>
      </c>
      <c r="R49" s="593">
        <f>R50</f>
        <v>0</v>
      </c>
      <c r="S49" s="593">
        <f>'Allegato 1.1 (CE) new'!R49</f>
        <v>0</v>
      </c>
      <c r="U49" s="361">
        <f>U48/0.6</f>
        <v>875115</v>
      </c>
    </row>
    <row r="50" spans="1:21" ht="25.5">
      <c r="A50" s="606"/>
      <c r="B50" s="398" t="s">
        <v>1383</v>
      </c>
      <c r="C50" s="398" t="s">
        <v>379</v>
      </c>
      <c r="D50" s="399" t="s">
        <v>380</v>
      </c>
      <c r="E50" s="398">
        <v>4</v>
      </c>
      <c r="F50" s="400">
        <v>2</v>
      </c>
      <c r="G50" s="400">
        <v>2</v>
      </c>
      <c r="H50" s="400">
        <v>1</v>
      </c>
      <c r="I50" s="400">
        <v>1</v>
      </c>
      <c r="J50" s="415" t="s">
        <v>1384</v>
      </c>
      <c r="K50" s="582">
        <f>'Allegato 1.1 (CE) new'!L50</f>
        <v>0</v>
      </c>
      <c r="L50" s="582">
        <f>'Allegato 1.1 (CE) new'!M50</f>
        <v>0</v>
      </c>
      <c r="M50" s="582">
        <f>'Allegato 1.1 (CE) new'!N50</f>
        <v>0</v>
      </c>
      <c r="N50" s="582">
        <f>'Allegato 1.1 (CE) new'!O50</f>
        <v>0</v>
      </c>
      <c r="O50" s="578">
        <f>N50*0.02+N50</f>
        <v>0</v>
      </c>
      <c r="P50" s="578">
        <f>O50*0.02+O50</f>
        <v>0</v>
      </c>
      <c r="Q50" s="578">
        <f>N50-M50</f>
        <v>0</v>
      </c>
      <c r="R50" s="578">
        <f>N50-L50</f>
        <v>0</v>
      </c>
      <c r="S50" s="578">
        <f>'Allegato 1.1 (CE) new'!R50</f>
        <v>0</v>
      </c>
      <c r="U50" s="361"/>
    </row>
    <row r="51" spans="1:21" ht="25.5">
      <c r="A51" s="603"/>
      <c r="B51" s="381" t="s">
        <v>1385</v>
      </c>
      <c r="C51" s="381" t="s">
        <v>379</v>
      </c>
      <c r="D51" s="382" t="s">
        <v>1386</v>
      </c>
      <c r="E51" s="383">
        <v>4</v>
      </c>
      <c r="F51" s="384">
        <v>3</v>
      </c>
      <c r="G51" s="384">
        <v>0</v>
      </c>
      <c r="H51" s="384">
        <v>0</v>
      </c>
      <c r="I51" s="384">
        <v>0</v>
      </c>
      <c r="J51" s="382" t="s">
        <v>1387</v>
      </c>
      <c r="K51" s="595">
        <f>'Allegato 1.1 (CE) new'!L51</f>
        <v>903211.53</v>
      </c>
      <c r="L51" s="595">
        <f>'Allegato 1.1 (CE) new'!M51</f>
        <v>900000</v>
      </c>
      <c r="M51" s="595">
        <f>'Allegato 1.1 (CE) new'!N51</f>
        <v>138000</v>
      </c>
      <c r="N51" s="595">
        <f>'Allegato 1.1 (CE) new'!O51</f>
        <v>0</v>
      </c>
      <c r="O51" s="595">
        <f t="shared" ref="O51:P51" si="34">O52</f>
        <v>0</v>
      </c>
      <c r="P51" s="595">
        <f t="shared" si="34"/>
        <v>0</v>
      </c>
      <c r="Q51" s="595">
        <f>Q52</f>
        <v>-138000</v>
      </c>
      <c r="R51" s="595">
        <f>R52</f>
        <v>-900000</v>
      </c>
      <c r="S51" s="595">
        <f>'Allegato 1.1 (CE) new'!R51</f>
        <v>0</v>
      </c>
    </row>
    <row r="52" spans="1:21" ht="25.5">
      <c r="A52" s="607"/>
      <c r="B52" s="389" t="s">
        <v>1388</v>
      </c>
      <c r="C52" s="389" t="s">
        <v>381</v>
      </c>
      <c r="D52" s="388" t="s">
        <v>1386</v>
      </c>
      <c r="E52" s="389">
        <v>4</v>
      </c>
      <c r="F52" s="390">
        <v>3</v>
      </c>
      <c r="G52" s="390">
        <v>1</v>
      </c>
      <c r="H52" s="390">
        <v>0</v>
      </c>
      <c r="I52" s="390">
        <v>0</v>
      </c>
      <c r="J52" s="391" t="s">
        <v>1387</v>
      </c>
      <c r="K52" s="592">
        <f>'Allegato 1.1 (CE) new'!L52</f>
        <v>903211.53</v>
      </c>
      <c r="L52" s="592">
        <f>'Allegato 1.1 (CE) new'!M52</f>
        <v>900000</v>
      </c>
      <c r="M52" s="592">
        <f>'Allegato 1.1 (CE) new'!N52</f>
        <v>138000</v>
      </c>
      <c r="N52" s="592">
        <f>'Allegato 1.1 (CE) new'!O52</f>
        <v>0</v>
      </c>
      <c r="O52" s="592">
        <f t="shared" ref="O52:P52" si="35">O53+O68+O70+O72</f>
        <v>0</v>
      </c>
      <c r="P52" s="592">
        <f t="shared" si="35"/>
        <v>0</v>
      </c>
      <c r="Q52" s="592">
        <f>Q53+Q68+Q70+Q72</f>
        <v>-138000</v>
      </c>
      <c r="R52" s="592">
        <f>R53+R68+R70+R72</f>
        <v>-900000</v>
      </c>
      <c r="S52" s="592">
        <f>'Allegato 1.1 (CE) new'!R52</f>
        <v>0</v>
      </c>
    </row>
    <row r="53" spans="1:21" ht="25.5" customHeight="1">
      <c r="A53" s="605"/>
      <c r="B53" s="393" t="s">
        <v>1389</v>
      </c>
      <c r="C53" s="393" t="s">
        <v>383</v>
      </c>
      <c r="D53" s="396" t="s">
        <v>384</v>
      </c>
      <c r="E53" s="393">
        <v>4</v>
      </c>
      <c r="F53" s="395">
        <v>3</v>
      </c>
      <c r="G53" s="395">
        <v>1</v>
      </c>
      <c r="H53" s="395">
        <v>1</v>
      </c>
      <c r="I53" s="395">
        <v>0</v>
      </c>
      <c r="J53" s="418" t="s">
        <v>1390</v>
      </c>
      <c r="K53" s="584">
        <f>'Allegato 1.1 (CE) new'!L53</f>
        <v>903211.53</v>
      </c>
      <c r="L53" s="584">
        <f>'Allegato 1.1 (CE) new'!M53</f>
        <v>900000</v>
      </c>
      <c r="M53" s="584">
        <f>'Allegato 1.1 (CE) new'!N53</f>
        <v>138000</v>
      </c>
      <c r="N53" s="584">
        <f>'Allegato 1.1 (CE) new'!O53</f>
        <v>0</v>
      </c>
      <c r="O53" s="584">
        <f t="shared" ref="O53:P53" si="36">SUBTOTAL(9,O54:O67)</f>
        <v>0</v>
      </c>
      <c r="P53" s="584">
        <f t="shared" si="36"/>
        <v>0</v>
      </c>
      <c r="Q53" s="584">
        <f>SUBTOTAL(9,Q54:Q67)</f>
        <v>0</v>
      </c>
      <c r="R53" s="584">
        <f>SUBTOTAL(9,R54:R67)</f>
        <v>-900000</v>
      </c>
      <c r="S53" s="584">
        <f>'Allegato 1.1 (CE) new'!R53</f>
        <v>0</v>
      </c>
    </row>
    <row r="54" spans="1:21" ht="25.5">
      <c r="A54" s="606"/>
      <c r="B54" s="398" t="s">
        <v>1389</v>
      </c>
      <c r="C54" s="398" t="s">
        <v>383</v>
      </c>
      <c r="D54" s="399" t="s">
        <v>384</v>
      </c>
      <c r="E54" s="398">
        <v>4</v>
      </c>
      <c r="F54" s="400">
        <v>3</v>
      </c>
      <c r="G54" s="400">
        <v>1</v>
      </c>
      <c r="H54" s="400">
        <v>1</v>
      </c>
      <c r="I54" s="400">
        <v>1</v>
      </c>
      <c r="J54" s="415" t="s">
        <v>1391</v>
      </c>
      <c r="K54" s="582">
        <f>'Allegato 1.1 (CE) new'!L54</f>
        <v>0</v>
      </c>
      <c r="L54" s="582">
        <f>'Allegato 1.1 (CE) new'!M54</f>
        <v>0</v>
      </c>
      <c r="M54" s="582">
        <f>'Allegato 1.1 (CE) new'!N54</f>
        <v>0</v>
      </c>
      <c r="N54" s="582">
        <f>'Allegato 1.1 (CE) new'!O54</f>
        <v>0</v>
      </c>
      <c r="O54" s="578">
        <f t="shared" ref="O54:P67" si="37">N54*0.02+N54</f>
        <v>0</v>
      </c>
      <c r="P54" s="578">
        <f t="shared" si="37"/>
        <v>0</v>
      </c>
      <c r="Q54" s="578">
        <f t="shared" ref="Q54:Q67" si="38">N54-M54</f>
        <v>0</v>
      </c>
      <c r="R54" s="578">
        <f t="shared" ref="R54:R67" si="39">N54-L54</f>
        <v>0</v>
      </c>
      <c r="S54" s="578">
        <f>'Allegato 1.1 (CE) new'!R54</f>
        <v>0</v>
      </c>
    </row>
    <row r="55" spans="1:21" ht="25.5">
      <c r="A55" s="606"/>
      <c r="B55" s="398" t="s">
        <v>1389</v>
      </c>
      <c r="C55" s="398" t="s">
        <v>383</v>
      </c>
      <c r="D55" s="399" t="s">
        <v>384</v>
      </c>
      <c r="E55" s="398">
        <v>4</v>
      </c>
      <c r="F55" s="400">
        <v>3</v>
      </c>
      <c r="G55" s="400">
        <v>1</v>
      </c>
      <c r="H55" s="400">
        <v>1</v>
      </c>
      <c r="I55" s="400">
        <v>2</v>
      </c>
      <c r="J55" s="415" t="s">
        <v>1392</v>
      </c>
      <c r="K55" s="582">
        <f>'Allegato 1.1 (CE) new'!L55</f>
        <v>0</v>
      </c>
      <c r="L55" s="582">
        <f>'Allegato 1.1 (CE) new'!M55</f>
        <v>0</v>
      </c>
      <c r="M55" s="582">
        <f>'Allegato 1.1 (CE) new'!N55</f>
        <v>0</v>
      </c>
      <c r="N55" s="582">
        <f>'Allegato 1.1 (CE) new'!O55</f>
        <v>0</v>
      </c>
      <c r="O55" s="578">
        <f t="shared" si="37"/>
        <v>0</v>
      </c>
      <c r="P55" s="578">
        <f t="shared" si="37"/>
        <v>0</v>
      </c>
      <c r="Q55" s="578">
        <f t="shared" si="38"/>
        <v>0</v>
      </c>
      <c r="R55" s="578">
        <f t="shared" si="39"/>
        <v>0</v>
      </c>
      <c r="S55" s="578">
        <f>'Allegato 1.1 (CE) new'!R55</f>
        <v>0</v>
      </c>
    </row>
    <row r="56" spans="1:21" ht="25.5">
      <c r="A56" s="606"/>
      <c r="B56" s="398" t="s">
        <v>1389</v>
      </c>
      <c r="C56" s="398" t="s">
        <v>383</v>
      </c>
      <c r="D56" s="399" t="s">
        <v>384</v>
      </c>
      <c r="E56" s="398">
        <v>4</v>
      </c>
      <c r="F56" s="400">
        <v>3</v>
      </c>
      <c r="G56" s="400">
        <v>1</v>
      </c>
      <c r="H56" s="400">
        <v>1</v>
      </c>
      <c r="I56" s="400">
        <v>3</v>
      </c>
      <c r="J56" s="415" t="s">
        <v>1393</v>
      </c>
      <c r="K56" s="582">
        <f>'Allegato 1.1 (CE) new'!L56</f>
        <v>0</v>
      </c>
      <c r="L56" s="582">
        <f>'Allegato 1.1 (CE) new'!M56</f>
        <v>0</v>
      </c>
      <c r="M56" s="582">
        <f>'Allegato 1.1 (CE) new'!N56</f>
        <v>0</v>
      </c>
      <c r="N56" s="582">
        <f>'Allegato 1.1 (CE) new'!O56</f>
        <v>0</v>
      </c>
      <c r="O56" s="578">
        <f t="shared" si="37"/>
        <v>0</v>
      </c>
      <c r="P56" s="578">
        <f t="shared" si="37"/>
        <v>0</v>
      </c>
      <c r="Q56" s="578">
        <f t="shared" si="38"/>
        <v>0</v>
      </c>
      <c r="R56" s="578">
        <f t="shared" si="39"/>
        <v>0</v>
      </c>
      <c r="S56" s="578">
        <f>'Allegato 1.1 (CE) new'!R56</f>
        <v>0</v>
      </c>
    </row>
    <row r="57" spans="1:21" ht="25.5">
      <c r="A57" s="606"/>
      <c r="B57" s="398" t="s">
        <v>1389</v>
      </c>
      <c r="C57" s="398" t="s">
        <v>383</v>
      </c>
      <c r="D57" s="399" t="s">
        <v>384</v>
      </c>
      <c r="E57" s="398">
        <v>4</v>
      </c>
      <c r="F57" s="400">
        <v>3</v>
      </c>
      <c r="G57" s="400">
        <v>1</v>
      </c>
      <c r="H57" s="400">
        <v>1</v>
      </c>
      <c r="I57" s="400">
        <v>4</v>
      </c>
      <c r="J57" s="415" t="s">
        <v>1394</v>
      </c>
      <c r="K57" s="582">
        <f>'Allegato 1.1 (CE) new'!L57</f>
        <v>0</v>
      </c>
      <c r="L57" s="582">
        <f>'Allegato 1.1 (CE) new'!M57</f>
        <v>0</v>
      </c>
      <c r="M57" s="582">
        <f>'Allegato 1.1 (CE) new'!N57</f>
        <v>0</v>
      </c>
      <c r="N57" s="582">
        <f>'Allegato 1.1 (CE) new'!O57</f>
        <v>0</v>
      </c>
      <c r="O57" s="578">
        <f t="shared" si="37"/>
        <v>0</v>
      </c>
      <c r="P57" s="578">
        <f t="shared" si="37"/>
        <v>0</v>
      </c>
      <c r="Q57" s="578">
        <f t="shared" si="38"/>
        <v>0</v>
      </c>
      <c r="R57" s="578">
        <f t="shared" si="39"/>
        <v>0</v>
      </c>
      <c r="S57" s="578">
        <f>'Allegato 1.1 (CE) new'!R57</f>
        <v>0</v>
      </c>
    </row>
    <row r="58" spans="1:21" ht="25.5">
      <c r="A58" s="606"/>
      <c r="B58" s="398" t="s">
        <v>1389</v>
      </c>
      <c r="C58" s="398" t="s">
        <v>383</v>
      </c>
      <c r="D58" s="399" t="s">
        <v>384</v>
      </c>
      <c r="E58" s="398">
        <v>4</v>
      </c>
      <c r="F58" s="400">
        <v>3</v>
      </c>
      <c r="G58" s="400">
        <v>1</v>
      </c>
      <c r="H58" s="400">
        <v>1</v>
      </c>
      <c r="I58" s="400">
        <v>5</v>
      </c>
      <c r="J58" s="415" t="s">
        <v>1395</v>
      </c>
      <c r="K58" s="582">
        <f>'Allegato 1.1 (CE) new'!L58</f>
        <v>0</v>
      </c>
      <c r="L58" s="582">
        <f>'Allegato 1.1 (CE) new'!M58</f>
        <v>0</v>
      </c>
      <c r="M58" s="582">
        <f>'Allegato 1.1 (CE) new'!N58</f>
        <v>0</v>
      </c>
      <c r="N58" s="582">
        <f>'Allegato 1.1 (CE) new'!O58</f>
        <v>0</v>
      </c>
      <c r="O58" s="578">
        <f t="shared" si="37"/>
        <v>0</v>
      </c>
      <c r="P58" s="578">
        <f t="shared" si="37"/>
        <v>0</v>
      </c>
      <c r="Q58" s="578">
        <f t="shared" si="38"/>
        <v>0</v>
      </c>
      <c r="R58" s="578">
        <f t="shared" si="39"/>
        <v>0</v>
      </c>
      <c r="S58" s="578">
        <f>'Allegato 1.1 (CE) new'!R58</f>
        <v>0</v>
      </c>
    </row>
    <row r="59" spans="1:21" ht="25.5">
      <c r="A59" s="606"/>
      <c r="B59" s="398" t="s">
        <v>1389</v>
      </c>
      <c r="C59" s="398" t="s">
        <v>383</v>
      </c>
      <c r="D59" s="399" t="s">
        <v>384</v>
      </c>
      <c r="E59" s="398">
        <v>4</v>
      </c>
      <c r="F59" s="400">
        <v>3</v>
      </c>
      <c r="G59" s="400">
        <v>1</v>
      </c>
      <c r="H59" s="400">
        <v>1</v>
      </c>
      <c r="I59" s="400">
        <v>6</v>
      </c>
      <c r="J59" s="415" t="s">
        <v>1396</v>
      </c>
      <c r="K59" s="582">
        <f>'Allegato 1.1 (CE) new'!L59</f>
        <v>0</v>
      </c>
      <c r="L59" s="582">
        <f>'Allegato 1.1 (CE) new'!M59</f>
        <v>0</v>
      </c>
      <c r="M59" s="582">
        <f>'Allegato 1.1 (CE) new'!N59</f>
        <v>0</v>
      </c>
      <c r="N59" s="582">
        <f>'Allegato 1.1 (CE) new'!O59</f>
        <v>0</v>
      </c>
      <c r="O59" s="578">
        <f t="shared" si="37"/>
        <v>0</v>
      </c>
      <c r="P59" s="578">
        <f t="shared" si="37"/>
        <v>0</v>
      </c>
      <c r="Q59" s="578">
        <f t="shared" si="38"/>
        <v>0</v>
      </c>
      <c r="R59" s="578">
        <f t="shared" si="39"/>
        <v>0</v>
      </c>
      <c r="S59" s="578">
        <f>'Allegato 1.1 (CE) new'!R59</f>
        <v>0</v>
      </c>
    </row>
    <row r="60" spans="1:21" ht="25.5">
      <c r="A60" s="606"/>
      <c r="B60" s="398" t="s">
        <v>1389</v>
      </c>
      <c r="C60" s="398" t="s">
        <v>383</v>
      </c>
      <c r="D60" s="399" t="s">
        <v>384</v>
      </c>
      <c r="E60" s="398">
        <v>4</v>
      </c>
      <c r="F60" s="400">
        <v>3</v>
      </c>
      <c r="G60" s="400">
        <v>1</v>
      </c>
      <c r="H60" s="400">
        <v>1</v>
      </c>
      <c r="I60" s="400">
        <v>7</v>
      </c>
      <c r="J60" s="415" t="s">
        <v>1397</v>
      </c>
      <c r="K60" s="582">
        <f>'Allegato 1.1 (CE) new'!L60</f>
        <v>0</v>
      </c>
      <c r="L60" s="582">
        <f>'Allegato 1.1 (CE) new'!M60</f>
        <v>0</v>
      </c>
      <c r="M60" s="582">
        <f>'Allegato 1.1 (CE) new'!N60</f>
        <v>0</v>
      </c>
      <c r="N60" s="582">
        <f>'Allegato 1.1 (CE) new'!O60</f>
        <v>0</v>
      </c>
      <c r="O60" s="578">
        <f t="shared" si="37"/>
        <v>0</v>
      </c>
      <c r="P60" s="578">
        <f t="shared" si="37"/>
        <v>0</v>
      </c>
      <c r="Q60" s="578">
        <f t="shared" si="38"/>
        <v>0</v>
      </c>
      <c r="R60" s="578">
        <f t="shared" si="39"/>
        <v>0</v>
      </c>
      <c r="S60" s="578">
        <f>'Allegato 1.1 (CE) new'!R60</f>
        <v>0</v>
      </c>
    </row>
    <row r="61" spans="1:21" ht="25.5">
      <c r="A61" s="606"/>
      <c r="B61" s="398" t="s">
        <v>1389</v>
      </c>
      <c r="C61" s="398" t="s">
        <v>383</v>
      </c>
      <c r="D61" s="399" t="s">
        <v>384</v>
      </c>
      <c r="E61" s="398">
        <v>4</v>
      </c>
      <c r="F61" s="400">
        <v>3</v>
      </c>
      <c r="G61" s="400">
        <v>1</v>
      </c>
      <c r="H61" s="400">
        <v>1</v>
      </c>
      <c r="I61" s="400">
        <v>8</v>
      </c>
      <c r="J61" s="415" t="s">
        <v>1398</v>
      </c>
      <c r="K61" s="582">
        <f>'Allegato 1.1 (CE) new'!L61</f>
        <v>0</v>
      </c>
      <c r="L61" s="582">
        <f>'Allegato 1.1 (CE) new'!M61</f>
        <v>0</v>
      </c>
      <c r="M61" s="582">
        <f>'Allegato 1.1 (CE) new'!N61</f>
        <v>0</v>
      </c>
      <c r="N61" s="582">
        <f>'Allegato 1.1 (CE) new'!O61</f>
        <v>0</v>
      </c>
      <c r="O61" s="578">
        <f t="shared" si="37"/>
        <v>0</v>
      </c>
      <c r="P61" s="578">
        <f t="shared" si="37"/>
        <v>0</v>
      </c>
      <c r="Q61" s="578">
        <f t="shared" si="38"/>
        <v>0</v>
      </c>
      <c r="R61" s="578">
        <f t="shared" si="39"/>
        <v>0</v>
      </c>
      <c r="S61" s="578">
        <f>'Allegato 1.1 (CE) new'!R61</f>
        <v>0</v>
      </c>
    </row>
    <row r="62" spans="1:21" ht="25.5">
      <c r="A62" s="606"/>
      <c r="B62" s="398" t="s">
        <v>1389</v>
      </c>
      <c r="C62" s="398" t="s">
        <v>383</v>
      </c>
      <c r="D62" s="399" t="s">
        <v>384</v>
      </c>
      <c r="E62" s="398">
        <v>4</v>
      </c>
      <c r="F62" s="400">
        <v>3</v>
      </c>
      <c r="G62" s="400">
        <v>1</v>
      </c>
      <c r="H62" s="400">
        <v>1</v>
      </c>
      <c r="I62" s="400">
        <v>9</v>
      </c>
      <c r="J62" s="415" t="s">
        <v>1399</v>
      </c>
      <c r="K62" s="582">
        <f>'Allegato 1.1 (CE) new'!L62</f>
        <v>0</v>
      </c>
      <c r="L62" s="582">
        <f>'Allegato 1.1 (CE) new'!M62</f>
        <v>0</v>
      </c>
      <c r="M62" s="582">
        <f>'Allegato 1.1 (CE) new'!N62</f>
        <v>0</v>
      </c>
      <c r="N62" s="582">
        <f>'Allegato 1.1 (CE) new'!O62</f>
        <v>0</v>
      </c>
      <c r="O62" s="578">
        <f t="shared" si="37"/>
        <v>0</v>
      </c>
      <c r="P62" s="578">
        <f t="shared" si="37"/>
        <v>0</v>
      </c>
      <c r="Q62" s="578">
        <f t="shared" si="38"/>
        <v>0</v>
      </c>
      <c r="R62" s="578">
        <f t="shared" si="39"/>
        <v>0</v>
      </c>
      <c r="S62" s="578">
        <f>'Allegato 1.1 (CE) new'!R62</f>
        <v>0</v>
      </c>
    </row>
    <row r="63" spans="1:21" ht="25.5">
      <c r="A63" s="606"/>
      <c r="B63" s="398" t="s">
        <v>1389</v>
      </c>
      <c r="C63" s="398" t="s">
        <v>383</v>
      </c>
      <c r="D63" s="399" t="s">
        <v>384</v>
      </c>
      <c r="E63" s="398">
        <v>4</v>
      </c>
      <c r="F63" s="400">
        <v>3</v>
      </c>
      <c r="G63" s="400">
        <v>1</v>
      </c>
      <c r="H63" s="400">
        <v>1</v>
      </c>
      <c r="I63" s="400">
        <v>10</v>
      </c>
      <c r="J63" s="415" t="s">
        <v>1400</v>
      </c>
      <c r="K63" s="582">
        <f>'Allegato 1.1 (CE) new'!L63</f>
        <v>0</v>
      </c>
      <c r="L63" s="582">
        <f>'Allegato 1.1 (CE) new'!M63</f>
        <v>0</v>
      </c>
      <c r="M63" s="582">
        <f>'Allegato 1.1 (CE) new'!N63</f>
        <v>0</v>
      </c>
      <c r="N63" s="582">
        <f>'Allegato 1.1 (CE) new'!O63</f>
        <v>0</v>
      </c>
      <c r="O63" s="578">
        <f t="shared" si="37"/>
        <v>0</v>
      </c>
      <c r="P63" s="578">
        <f t="shared" si="37"/>
        <v>0</v>
      </c>
      <c r="Q63" s="578">
        <f t="shared" si="38"/>
        <v>0</v>
      </c>
      <c r="R63" s="578">
        <f t="shared" si="39"/>
        <v>0</v>
      </c>
      <c r="S63" s="578">
        <f>'Allegato 1.1 (CE) new'!R63</f>
        <v>0</v>
      </c>
    </row>
    <row r="64" spans="1:21" ht="25.5">
      <c r="A64" s="606"/>
      <c r="B64" s="398" t="s">
        <v>1389</v>
      </c>
      <c r="C64" s="398" t="s">
        <v>383</v>
      </c>
      <c r="D64" s="399" t="s">
        <v>384</v>
      </c>
      <c r="E64" s="398">
        <v>4</v>
      </c>
      <c r="F64" s="400">
        <v>3</v>
      </c>
      <c r="G64" s="400">
        <v>1</v>
      </c>
      <c r="H64" s="400">
        <v>1</v>
      </c>
      <c r="I64" s="400">
        <v>11</v>
      </c>
      <c r="J64" s="415" t="s">
        <v>1401</v>
      </c>
      <c r="K64" s="582">
        <f>'Allegato 1.1 (CE) new'!L64</f>
        <v>762971.81</v>
      </c>
      <c r="L64" s="582">
        <f>'Allegato 1.1 (CE) new'!M64</f>
        <v>900000</v>
      </c>
      <c r="M64" s="582">
        <f>'Allegato 1.1 (CE) new'!N64</f>
        <v>0</v>
      </c>
      <c r="N64" s="582">
        <f>'Allegato 1.1 (CE) new'!O64</f>
        <v>0</v>
      </c>
      <c r="O64" s="578">
        <f t="shared" si="37"/>
        <v>0</v>
      </c>
      <c r="P64" s="578">
        <f t="shared" si="37"/>
        <v>0</v>
      </c>
      <c r="Q64" s="578">
        <f t="shared" si="38"/>
        <v>0</v>
      </c>
      <c r="R64" s="578">
        <f t="shared" si="39"/>
        <v>-900000</v>
      </c>
      <c r="S64" s="578">
        <f>'Allegato 1.1 (CE) new'!R64</f>
        <v>0</v>
      </c>
    </row>
    <row r="65" spans="1:19" ht="25.5">
      <c r="A65" s="606"/>
      <c r="B65" s="398" t="s">
        <v>1389</v>
      </c>
      <c r="C65" s="398" t="s">
        <v>383</v>
      </c>
      <c r="D65" s="399" t="s">
        <v>384</v>
      </c>
      <c r="E65" s="398">
        <v>4</v>
      </c>
      <c r="F65" s="400">
        <v>3</v>
      </c>
      <c r="G65" s="400">
        <v>1</v>
      </c>
      <c r="H65" s="400">
        <v>1</v>
      </c>
      <c r="I65" s="400">
        <v>12</v>
      </c>
      <c r="J65" s="415" t="s">
        <v>1402</v>
      </c>
      <c r="K65" s="582">
        <f>'Allegato 1.1 (CE) new'!L65</f>
        <v>0</v>
      </c>
      <c r="L65" s="582">
        <f>'Allegato 1.1 (CE) new'!M65</f>
        <v>0</v>
      </c>
      <c r="M65" s="582">
        <f>'Allegato 1.1 (CE) new'!N65</f>
        <v>0</v>
      </c>
      <c r="N65" s="582">
        <f>'Allegato 1.1 (CE) new'!O65</f>
        <v>0</v>
      </c>
      <c r="O65" s="578">
        <f t="shared" si="37"/>
        <v>0</v>
      </c>
      <c r="P65" s="578">
        <f t="shared" si="37"/>
        <v>0</v>
      </c>
      <c r="Q65" s="578">
        <f t="shared" si="38"/>
        <v>0</v>
      </c>
      <c r="R65" s="578">
        <f t="shared" si="39"/>
        <v>0</v>
      </c>
      <c r="S65" s="578">
        <f>'Allegato 1.1 (CE) new'!R65</f>
        <v>0</v>
      </c>
    </row>
    <row r="66" spans="1:19" ht="25.5">
      <c r="A66" s="606"/>
      <c r="B66" s="398" t="s">
        <v>1389</v>
      </c>
      <c r="C66" s="398" t="s">
        <v>383</v>
      </c>
      <c r="D66" s="399" t="s">
        <v>384</v>
      </c>
      <c r="E66" s="398">
        <v>4</v>
      </c>
      <c r="F66" s="400">
        <v>3</v>
      </c>
      <c r="G66" s="400">
        <v>1</v>
      </c>
      <c r="H66" s="400">
        <v>1</v>
      </c>
      <c r="I66" s="400">
        <v>13</v>
      </c>
      <c r="J66" s="415" t="s">
        <v>1403</v>
      </c>
      <c r="K66" s="582">
        <f>'Allegato 1.1 (CE) new'!L66</f>
        <v>0</v>
      </c>
      <c r="L66" s="582">
        <f>'Allegato 1.1 (CE) new'!M66</f>
        <v>0</v>
      </c>
      <c r="M66" s="582">
        <f>'Allegato 1.1 (CE) new'!N66</f>
        <v>0</v>
      </c>
      <c r="N66" s="582">
        <f>'Allegato 1.1 (CE) new'!O66</f>
        <v>0</v>
      </c>
      <c r="O66" s="578">
        <f t="shared" si="37"/>
        <v>0</v>
      </c>
      <c r="P66" s="578">
        <f t="shared" si="37"/>
        <v>0</v>
      </c>
      <c r="Q66" s="578">
        <f t="shared" si="38"/>
        <v>0</v>
      </c>
      <c r="R66" s="578">
        <f t="shared" si="39"/>
        <v>0</v>
      </c>
      <c r="S66" s="578">
        <f>'Allegato 1.1 (CE) new'!R66</f>
        <v>0</v>
      </c>
    </row>
    <row r="67" spans="1:19" ht="25.5">
      <c r="A67" s="606"/>
      <c r="B67" s="398" t="s">
        <v>1389</v>
      </c>
      <c r="C67" s="398" t="s">
        <v>383</v>
      </c>
      <c r="D67" s="399" t="s">
        <v>384</v>
      </c>
      <c r="E67" s="398">
        <v>4</v>
      </c>
      <c r="F67" s="400">
        <v>3</v>
      </c>
      <c r="G67" s="400">
        <v>1</v>
      </c>
      <c r="H67" s="400">
        <v>1</v>
      </c>
      <c r="I67" s="400">
        <v>14</v>
      </c>
      <c r="J67" s="415" t="s">
        <v>1404</v>
      </c>
      <c r="K67" s="582">
        <f>'Allegato 1.1 (CE) new'!L67</f>
        <v>140239.72</v>
      </c>
      <c r="L67" s="582">
        <f>'Allegato 1.1 (CE) new'!M67</f>
        <v>0</v>
      </c>
      <c r="M67" s="582">
        <f>'Allegato 1.1 (CE) new'!N67</f>
        <v>0</v>
      </c>
      <c r="N67" s="582">
        <f>'Allegato 1.1 (CE) new'!O67</f>
        <v>0</v>
      </c>
      <c r="O67" s="578">
        <f t="shared" si="37"/>
        <v>0</v>
      </c>
      <c r="P67" s="578">
        <f t="shared" si="37"/>
        <v>0</v>
      </c>
      <c r="Q67" s="578">
        <f t="shared" si="38"/>
        <v>0</v>
      </c>
      <c r="R67" s="578">
        <f t="shared" si="39"/>
        <v>0</v>
      </c>
      <c r="S67" s="578">
        <f>'Allegato 1.1 (CE) new'!R67</f>
        <v>0</v>
      </c>
    </row>
    <row r="68" spans="1:19" ht="25.5">
      <c r="A68" s="605"/>
      <c r="B68" s="393" t="s">
        <v>1405</v>
      </c>
      <c r="C68" s="393" t="s">
        <v>385</v>
      </c>
      <c r="D68" s="396" t="s">
        <v>386</v>
      </c>
      <c r="E68" s="393">
        <v>4</v>
      </c>
      <c r="F68" s="395">
        <v>3</v>
      </c>
      <c r="G68" s="395">
        <v>1</v>
      </c>
      <c r="H68" s="395">
        <v>2</v>
      </c>
      <c r="I68" s="395">
        <v>0</v>
      </c>
      <c r="J68" s="418" t="s">
        <v>1406</v>
      </c>
      <c r="K68" s="593">
        <f>'Allegato 1.1 (CE) new'!L68</f>
        <v>0</v>
      </c>
      <c r="L68" s="593">
        <f>'Allegato 1.1 (CE) new'!M68</f>
        <v>0</v>
      </c>
      <c r="M68" s="593">
        <f>'Allegato 1.1 (CE) new'!N68</f>
        <v>0</v>
      </c>
      <c r="N68" s="593">
        <f>'Allegato 1.1 (CE) new'!O68</f>
        <v>0</v>
      </c>
      <c r="O68" s="593">
        <f t="shared" ref="O68:P68" si="40">O69</f>
        <v>0</v>
      </c>
      <c r="P68" s="593">
        <f t="shared" si="40"/>
        <v>0</v>
      </c>
      <c r="Q68" s="593">
        <f>Q69</f>
        <v>-138000</v>
      </c>
      <c r="R68" s="593">
        <f>R69</f>
        <v>0</v>
      </c>
      <c r="S68" s="593">
        <f>'Allegato 1.1 (CE) new'!R68</f>
        <v>0</v>
      </c>
    </row>
    <row r="69" spans="1:19" ht="25.5">
      <c r="A69" s="606"/>
      <c r="B69" s="398" t="s">
        <v>1405</v>
      </c>
      <c r="C69" s="398" t="s">
        <v>385</v>
      </c>
      <c r="D69" s="399" t="s">
        <v>386</v>
      </c>
      <c r="E69" s="398">
        <v>4</v>
      </c>
      <c r="F69" s="400">
        <v>3</v>
      </c>
      <c r="G69" s="400">
        <v>1</v>
      </c>
      <c r="H69" s="400">
        <v>2</v>
      </c>
      <c r="I69" s="400">
        <v>1</v>
      </c>
      <c r="J69" s="415" t="s">
        <v>1406</v>
      </c>
      <c r="K69" s="582">
        <f>'Allegato 1.1 (CE) new'!L69</f>
        <v>0</v>
      </c>
      <c r="L69" s="582">
        <f>'Allegato 1.1 (CE) new'!M69</f>
        <v>0</v>
      </c>
      <c r="M69" s="582">
        <f>'Allegato 1.1 (CE) new'!N69</f>
        <v>138000</v>
      </c>
      <c r="N69" s="582">
        <f>'Allegato 1.1 (CE) new'!O69</f>
        <v>0</v>
      </c>
      <c r="O69" s="578">
        <f>N69*0.02+N69</f>
        <v>0</v>
      </c>
      <c r="P69" s="578">
        <f>O69*0.02+O69</f>
        <v>0</v>
      </c>
      <c r="Q69" s="578">
        <f>N69-M69</f>
        <v>-138000</v>
      </c>
      <c r="R69" s="578">
        <f>N69-L69</f>
        <v>0</v>
      </c>
      <c r="S69" s="578">
        <f>'Allegato 1.1 (CE) new'!R69</f>
        <v>0</v>
      </c>
    </row>
    <row r="70" spans="1:19" ht="25.5">
      <c r="A70" s="605"/>
      <c r="B70" s="393" t="s">
        <v>1407</v>
      </c>
      <c r="C70" s="393" t="s">
        <v>387</v>
      </c>
      <c r="D70" s="396" t="s">
        <v>388</v>
      </c>
      <c r="E70" s="393">
        <v>4</v>
      </c>
      <c r="F70" s="395">
        <v>3</v>
      </c>
      <c r="G70" s="395">
        <v>1</v>
      </c>
      <c r="H70" s="395">
        <v>3</v>
      </c>
      <c r="I70" s="395">
        <v>0</v>
      </c>
      <c r="J70" s="418" t="s">
        <v>1408</v>
      </c>
      <c r="K70" s="593">
        <f>'Allegato 1.1 (CE) new'!L70</f>
        <v>0</v>
      </c>
      <c r="L70" s="593">
        <f>'Allegato 1.1 (CE) new'!M70</f>
        <v>0</v>
      </c>
      <c r="M70" s="593">
        <f>'Allegato 1.1 (CE) new'!N70</f>
        <v>0</v>
      </c>
      <c r="N70" s="593">
        <f>'Allegato 1.1 (CE) new'!O70</f>
        <v>0</v>
      </c>
      <c r="O70" s="593">
        <f t="shared" ref="O70:P70" si="41">O71</f>
        <v>0</v>
      </c>
      <c r="P70" s="593">
        <f t="shared" si="41"/>
        <v>0</v>
      </c>
      <c r="Q70" s="593">
        <f>Q71</f>
        <v>0</v>
      </c>
      <c r="R70" s="593">
        <f>R71</f>
        <v>0</v>
      </c>
      <c r="S70" s="593">
        <f>'Allegato 1.1 (CE) new'!R70</f>
        <v>0</v>
      </c>
    </row>
    <row r="71" spans="1:19" ht="25.5">
      <c r="A71" s="606"/>
      <c r="B71" s="398" t="s">
        <v>1407</v>
      </c>
      <c r="C71" s="398" t="s">
        <v>387</v>
      </c>
      <c r="D71" s="399" t="s">
        <v>388</v>
      </c>
      <c r="E71" s="398">
        <v>4</v>
      </c>
      <c r="F71" s="400">
        <v>3</v>
      </c>
      <c r="G71" s="400">
        <v>1</v>
      </c>
      <c r="H71" s="400">
        <v>3</v>
      </c>
      <c r="I71" s="400">
        <v>1</v>
      </c>
      <c r="J71" s="415" t="s">
        <v>1408</v>
      </c>
      <c r="K71" s="582">
        <f>'Allegato 1.1 (CE) new'!L71</f>
        <v>0</v>
      </c>
      <c r="L71" s="582">
        <f>'Allegato 1.1 (CE) new'!M71</f>
        <v>0</v>
      </c>
      <c r="M71" s="582">
        <f>'Allegato 1.1 (CE) new'!N71</f>
        <v>0</v>
      </c>
      <c r="N71" s="582">
        <f>'Allegato 1.1 (CE) new'!O71</f>
        <v>0</v>
      </c>
      <c r="O71" s="578">
        <f>N71*0.02+N71</f>
        <v>0</v>
      </c>
      <c r="P71" s="578">
        <f>O71*0.02+O71</f>
        <v>0</v>
      </c>
      <c r="Q71" s="578">
        <f>N71-M71</f>
        <v>0</v>
      </c>
      <c r="R71" s="578">
        <f>N71-L71</f>
        <v>0</v>
      </c>
      <c r="S71" s="578">
        <f>'Allegato 1.1 (CE) new'!R71</f>
        <v>0</v>
      </c>
    </row>
    <row r="72" spans="1:19" ht="25.5">
      <c r="A72" s="605"/>
      <c r="B72" s="393" t="s">
        <v>1409</v>
      </c>
      <c r="C72" s="393" t="s">
        <v>389</v>
      </c>
      <c r="D72" s="396" t="s">
        <v>390</v>
      </c>
      <c r="E72" s="393">
        <v>4</v>
      </c>
      <c r="F72" s="395">
        <v>3</v>
      </c>
      <c r="G72" s="395">
        <v>1</v>
      </c>
      <c r="H72" s="395">
        <v>4</v>
      </c>
      <c r="I72" s="395">
        <v>0</v>
      </c>
      <c r="J72" s="418" t="s">
        <v>1410</v>
      </c>
      <c r="K72" s="593">
        <f>'Allegato 1.1 (CE) new'!L72</f>
        <v>0</v>
      </c>
      <c r="L72" s="593">
        <f>'Allegato 1.1 (CE) new'!M72</f>
        <v>0</v>
      </c>
      <c r="M72" s="593">
        <f>'Allegato 1.1 (CE) new'!N72</f>
        <v>0</v>
      </c>
      <c r="N72" s="593">
        <f>'Allegato 1.1 (CE) new'!O72</f>
        <v>0</v>
      </c>
      <c r="O72" s="593">
        <f t="shared" ref="O72:P72" si="42">O73</f>
        <v>0</v>
      </c>
      <c r="P72" s="593">
        <f t="shared" si="42"/>
        <v>0</v>
      </c>
      <c r="Q72" s="593">
        <f>Q73</f>
        <v>0</v>
      </c>
      <c r="R72" s="593">
        <f>R73</f>
        <v>0</v>
      </c>
      <c r="S72" s="593">
        <f>'Allegato 1.1 (CE) new'!R72</f>
        <v>0</v>
      </c>
    </row>
    <row r="73" spans="1:19" ht="25.5">
      <c r="A73" s="606"/>
      <c r="B73" s="398" t="s">
        <v>1409</v>
      </c>
      <c r="C73" s="398" t="s">
        <v>389</v>
      </c>
      <c r="D73" s="399" t="s">
        <v>390</v>
      </c>
      <c r="E73" s="398">
        <v>4</v>
      </c>
      <c r="F73" s="400">
        <v>3</v>
      </c>
      <c r="G73" s="400">
        <v>1</v>
      </c>
      <c r="H73" s="400">
        <v>4</v>
      </c>
      <c r="I73" s="400">
        <v>1</v>
      </c>
      <c r="J73" s="415" t="s">
        <v>1410</v>
      </c>
      <c r="K73" s="582">
        <f>'Allegato 1.1 (CE) new'!L73</f>
        <v>0</v>
      </c>
      <c r="L73" s="582">
        <f>'Allegato 1.1 (CE) new'!M73</f>
        <v>0</v>
      </c>
      <c r="M73" s="582">
        <f>'Allegato 1.1 (CE) new'!N73</f>
        <v>0</v>
      </c>
      <c r="N73" s="582">
        <f>'Allegato 1.1 (CE) new'!O73</f>
        <v>0</v>
      </c>
      <c r="O73" s="578">
        <f>N73*0.02+N73</f>
        <v>0</v>
      </c>
      <c r="P73" s="578">
        <f>O73*0.02+O73</f>
        <v>0</v>
      </c>
      <c r="Q73" s="578">
        <f>N73-M73</f>
        <v>0</v>
      </c>
      <c r="R73" s="578">
        <f>N73-L73</f>
        <v>0</v>
      </c>
      <c r="S73" s="578">
        <f>'Allegato 1.1 (CE) new'!R73</f>
        <v>0</v>
      </c>
    </row>
    <row r="74" spans="1:19" ht="25.5">
      <c r="A74" s="609"/>
      <c r="B74" s="383" t="s">
        <v>1411</v>
      </c>
      <c r="C74" s="383" t="s">
        <v>391</v>
      </c>
      <c r="D74" s="382" t="s">
        <v>1412</v>
      </c>
      <c r="E74" s="383">
        <v>4</v>
      </c>
      <c r="F74" s="384">
        <v>4</v>
      </c>
      <c r="G74" s="384">
        <v>0</v>
      </c>
      <c r="H74" s="384">
        <v>0</v>
      </c>
      <c r="I74" s="384">
        <v>0</v>
      </c>
      <c r="J74" s="385" t="s">
        <v>1413</v>
      </c>
      <c r="K74" s="591">
        <f>'Allegato 1.1 (CE) new'!L74</f>
        <v>6400876.3700000001</v>
      </c>
      <c r="L74" s="591">
        <f>'Allegato 1.1 (CE) new'!M74</f>
        <v>6505003</v>
      </c>
      <c r="M74" s="591">
        <f>'Allegato 1.1 (CE) new'!N74</f>
        <v>5903476</v>
      </c>
      <c r="N74" s="591">
        <f>'Allegato 1.1 (CE) new'!O74</f>
        <v>5770159</v>
      </c>
      <c r="O74" s="591">
        <f t="shared" ref="O74:P74" si="43">O75</f>
        <v>5885562.1800000006</v>
      </c>
      <c r="P74" s="591">
        <f t="shared" si="43"/>
        <v>6003273.4236000003</v>
      </c>
      <c r="Q74" s="591">
        <f>Q75</f>
        <v>-0.10681818178636604</v>
      </c>
      <c r="R74" s="591">
        <f>R75</f>
        <v>-734844</v>
      </c>
      <c r="S74" s="591">
        <f>'Allegato 1.1 (CE) new'!R74</f>
        <v>0</v>
      </c>
    </row>
    <row r="75" spans="1:19" ht="25.5">
      <c r="A75" s="607"/>
      <c r="B75" s="389" t="s">
        <v>1411</v>
      </c>
      <c r="C75" s="389" t="s">
        <v>391</v>
      </c>
      <c r="D75" s="388" t="s">
        <v>1412</v>
      </c>
      <c r="E75" s="389">
        <v>4</v>
      </c>
      <c r="F75" s="390">
        <v>4</v>
      </c>
      <c r="G75" s="390">
        <v>1</v>
      </c>
      <c r="H75" s="390">
        <v>0</v>
      </c>
      <c r="I75" s="390">
        <v>0</v>
      </c>
      <c r="J75" s="391" t="s">
        <v>1413</v>
      </c>
      <c r="K75" s="592">
        <f>'Allegato 1.1 (CE) new'!L75</f>
        <v>6400876.3700000001</v>
      </c>
      <c r="L75" s="592">
        <f>'Allegato 1.1 (CE) new'!M75</f>
        <v>6505003</v>
      </c>
      <c r="M75" s="592">
        <f>'Allegato 1.1 (CE) new'!N75</f>
        <v>5903476</v>
      </c>
      <c r="N75" s="592">
        <f>'Allegato 1.1 (CE) new'!O75</f>
        <v>5770159</v>
      </c>
      <c r="O75" s="592">
        <f t="shared" ref="O75:P75" si="44">O76+O89+O91+O106+O111+O115</f>
        <v>5885562.1800000006</v>
      </c>
      <c r="P75" s="592">
        <f t="shared" si="44"/>
        <v>6003273.4236000003</v>
      </c>
      <c r="Q75" s="592">
        <f>Q76+Q89+Q91+Q106+Q111+Q115</f>
        <v>-0.10681818178636604</v>
      </c>
      <c r="R75" s="592">
        <f>R76+R89+R91+R106+R111+R115</f>
        <v>-734844</v>
      </c>
      <c r="S75" s="592">
        <f>'Allegato 1.1 (CE) new'!R75</f>
        <v>0</v>
      </c>
    </row>
    <row r="76" spans="1:19" ht="25.5">
      <c r="A76" s="605"/>
      <c r="B76" s="393" t="s">
        <v>1414</v>
      </c>
      <c r="C76" s="393" t="s">
        <v>395</v>
      </c>
      <c r="D76" s="394" t="s">
        <v>396</v>
      </c>
      <c r="E76" s="393">
        <v>4</v>
      </c>
      <c r="F76" s="395">
        <v>4</v>
      </c>
      <c r="G76" s="395">
        <v>1</v>
      </c>
      <c r="H76" s="395">
        <v>1</v>
      </c>
      <c r="I76" s="395">
        <v>0</v>
      </c>
      <c r="J76" s="396" t="s">
        <v>1415</v>
      </c>
      <c r="K76" s="593">
        <f>'Allegato 1.1 (CE) new'!L76</f>
        <v>3747281.47</v>
      </c>
      <c r="L76" s="593">
        <f>'Allegato 1.1 (CE) new'!M76</f>
        <v>4467881</v>
      </c>
      <c r="M76" s="593">
        <f>'Allegato 1.1 (CE) new'!N76</f>
        <v>3386343</v>
      </c>
      <c r="N76" s="593">
        <f>'Allegato 1.1 (CE) new'!O76</f>
        <v>3386343</v>
      </c>
      <c r="O76" s="593">
        <f t="shared" ref="O76:P76" si="45">SUBTOTAL(9,O77:O88)</f>
        <v>3454069.86</v>
      </c>
      <c r="P76" s="593">
        <f t="shared" si="45"/>
        <v>3523151.2571999999</v>
      </c>
      <c r="Q76" s="593">
        <f>SUBTOTAL(9,Q77:Q88)</f>
        <v>0</v>
      </c>
      <c r="R76" s="593">
        <f>SUBTOTAL(9,R77:R88)</f>
        <v>-1081538</v>
      </c>
      <c r="S76" s="593">
        <f>'Allegato 1.1 (CE) new'!R76</f>
        <v>0</v>
      </c>
    </row>
    <row r="77" spans="1:19">
      <c r="A77" s="606" t="s">
        <v>350</v>
      </c>
      <c r="B77" s="398" t="s">
        <v>1416</v>
      </c>
      <c r="C77" s="398" t="s">
        <v>397</v>
      </c>
      <c r="D77" s="399" t="s">
        <v>1417</v>
      </c>
      <c r="E77" s="398">
        <v>4</v>
      </c>
      <c r="F77" s="400">
        <v>4</v>
      </c>
      <c r="G77" s="400">
        <v>1</v>
      </c>
      <c r="H77" s="400">
        <v>1</v>
      </c>
      <c r="I77" s="400">
        <v>1</v>
      </c>
      <c r="J77" s="415" t="s">
        <v>1418</v>
      </c>
      <c r="K77" s="582">
        <f>'Allegato 1.1 (CE) new'!L77</f>
        <v>1955000</v>
      </c>
      <c r="L77" s="582">
        <f>'Allegato 1.1 (CE) new'!M77</f>
        <v>2360000</v>
      </c>
      <c r="M77" s="582">
        <f>'Allegato 1.1 (CE) new'!N77</f>
        <v>1955000</v>
      </c>
      <c r="N77" s="582">
        <f>'Allegato 1.1 (CE) new'!O77</f>
        <v>1955000</v>
      </c>
      <c r="O77" s="578">
        <f t="shared" ref="O77:P88" si="46">N77*0.02+N77</f>
        <v>1994100</v>
      </c>
      <c r="P77" s="578">
        <f t="shared" si="46"/>
        <v>2033982</v>
      </c>
      <c r="Q77" s="578">
        <f t="shared" ref="Q77:Q88" si="47">N77-M77</f>
        <v>0</v>
      </c>
      <c r="R77" s="578">
        <f t="shared" ref="R77:R88" si="48">N77-L77</f>
        <v>-405000</v>
      </c>
      <c r="S77" s="578">
        <f>'Allegato 1.1 (CE) new'!R77</f>
        <v>0</v>
      </c>
    </row>
    <row r="78" spans="1:19">
      <c r="A78" s="606" t="s">
        <v>350</v>
      </c>
      <c r="B78" s="398" t="s">
        <v>1416</v>
      </c>
      <c r="C78" s="398" t="s">
        <v>397</v>
      </c>
      <c r="D78" s="399" t="s">
        <v>1417</v>
      </c>
      <c r="E78" s="398">
        <v>4</v>
      </c>
      <c r="F78" s="400">
        <v>4</v>
      </c>
      <c r="G78" s="400">
        <v>1</v>
      </c>
      <c r="H78" s="400">
        <v>1</v>
      </c>
      <c r="I78" s="400">
        <v>2</v>
      </c>
      <c r="J78" s="415" t="s">
        <v>1419</v>
      </c>
      <c r="K78" s="582">
        <f>'Allegato 1.1 (CE) new'!L78</f>
        <v>0</v>
      </c>
      <c r="L78" s="582">
        <f>'Allegato 1.1 (CE) new'!M78</f>
        <v>0</v>
      </c>
      <c r="M78" s="582">
        <f>'Allegato 1.1 (CE) new'!N78</f>
        <v>0</v>
      </c>
      <c r="N78" s="582">
        <f>'Allegato 1.1 (CE) new'!O78</f>
        <v>0</v>
      </c>
      <c r="O78" s="578">
        <f t="shared" si="46"/>
        <v>0</v>
      </c>
      <c r="P78" s="578">
        <f t="shared" si="46"/>
        <v>0</v>
      </c>
      <c r="Q78" s="578">
        <f t="shared" si="47"/>
        <v>0</v>
      </c>
      <c r="R78" s="578">
        <f t="shared" si="48"/>
        <v>0</v>
      </c>
      <c r="S78" s="578">
        <f>'Allegato 1.1 (CE) new'!R78</f>
        <v>0</v>
      </c>
    </row>
    <row r="79" spans="1:19">
      <c r="A79" s="606" t="s">
        <v>350</v>
      </c>
      <c r="B79" s="398" t="s">
        <v>1420</v>
      </c>
      <c r="C79" s="398" t="s">
        <v>399</v>
      </c>
      <c r="D79" s="399" t="s">
        <v>400</v>
      </c>
      <c r="E79" s="398">
        <v>4</v>
      </c>
      <c r="F79" s="400">
        <v>4</v>
      </c>
      <c r="G79" s="400">
        <v>1</v>
      </c>
      <c r="H79" s="400">
        <v>1</v>
      </c>
      <c r="I79" s="400">
        <v>3</v>
      </c>
      <c r="J79" s="415" t="s">
        <v>1421</v>
      </c>
      <c r="K79" s="582">
        <f>'Allegato 1.1 (CE) new'!L79</f>
        <v>994000</v>
      </c>
      <c r="L79" s="582">
        <f>'Allegato 1.1 (CE) new'!M79</f>
        <v>1242667</v>
      </c>
      <c r="M79" s="582">
        <f>'Allegato 1.1 (CE) new'!N79</f>
        <v>994000</v>
      </c>
      <c r="N79" s="582">
        <f>'Allegato 1.1 (CE) new'!O79</f>
        <v>994000</v>
      </c>
      <c r="O79" s="578">
        <f t="shared" si="46"/>
        <v>1013880</v>
      </c>
      <c r="P79" s="578">
        <f t="shared" si="46"/>
        <v>1034157.6</v>
      </c>
      <c r="Q79" s="578">
        <f t="shared" si="47"/>
        <v>0</v>
      </c>
      <c r="R79" s="578">
        <f t="shared" si="48"/>
        <v>-248667</v>
      </c>
      <c r="S79" s="578">
        <f>'Allegato 1.1 (CE) new'!R79</f>
        <v>0</v>
      </c>
    </row>
    <row r="80" spans="1:19" ht="25.5">
      <c r="A80" s="606" t="s">
        <v>350</v>
      </c>
      <c r="B80" s="398" t="s">
        <v>1420</v>
      </c>
      <c r="C80" s="398" t="s">
        <v>399</v>
      </c>
      <c r="D80" s="399" t="s">
        <v>400</v>
      </c>
      <c r="E80" s="398">
        <v>4</v>
      </c>
      <c r="F80" s="400">
        <v>4</v>
      </c>
      <c r="G80" s="400">
        <v>1</v>
      </c>
      <c r="H80" s="400">
        <v>1</v>
      </c>
      <c r="I80" s="400">
        <v>4</v>
      </c>
      <c r="J80" s="415" t="s">
        <v>1422</v>
      </c>
      <c r="K80" s="582">
        <f>'Allegato 1.1 (CE) new'!L80</f>
        <v>0</v>
      </c>
      <c r="L80" s="582">
        <f>'Allegato 1.1 (CE) new'!M80</f>
        <v>0</v>
      </c>
      <c r="M80" s="582">
        <f>'Allegato 1.1 (CE) new'!N80</f>
        <v>0</v>
      </c>
      <c r="N80" s="582">
        <f>'Allegato 1.1 (CE) new'!O80</f>
        <v>0</v>
      </c>
      <c r="O80" s="578">
        <f t="shared" si="46"/>
        <v>0</v>
      </c>
      <c r="P80" s="578">
        <f t="shared" si="46"/>
        <v>0</v>
      </c>
      <c r="Q80" s="578">
        <f t="shared" si="47"/>
        <v>0</v>
      </c>
      <c r="R80" s="578">
        <f t="shared" si="48"/>
        <v>0</v>
      </c>
      <c r="S80" s="578">
        <f>'Allegato 1.1 (CE) new'!R80</f>
        <v>0</v>
      </c>
    </row>
    <row r="81" spans="1:19">
      <c r="A81" s="606" t="s">
        <v>350</v>
      </c>
      <c r="B81" s="398" t="s">
        <v>1423</v>
      </c>
      <c r="C81" s="398" t="s">
        <v>401</v>
      </c>
      <c r="D81" s="399" t="s">
        <v>402</v>
      </c>
      <c r="E81" s="398">
        <v>4</v>
      </c>
      <c r="F81" s="400">
        <v>4</v>
      </c>
      <c r="G81" s="400">
        <v>1</v>
      </c>
      <c r="H81" s="400">
        <v>1</v>
      </c>
      <c r="I81" s="400">
        <v>5</v>
      </c>
      <c r="J81" s="415" t="s">
        <v>1424</v>
      </c>
      <c r="K81" s="582">
        <f>'Allegato 1.1 (CE) new'!L81</f>
        <v>0</v>
      </c>
      <c r="L81" s="582">
        <f>'Allegato 1.1 (CE) new'!M81</f>
        <v>0</v>
      </c>
      <c r="M81" s="582">
        <f>'Allegato 1.1 (CE) new'!N81</f>
        <v>0</v>
      </c>
      <c r="N81" s="582">
        <f>'Allegato 1.1 (CE) new'!O81</f>
        <v>0</v>
      </c>
      <c r="O81" s="578">
        <f t="shared" si="46"/>
        <v>0</v>
      </c>
      <c r="P81" s="578">
        <f t="shared" si="46"/>
        <v>0</v>
      </c>
      <c r="Q81" s="578">
        <f t="shared" si="47"/>
        <v>0</v>
      </c>
      <c r="R81" s="578">
        <f t="shared" si="48"/>
        <v>0</v>
      </c>
      <c r="S81" s="578">
        <f>'Allegato 1.1 (CE) new'!R81</f>
        <v>0</v>
      </c>
    </row>
    <row r="82" spans="1:19">
      <c r="A82" s="606" t="s">
        <v>350</v>
      </c>
      <c r="B82" s="398" t="s">
        <v>1425</v>
      </c>
      <c r="C82" s="398" t="s">
        <v>403</v>
      </c>
      <c r="D82" s="399" t="s">
        <v>404</v>
      </c>
      <c r="E82" s="398">
        <v>4</v>
      </c>
      <c r="F82" s="400">
        <v>4</v>
      </c>
      <c r="G82" s="400">
        <v>1</v>
      </c>
      <c r="H82" s="400">
        <v>1</v>
      </c>
      <c r="I82" s="400">
        <v>6</v>
      </c>
      <c r="J82" s="415" t="s">
        <v>1426</v>
      </c>
      <c r="K82" s="582">
        <f>'Allegato 1.1 (CE) new'!L82</f>
        <v>0</v>
      </c>
      <c r="L82" s="582">
        <f>'Allegato 1.1 (CE) new'!M82</f>
        <v>0</v>
      </c>
      <c r="M82" s="582">
        <f>'Allegato 1.1 (CE) new'!N82</f>
        <v>0</v>
      </c>
      <c r="N82" s="582">
        <f>'Allegato 1.1 (CE) new'!O82</f>
        <v>0</v>
      </c>
      <c r="O82" s="578">
        <f t="shared" si="46"/>
        <v>0</v>
      </c>
      <c r="P82" s="578">
        <f t="shared" si="46"/>
        <v>0</v>
      </c>
      <c r="Q82" s="578">
        <f t="shared" si="47"/>
        <v>0</v>
      </c>
      <c r="R82" s="578">
        <f t="shared" si="48"/>
        <v>0</v>
      </c>
      <c r="S82" s="578">
        <f>'Allegato 1.1 (CE) new'!R82</f>
        <v>0</v>
      </c>
    </row>
    <row r="83" spans="1:19">
      <c r="A83" s="606" t="s">
        <v>350</v>
      </c>
      <c r="B83" s="398" t="s">
        <v>1427</v>
      </c>
      <c r="C83" s="398" t="s">
        <v>405</v>
      </c>
      <c r="D83" s="399" t="s">
        <v>406</v>
      </c>
      <c r="E83" s="398">
        <v>4</v>
      </c>
      <c r="F83" s="400">
        <v>4</v>
      </c>
      <c r="G83" s="400">
        <v>1</v>
      </c>
      <c r="H83" s="400">
        <v>1</v>
      </c>
      <c r="I83" s="400">
        <v>7</v>
      </c>
      <c r="J83" s="415" t="s">
        <v>1428</v>
      </c>
      <c r="K83" s="582">
        <f>'Allegato 1.1 (CE) new'!L83</f>
        <v>0</v>
      </c>
      <c r="L83" s="582">
        <f>'Allegato 1.1 (CE) new'!M83</f>
        <v>0</v>
      </c>
      <c r="M83" s="582">
        <f>'Allegato 1.1 (CE) new'!N83</f>
        <v>0</v>
      </c>
      <c r="N83" s="582">
        <f>'Allegato 1.1 (CE) new'!O83</f>
        <v>0</v>
      </c>
      <c r="O83" s="578">
        <f t="shared" si="46"/>
        <v>0</v>
      </c>
      <c r="P83" s="578">
        <f t="shared" si="46"/>
        <v>0</v>
      </c>
      <c r="Q83" s="578">
        <f t="shared" si="47"/>
        <v>0</v>
      </c>
      <c r="R83" s="578">
        <f t="shared" si="48"/>
        <v>0</v>
      </c>
      <c r="S83" s="578">
        <f>'Allegato 1.1 (CE) new'!R83</f>
        <v>0</v>
      </c>
    </row>
    <row r="84" spans="1:19">
      <c r="A84" s="606" t="s">
        <v>350</v>
      </c>
      <c r="B84" s="398" t="s">
        <v>1429</v>
      </c>
      <c r="C84" s="398" t="s">
        <v>407</v>
      </c>
      <c r="D84" s="399" t="s">
        <v>408</v>
      </c>
      <c r="E84" s="398">
        <v>4</v>
      </c>
      <c r="F84" s="400">
        <v>4</v>
      </c>
      <c r="G84" s="400">
        <v>1</v>
      </c>
      <c r="H84" s="400">
        <v>1</v>
      </c>
      <c r="I84" s="400">
        <v>8</v>
      </c>
      <c r="J84" s="415" t="s">
        <v>1430</v>
      </c>
      <c r="K84" s="582">
        <f>'Allegato 1.1 (CE) new'!L84</f>
        <v>366000</v>
      </c>
      <c r="L84" s="582">
        <f>'Allegato 1.1 (CE) new'!M84</f>
        <v>448000</v>
      </c>
      <c r="M84" s="582">
        <f>'Allegato 1.1 (CE) new'!N84</f>
        <v>366000</v>
      </c>
      <c r="N84" s="582">
        <f>'Allegato 1.1 (CE) new'!O84</f>
        <v>366000</v>
      </c>
      <c r="O84" s="578">
        <f t="shared" si="46"/>
        <v>373320</v>
      </c>
      <c r="P84" s="578">
        <f t="shared" si="46"/>
        <v>380786.4</v>
      </c>
      <c r="Q84" s="578">
        <f t="shared" si="47"/>
        <v>0</v>
      </c>
      <c r="R84" s="578">
        <f t="shared" si="48"/>
        <v>-82000</v>
      </c>
      <c r="S84" s="578">
        <f>'Allegato 1.1 (CE) new'!R84</f>
        <v>0</v>
      </c>
    </row>
    <row r="85" spans="1:19">
      <c r="A85" s="606" t="s">
        <v>350</v>
      </c>
      <c r="B85" s="398" t="s">
        <v>1431</v>
      </c>
      <c r="C85" s="398" t="s">
        <v>409</v>
      </c>
      <c r="D85" s="399" t="s">
        <v>410</v>
      </c>
      <c r="E85" s="398">
        <v>4</v>
      </c>
      <c r="F85" s="400">
        <v>4</v>
      </c>
      <c r="G85" s="400">
        <v>1</v>
      </c>
      <c r="H85" s="400">
        <v>1</v>
      </c>
      <c r="I85" s="400">
        <v>9</v>
      </c>
      <c r="J85" s="415" t="s">
        <v>1432</v>
      </c>
      <c r="K85" s="582">
        <f>'Allegato 1.1 (CE) new'!L85</f>
        <v>0</v>
      </c>
      <c r="L85" s="582">
        <f>'Allegato 1.1 (CE) new'!M85</f>
        <v>0</v>
      </c>
      <c r="M85" s="582">
        <f>'Allegato 1.1 (CE) new'!N85</f>
        <v>0</v>
      </c>
      <c r="N85" s="582">
        <f>'Allegato 1.1 (CE) new'!O85</f>
        <v>0</v>
      </c>
      <c r="O85" s="578">
        <f t="shared" si="46"/>
        <v>0</v>
      </c>
      <c r="P85" s="578">
        <f t="shared" si="46"/>
        <v>0</v>
      </c>
      <c r="Q85" s="578">
        <f t="shared" si="47"/>
        <v>0</v>
      </c>
      <c r="R85" s="578">
        <f t="shared" si="48"/>
        <v>0</v>
      </c>
      <c r="S85" s="578">
        <f>'Allegato 1.1 (CE) new'!R85</f>
        <v>0</v>
      </c>
    </row>
    <row r="86" spans="1:19">
      <c r="A86" s="606" t="s">
        <v>350</v>
      </c>
      <c r="B86" s="398" t="s">
        <v>1433</v>
      </c>
      <c r="C86" s="398" t="s">
        <v>411</v>
      </c>
      <c r="D86" s="399" t="s">
        <v>412</v>
      </c>
      <c r="E86" s="398">
        <v>4</v>
      </c>
      <c r="F86" s="400">
        <v>4</v>
      </c>
      <c r="G86" s="400">
        <v>1</v>
      </c>
      <c r="H86" s="400">
        <v>1</v>
      </c>
      <c r="I86" s="400">
        <v>10</v>
      </c>
      <c r="J86" s="415" t="s">
        <v>1434</v>
      </c>
      <c r="K86" s="582">
        <f>'Allegato 1.1 (CE) new'!L86</f>
        <v>0</v>
      </c>
      <c r="L86" s="582">
        <f>'Allegato 1.1 (CE) new'!M86</f>
        <v>0</v>
      </c>
      <c r="M86" s="582">
        <f>'Allegato 1.1 (CE) new'!N86</f>
        <v>0</v>
      </c>
      <c r="N86" s="582">
        <f>'Allegato 1.1 (CE) new'!O86</f>
        <v>0</v>
      </c>
      <c r="O86" s="578">
        <f t="shared" si="46"/>
        <v>0</v>
      </c>
      <c r="P86" s="578">
        <f t="shared" si="46"/>
        <v>0</v>
      </c>
      <c r="Q86" s="578">
        <f t="shared" si="47"/>
        <v>0</v>
      </c>
      <c r="R86" s="578">
        <f t="shared" si="48"/>
        <v>0</v>
      </c>
      <c r="S86" s="578">
        <f>'Allegato 1.1 (CE) new'!R86</f>
        <v>0</v>
      </c>
    </row>
    <row r="87" spans="1:19">
      <c r="A87" s="606" t="s">
        <v>350</v>
      </c>
      <c r="B87" s="398" t="s">
        <v>1435</v>
      </c>
      <c r="C87" s="398" t="s">
        <v>413</v>
      </c>
      <c r="D87" s="399" t="s">
        <v>414</v>
      </c>
      <c r="E87" s="398">
        <v>4</v>
      </c>
      <c r="F87" s="400">
        <v>4</v>
      </c>
      <c r="G87" s="400">
        <v>1</v>
      </c>
      <c r="H87" s="400">
        <v>1</v>
      </c>
      <c r="I87" s="400">
        <v>11</v>
      </c>
      <c r="J87" s="415" t="s">
        <v>1436</v>
      </c>
      <c r="K87" s="582">
        <f>'Allegato 1.1 (CE) new'!L87</f>
        <v>429532.49</v>
      </c>
      <c r="L87" s="582">
        <f>'Allegato 1.1 (CE) new'!M87</f>
        <v>0</v>
      </c>
      <c r="M87" s="582">
        <f>'Allegato 1.1 (CE) new'!N87</f>
        <v>0</v>
      </c>
      <c r="N87" s="582">
        <f>'Allegato 1.1 (CE) new'!O87</f>
        <v>0</v>
      </c>
      <c r="O87" s="578">
        <f t="shared" si="46"/>
        <v>0</v>
      </c>
      <c r="P87" s="578">
        <f t="shared" si="46"/>
        <v>0</v>
      </c>
      <c r="Q87" s="578">
        <f t="shared" si="47"/>
        <v>0</v>
      </c>
      <c r="R87" s="578">
        <f t="shared" si="48"/>
        <v>0</v>
      </c>
      <c r="S87" s="578">
        <f>'Allegato 1.1 (CE) new'!R87</f>
        <v>0</v>
      </c>
    </row>
    <row r="88" spans="1:19">
      <c r="A88" s="606" t="s">
        <v>350</v>
      </c>
      <c r="B88" s="398" t="s">
        <v>1435</v>
      </c>
      <c r="C88" s="398" t="s">
        <v>413</v>
      </c>
      <c r="D88" s="399" t="s">
        <v>414</v>
      </c>
      <c r="E88" s="398">
        <v>4</v>
      </c>
      <c r="F88" s="400">
        <v>4</v>
      </c>
      <c r="G88" s="400">
        <v>1</v>
      </c>
      <c r="H88" s="400">
        <v>1</v>
      </c>
      <c r="I88" s="400">
        <v>12</v>
      </c>
      <c r="J88" s="415" t="s">
        <v>1437</v>
      </c>
      <c r="K88" s="582">
        <f>'Allegato 1.1 (CE) new'!L88</f>
        <v>2748.98</v>
      </c>
      <c r="L88" s="582">
        <f>'Allegato 1.1 (CE) new'!M88</f>
        <v>417214</v>
      </c>
      <c r="M88" s="582">
        <f>'Allegato 1.1 (CE) new'!N88</f>
        <v>71343</v>
      </c>
      <c r="N88" s="582">
        <f>'Allegato 1.1 (CE) new'!O88</f>
        <v>71343</v>
      </c>
      <c r="O88" s="578">
        <f t="shared" si="46"/>
        <v>72769.86</v>
      </c>
      <c r="P88" s="578">
        <f t="shared" si="46"/>
        <v>74225.257200000007</v>
      </c>
      <c r="Q88" s="578">
        <f t="shared" si="47"/>
        <v>0</v>
      </c>
      <c r="R88" s="578">
        <f t="shared" si="48"/>
        <v>-345871</v>
      </c>
      <c r="S88" s="578">
        <f>'Allegato 1.1 (CE) new'!R88</f>
        <v>0</v>
      </c>
    </row>
    <row r="89" spans="1:19" ht="25.5">
      <c r="A89" s="605"/>
      <c r="B89" s="393" t="s">
        <v>1438</v>
      </c>
      <c r="C89" s="393" t="s">
        <v>415</v>
      </c>
      <c r="D89" s="394" t="s">
        <v>416</v>
      </c>
      <c r="E89" s="393">
        <v>4</v>
      </c>
      <c r="F89" s="395">
        <v>4</v>
      </c>
      <c r="G89" s="395">
        <v>1</v>
      </c>
      <c r="H89" s="395">
        <v>2</v>
      </c>
      <c r="I89" s="395">
        <v>0</v>
      </c>
      <c r="J89" s="396" t="s">
        <v>1439</v>
      </c>
      <c r="K89" s="593">
        <f>'Allegato 1.1 (CE) new'!L89</f>
        <v>34415.269999999997</v>
      </c>
      <c r="L89" s="593">
        <f>'Allegato 1.1 (CE) new'!M89</f>
        <v>38636</v>
      </c>
      <c r="M89" s="593">
        <f>'Allegato 1.1 (CE) new'!N89</f>
        <v>106</v>
      </c>
      <c r="N89" s="593">
        <f>'Allegato 1.1 (CE) new'!O89</f>
        <v>106</v>
      </c>
      <c r="O89" s="593">
        <f t="shared" ref="O89:R89" si="49">O90</f>
        <v>108.12</v>
      </c>
      <c r="P89" s="593">
        <f t="shared" si="49"/>
        <v>110.28240000000001</v>
      </c>
      <c r="Q89" s="593">
        <f t="shared" si="49"/>
        <v>0</v>
      </c>
      <c r="R89" s="593">
        <f t="shared" si="49"/>
        <v>-38530</v>
      </c>
      <c r="S89" s="593">
        <f>'Allegato 1.1 (CE) new'!R89</f>
        <v>0</v>
      </c>
    </row>
    <row r="90" spans="1:19" s="355" customFormat="1" ht="25.5">
      <c r="A90" s="610"/>
      <c r="B90" s="420" t="s">
        <v>1438</v>
      </c>
      <c r="C90" s="420" t="s">
        <v>415</v>
      </c>
      <c r="D90" s="405" t="s">
        <v>416</v>
      </c>
      <c r="E90" s="420">
        <v>4</v>
      </c>
      <c r="F90" s="421">
        <v>4</v>
      </c>
      <c r="G90" s="421">
        <v>1</v>
      </c>
      <c r="H90" s="421">
        <v>2</v>
      </c>
      <c r="I90" s="421">
        <v>1</v>
      </c>
      <c r="J90" s="415" t="s">
        <v>1439</v>
      </c>
      <c r="K90" s="582">
        <f>'Allegato 1.1 (CE) new'!L90</f>
        <v>34415.269999999997</v>
      </c>
      <c r="L90" s="582">
        <f>'Allegato 1.1 (CE) new'!M90</f>
        <v>38636</v>
      </c>
      <c r="M90" s="582">
        <f>'Allegato 1.1 (CE) new'!N90</f>
        <v>106</v>
      </c>
      <c r="N90" s="582">
        <f>'Allegato 1.1 (CE) new'!O90</f>
        <v>106</v>
      </c>
      <c r="O90" s="578">
        <f>N90*0.02+N90</f>
        <v>108.12</v>
      </c>
      <c r="P90" s="578">
        <f>O90*0.02+O90</f>
        <v>110.28240000000001</v>
      </c>
      <c r="Q90" s="578">
        <f>N90-M90</f>
        <v>0</v>
      </c>
      <c r="R90" s="578">
        <f>N90-L90</f>
        <v>-38530</v>
      </c>
      <c r="S90" s="578">
        <f>'Allegato 1.1 (CE) new'!R90</f>
        <v>0</v>
      </c>
    </row>
    <row r="91" spans="1:19" ht="25.5">
      <c r="A91" s="605"/>
      <c r="B91" s="393" t="s">
        <v>1440</v>
      </c>
      <c r="C91" s="393" t="s">
        <v>417</v>
      </c>
      <c r="D91" s="394" t="s">
        <v>418</v>
      </c>
      <c r="E91" s="393">
        <v>4</v>
      </c>
      <c r="F91" s="395">
        <v>4</v>
      </c>
      <c r="G91" s="395">
        <v>1</v>
      </c>
      <c r="H91" s="395">
        <v>3</v>
      </c>
      <c r="I91" s="395">
        <v>0</v>
      </c>
      <c r="J91" s="396" t="s">
        <v>1441</v>
      </c>
      <c r="K91" s="593">
        <f>'Allegato 1.1 (CE) new'!L91</f>
        <v>1695000</v>
      </c>
      <c r="L91" s="593">
        <f>'Allegato 1.1 (CE) new'!M91</f>
        <v>1272001</v>
      </c>
      <c r="M91" s="593">
        <f>'Allegato 1.1 (CE) new'!N91</f>
        <v>1695000</v>
      </c>
      <c r="N91" s="593">
        <f>'Allegato 1.1 (CE) new'!O91</f>
        <v>1695000</v>
      </c>
      <c r="O91" s="593">
        <f t="shared" ref="O91:R91" si="50">SUM(O92:O105)</f>
        <v>1728900</v>
      </c>
      <c r="P91" s="593">
        <f t="shared" si="50"/>
        <v>1763478</v>
      </c>
      <c r="Q91" s="593">
        <f t="shared" si="50"/>
        <v>0</v>
      </c>
      <c r="R91" s="593">
        <f t="shared" si="50"/>
        <v>422999</v>
      </c>
      <c r="S91" s="593">
        <f>'Allegato 1.1 (CE) new'!R91</f>
        <v>0</v>
      </c>
    </row>
    <row r="92" spans="1:19" s="355" customFormat="1">
      <c r="A92" s="610" t="s">
        <v>419</v>
      </c>
      <c r="B92" s="420" t="s">
        <v>1442</v>
      </c>
      <c r="C92" s="420" t="s">
        <v>420</v>
      </c>
      <c r="D92" s="405" t="s">
        <v>421</v>
      </c>
      <c r="E92" s="420">
        <v>4</v>
      </c>
      <c r="F92" s="421">
        <v>4</v>
      </c>
      <c r="G92" s="421">
        <v>1</v>
      </c>
      <c r="H92" s="421">
        <v>3</v>
      </c>
      <c r="I92" s="421">
        <v>1</v>
      </c>
      <c r="J92" s="415" t="s">
        <v>1443</v>
      </c>
      <c r="K92" s="582">
        <f>'Allegato 1.1 (CE) new'!L92</f>
        <v>1238000</v>
      </c>
      <c r="L92" s="582">
        <f>'Allegato 1.1 (CE) new'!M92</f>
        <v>702667</v>
      </c>
      <c r="M92" s="582">
        <f>'Allegato 1.1 (CE) new'!N92</f>
        <v>1238000</v>
      </c>
      <c r="N92" s="582">
        <f>'Allegato 1.1 (CE) new'!O92</f>
        <v>1238000</v>
      </c>
      <c r="O92" s="578">
        <f t="shared" ref="O92:P105" si="51">N92*0.02+N92</f>
        <v>1262760</v>
      </c>
      <c r="P92" s="578">
        <f t="shared" si="51"/>
        <v>1288015.2</v>
      </c>
      <c r="Q92" s="578">
        <f t="shared" ref="Q92:Q105" si="52">N92-M92</f>
        <v>0</v>
      </c>
      <c r="R92" s="578">
        <f t="shared" ref="R92:R105" si="53">N92-L92</f>
        <v>535333</v>
      </c>
      <c r="S92" s="578">
        <f>'Allegato 1.1 (CE) new'!R92</f>
        <v>0</v>
      </c>
    </row>
    <row r="93" spans="1:19" s="355" customFormat="1">
      <c r="A93" s="610" t="s">
        <v>419</v>
      </c>
      <c r="B93" s="420" t="s">
        <v>1444</v>
      </c>
      <c r="C93" s="420" t="s">
        <v>422</v>
      </c>
      <c r="D93" s="405" t="s">
        <v>423</v>
      </c>
      <c r="E93" s="420">
        <v>4</v>
      </c>
      <c r="F93" s="421">
        <v>4</v>
      </c>
      <c r="G93" s="421">
        <v>1</v>
      </c>
      <c r="H93" s="421">
        <v>3</v>
      </c>
      <c r="I93" s="421">
        <v>2</v>
      </c>
      <c r="J93" s="415" t="s">
        <v>1445</v>
      </c>
      <c r="K93" s="582">
        <f>'Allegato 1.1 (CE) new'!L93</f>
        <v>140000</v>
      </c>
      <c r="L93" s="582">
        <f>'Allegato 1.1 (CE) new'!M93</f>
        <v>258667</v>
      </c>
      <c r="M93" s="582">
        <f>'Allegato 1.1 (CE) new'!N93</f>
        <v>140000</v>
      </c>
      <c r="N93" s="582">
        <f>'Allegato 1.1 (CE) new'!O93</f>
        <v>140000</v>
      </c>
      <c r="O93" s="578">
        <f t="shared" si="51"/>
        <v>142800</v>
      </c>
      <c r="P93" s="578">
        <f t="shared" si="51"/>
        <v>145656</v>
      </c>
      <c r="Q93" s="578">
        <f t="shared" si="52"/>
        <v>0</v>
      </c>
      <c r="R93" s="578">
        <f t="shared" si="53"/>
        <v>-118667</v>
      </c>
      <c r="S93" s="578">
        <f>'Allegato 1.1 (CE) new'!R93</f>
        <v>0</v>
      </c>
    </row>
    <row r="94" spans="1:19" s="355" customFormat="1" ht="25.5">
      <c r="A94" s="610" t="s">
        <v>424</v>
      </c>
      <c r="B94" s="420" t="s">
        <v>1446</v>
      </c>
      <c r="C94" s="420" t="s">
        <v>425</v>
      </c>
      <c r="D94" s="405" t="s">
        <v>426</v>
      </c>
      <c r="E94" s="420">
        <v>4</v>
      </c>
      <c r="F94" s="421">
        <v>4</v>
      </c>
      <c r="G94" s="421">
        <v>1</v>
      </c>
      <c r="H94" s="421">
        <v>3</v>
      </c>
      <c r="I94" s="421">
        <v>3</v>
      </c>
      <c r="J94" s="415" t="s">
        <v>1447</v>
      </c>
      <c r="K94" s="582">
        <f>'Allegato 1.1 (CE) new'!L94</f>
        <v>0</v>
      </c>
      <c r="L94" s="582">
        <f>'Allegato 1.1 (CE) new'!M94</f>
        <v>0</v>
      </c>
      <c r="M94" s="582">
        <f>'Allegato 1.1 (CE) new'!N94</f>
        <v>0</v>
      </c>
      <c r="N94" s="582">
        <f>'Allegato 1.1 (CE) new'!O94</f>
        <v>0</v>
      </c>
      <c r="O94" s="578">
        <f t="shared" si="51"/>
        <v>0</v>
      </c>
      <c r="P94" s="578">
        <f t="shared" si="51"/>
        <v>0</v>
      </c>
      <c r="Q94" s="578">
        <f t="shared" si="52"/>
        <v>0</v>
      </c>
      <c r="R94" s="578">
        <f t="shared" si="53"/>
        <v>0</v>
      </c>
      <c r="S94" s="578">
        <f>'Allegato 1.1 (CE) new'!R94</f>
        <v>0</v>
      </c>
    </row>
    <row r="95" spans="1:19" s="355" customFormat="1">
      <c r="A95" s="610" t="s">
        <v>419</v>
      </c>
      <c r="B95" s="420" t="s">
        <v>1448</v>
      </c>
      <c r="C95" s="420" t="s">
        <v>427</v>
      </c>
      <c r="D95" s="405" t="s">
        <v>428</v>
      </c>
      <c r="E95" s="420">
        <v>4</v>
      </c>
      <c r="F95" s="421">
        <v>4</v>
      </c>
      <c r="G95" s="421">
        <v>1</v>
      </c>
      <c r="H95" s="421">
        <v>3</v>
      </c>
      <c r="I95" s="421">
        <v>4</v>
      </c>
      <c r="J95" s="415" t="s">
        <v>1449</v>
      </c>
      <c r="K95" s="582">
        <f>'Allegato 1.1 (CE) new'!L95</f>
        <v>0</v>
      </c>
      <c r="L95" s="582">
        <f>'Allegato 1.1 (CE) new'!M95</f>
        <v>24000</v>
      </c>
      <c r="M95" s="582">
        <f>'Allegato 1.1 (CE) new'!N95</f>
        <v>0</v>
      </c>
      <c r="N95" s="582">
        <f>'Allegato 1.1 (CE) new'!O95</f>
        <v>0</v>
      </c>
      <c r="O95" s="578">
        <f t="shared" si="51"/>
        <v>0</v>
      </c>
      <c r="P95" s="578">
        <f t="shared" si="51"/>
        <v>0</v>
      </c>
      <c r="Q95" s="578">
        <f t="shared" si="52"/>
        <v>0</v>
      </c>
      <c r="R95" s="578">
        <f t="shared" si="53"/>
        <v>-24000</v>
      </c>
      <c r="S95" s="578">
        <f>'Allegato 1.1 (CE) new'!R95</f>
        <v>0</v>
      </c>
    </row>
    <row r="96" spans="1:19" s="355" customFormat="1">
      <c r="A96" s="610" t="s">
        <v>419</v>
      </c>
      <c r="B96" s="420" t="s">
        <v>1450</v>
      </c>
      <c r="C96" s="420" t="s">
        <v>429</v>
      </c>
      <c r="D96" s="405" t="s">
        <v>430</v>
      </c>
      <c r="E96" s="420">
        <v>4</v>
      </c>
      <c r="F96" s="421">
        <v>4</v>
      </c>
      <c r="G96" s="421">
        <v>1</v>
      </c>
      <c r="H96" s="421">
        <v>3</v>
      </c>
      <c r="I96" s="421">
        <v>5</v>
      </c>
      <c r="J96" s="415" t="s">
        <v>1451</v>
      </c>
      <c r="K96" s="582">
        <f>'Allegato 1.1 (CE) new'!L96</f>
        <v>67000</v>
      </c>
      <c r="L96" s="582">
        <f>'Allegato 1.1 (CE) new'!M96</f>
        <v>60000</v>
      </c>
      <c r="M96" s="582">
        <f>'Allegato 1.1 (CE) new'!N96</f>
        <v>67000</v>
      </c>
      <c r="N96" s="582">
        <f>'Allegato 1.1 (CE) new'!O96</f>
        <v>67000</v>
      </c>
      <c r="O96" s="578">
        <f t="shared" si="51"/>
        <v>68340</v>
      </c>
      <c r="P96" s="578">
        <f t="shared" si="51"/>
        <v>69706.8</v>
      </c>
      <c r="Q96" s="578">
        <f t="shared" si="52"/>
        <v>0</v>
      </c>
      <c r="R96" s="578">
        <f t="shared" si="53"/>
        <v>7000</v>
      </c>
      <c r="S96" s="578">
        <f>'Allegato 1.1 (CE) new'!R96</f>
        <v>0</v>
      </c>
    </row>
    <row r="97" spans="1:19" s="355" customFormat="1">
      <c r="A97" s="610" t="s">
        <v>419</v>
      </c>
      <c r="B97" s="420" t="s">
        <v>1452</v>
      </c>
      <c r="C97" s="420" t="s">
        <v>431</v>
      </c>
      <c r="D97" s="405" t="s">
        <v>432</v>
      </c>
      <c r="E97" s="420">
        <v>4</v>
      </c>
      <c r="F97" s="421">
        <v>4</v>
      </c>
      <c r="G97" s="421">
        <v>1</v>
      </c>
      <c r="H97" s="421">
        <v>3</v>
      </c>
      <c r="I97" s="421">
        <v>6</v>
      </c>
      <c r="J97" s="415" t="s">
        <v>1453</v>
      </c>
      <c r="K97" s="582">
        <f>'Allegato 1.1 (CE) new'!L97</f>
        <v>184000</v>
      </c>
      <c r="L97" s="582">
        <f>'Allegato 1.1 (CE) new'!M97</f>
        <v>168000</v>
      </c>
      <c r="M97" s="582">
        <f>'Allegato 1.1 (CE) new'!N97</f>
        <v>184000</v>
      </c>
      <c r="N97" s="582">
        <f>'Allegato 1.1 (CE) new'!O97</f>
        <v>184000</v>
      </c>
      <c r="O97" s="578">
        <f t="shared" si="51"/>
        <v>187680</v>
      </c>
      <c r="P97" s="578">
        <f t="shared" si="51"/>
        <v>191433.60000000001</v>
      </c>
      <c r="Q97" s="578">
        <f t="shared" si="52"/>
        <v>0</v>
      </c>
      <c r="R97" s="578">
        <f t="shared" si="53"/>
        <v>16000</v>
      </c>
      <c r="S97" s="578">
        <f>'Allegato 1.1 (CE) new'!R97</f>
        <v>0</v>
      </c>
    </row>
    <row r="98" spans="1:19" s="355" customFormat="1">
      <c r="A98" s="610" t="s">
        <v>419</v>
      </c>
      <c r="B98" s="420" t="s">
        <v>1454</v>
      </c>
      <c r="C98" s="420" t="s">
        <v>433</v>
      </c>
      <c r="D98" s="405" t="s">
        <v>434</v>
      </c>
      <c r="E98" s="420">
        <v>4</v>
      </c>
      <c r="F98" s="421">
        <v>4</v>
      </c>
      <c r="G98" s="421">
        <v>1</v>
      </c>
      <c r="H98" s="421">
        <v>3</v>
      </c>
      <c r="I98" s="421">
        <v>7</v>
      </c>
      <c r="J98" s="415" t="s">
        <v>1455</v>
      </c>
      <c r="K98" s="582">
        <f>'Allegato 1.1 (CE) new'!L98</f>
        <v>66000</v>
      </c>
      <c r="L98" s="582">
        <f>'Allegato 1.1 (CE) new'!M98</f>
        <v>58667</v>
      </c>
      <c r="M98" s="582">
        <f>'Allegato 1.1 (CE) new'!N98</f>
        <v>66000</v>
      </c>
      <c r="N98" s="582">
        <f>'Allegato 1.1 (CE) new'!O98</f>
        <v>66000</v>
      </c>
      <c r="O98" s="578">
        <f t="shared" si="51"/>
        <v>67320</v>
      </c>
      <c r="P98" s="578">
        <f t="shared" si="51"/>
        <v>68666.399999999994</v>
      </c>
      <c r="Q98" s="578">
        <f t="shared" si="52"/>
        <v>0</v>
      </c>
      <c r="R98" s="578">
        <f t="shared" si="53"/>
        <v>7333</v>
      </c>
      <c r="S98" s="578">
        <f>'Allegato 1.1 (CE) new'!R98</f>
        <v>0</v>
      </c>
    </row>
    <row r="99" spans="1:19" s="355" customFormat="1">
      <c r="A99" s="610" t="s">
        <v>419</v>
      </c>
      <c r="B99" s="420" t="s">
        <v>1456</v>
      </c>
      <c r="C99" s="420" t="s">
        <v>435</v>
      </c>
      <c r="D99" s="405" t="s">
        <v>436</v>
      </c>
      <c r="E99" s="420">
        <v>4</v>
      </c>
      <c r="F99" s="421">
        <v>4</v>
      </c>
      <c r="G99" s="421">
        <v>1</v>
      </c>
      <c r="H99" s="421">
        <v>3</v>
      </c>
      <c r="I99" s="421">
        <v>8</v>
      </c>
      <c r="J99" s="415" t="s">
        <v>1457</v>
      </c>
      <c r="K99" s="582">
        <f>'Allegato 1.1 (CE) new'!L99</f>
        <v>0</v>
      </c>
      <c r="L99" s="582">
        <f>'Allegato 1.1 (CE) new'!M99</f>
        <v>0</v>
      </c>
      <c r="M99" s="582">
        <f>'Allegato 1.1 (CE) new'!N99</f>
        <v>0</v>
      </c>
      <c r="N99" s="582">
        <f>'Allegato 1.1 (CE) new'!O99</f>
        <v>0</v>
      </c>
      <c r="O99" s="578">
        <f t="shared" si="51"/>
        <v>0</v>
      </c>
      <c r="P99" s="578">
        <f t="shared" si="51"/>
        <v>0</v>
      </c>
      <c r="Q99" s="578">
        <f t="shared" si="52"/>
        <v>0</v>
      </c>
      <c r="R99" s="578">
        <f t="shared" si="53"/>
        <v>0</v>
      </c>
      <c r="S99" s="578">
        <f>'Allegato 1.1 (CE) new'!R99</f>
        <v>0</v>
      </c>
    </row>
    <row r="100" spans="1:19" s="355" customFormat="1" ht="25.5">
      <c r="A100" s="610" t="s">
        <v>419</v>
      </c>
      <c r="B100" s="420" t="s">
        <v>1458</v>
      </c>
      <c r="C100" s="420" t="s">
        <v>437</v>
      </c>
      <c r="D100" s="405" t="s">
        <v>438</v>
      </c>
      <c r="E100" s="420">
        <v>4</v>
      </c>
      <c r="F100" s="421">
        <v>4</v>
      </c>
      <c r="G100" s="421">
        <v>1</v>
      </c>
      <c r="H100" s="421">
        <v>3</v>
      </c>
      <c r="I100" s="421">
        <v>9</v>
      </c>
      <c r="J100" s="415" t="s">
        <v>1459</v>
      </c>
      <c r="K100" s="582">
        <f>'Allegato 1.1 (CE) new'!L100</f>
        <v>0</v>
      </c>
      <c r="L100" s="582">
        <f>'Allegato 1.1 (CE) new'!M100</f>
        <v>0</v>
      </c>
      <c r="M100" s="582">
        <f>'Allegato 1.1 (CE) new'!N100</f>
        <v>0</v>
      </c>
      <c r="N100" s="582">
        <f>'Allegato 1.1 (CE) new'!O100</f>
        <v>0</v>
      </c>
      <c r="O100" s="578">
        <f t="shared" si="51"/>
        <v>0</v>
      </c>
      <c r="P100" s="578">
        <f t="shared" si="51"/>
        <v>0</v>
      </c>
      <c r="Q100" s="578">
        <f t="shared" si="52"/>
        <v>0</v>
      </c>
      <c r="R100" s="578">
        <f t="shared" si="53"/>
        <v>0</v>
      </c>
      <c r="S100" s="578">
        <f>'Allegato 1.1 (CE) new'!R100</f>
        <v>0</v>
      </c>
    </row>
    <row r="101" spans="1:19" s="355" customFormat="1">
      <c r="A101" s="610" t="s">
        <v>419</v>
      </c>
      <c r="B101" s="420" t="s">
        <v>1460</v>
      </c>
      <c r="C101" s="420" t="s">
        <v>439</v>
      </c>
      <c r="D101" s="405" t="s">
        <v>440</v>
      </c>
      <c r="E101" s="420">
        <v>4</v>
      </c>
      <c r="F101" s="421">
        <v>4</v>
      </c>
      <c r="G101" s="421">
        <v>1</v>
      </c>
      <c r="H101" s="421">
        <v>3</v>
      </c>
      <c r="I101" s="421">
        <v>10</v>
      </c>
      <c r="J101" s="415" t="s">
        <v>1461</v>
      </c>
      <c r="K101" s="582">
        <f>'Allegato 1.1 (CE) new'!L101</f>
        <v>0</v>
      </c>
      <c r="L101" s="582">
        <f>'Allegato 1.1 (CE) new'!M101</f>
        <v>0</v>
      </c>
      <c r="M101" s="582">
        <f>'Allegato 1.1 (CE) new'!N101</f>
        <v>0</v>
      </c>
      <c r="N101" s="582">
        <f>'Allegato 1.1 (CE) new'!O101</f>
        <v>0</v>
      </c>
      <c r="O101" s="578">
        <f t="shared" si="51"/>
        <v>0</v>
      </c>
      <c r="P101" s="578">
        <f t="shared" si="51"/>
        <v>0</v>
      </c>
      <c r="Q101" s="578">
        <f t="shared" si="52"/>
        <v>0</v>
      </c>
      <c r="R101" s="578">
        <f t="shared" si="53"/>
        <v>0</v>
      </c>
      <c r="S101" s="578">
        <f>'Allegato 1.1 (CE) new'!R101</f>
        <v>0</v>
      </c>
    </row>
    <row r="102" spans="1:19" s="355" customFormat="1">
      <c r="A102" s="610" t="s">
        <v>419</v>
      </c>
      <c r="B102" s="420" t="s">
        <v>1462</v>
      </c>
      <c r="C102" s="420" t="s">
        <v>441</v>
      </c>
      <c r="D102" s="405" t="s">
        <v>442</v>
      </c>
      <c r="E102" s="420">
        <v>4</v>
      </c>
      <c r="F102" s="421">
        <v>4</v>
      </c>
      <c r="G102" s="421">
        <v>1</v>
      </c>
      <c r="H102" s="421">
        <v>3</v>
      </c>
      <c r="I102" s="421">
        <v>11</v>
      </c>
      <c r="J102" s="415" t="s">
        <v>1463</v>
      </c>
      <c r="K102" s="582">
        <f>'Allegato 1.1 (CE) new'!L102</f>
        <v>0</v>
      </c>
      <c r="L102" s="582">
        <f>'Allegato 1.1 (CE) new'!M102</f>
        <v>0</v>
      </c>
      <c r="M102" s="582">
        <f>'Allegato 1.1 (CE) new'!N102</f>
        <v>0</v>
      </c>
      <c r="N102" s="582">
        <f>'Allegato 1.1 (CE) new'!O102</f>
        <v>0</v>
      </c>
      <c r="O102" s="578">
        <f t="shared" si="51"/>
        <v>0</v>
      </c>
      <c r="P102" s="578">
        <f t="shared" si="51"/>
        <v>0</v>
      </c>
      <c r="Q102" s="578">
        <f t="shared" si="52"/>
        <v>0</v>
      </c>
      <c r="R102" s="578">
        <f t="shared" si="53"/>
        <v>0</v>
      </c>
      <c r="S102" s="578">
        <f>'Allegato 1.1 (CE) new'!R102</f>
        <v>0</v>
      </c>
    </row>
    <row r="103" spans="1:19" s="355" customFormat="1" ht="25.5">
      <c r="A103" s="610" t="s">
        <v>424</v>
      </c>
      <c r="B103" s="420" t="s">
        <v>1464</v>
      </c>
      <c r="C103" s="420" t="s">
        <v>445</v>
      </c>
      <c r="D103" s="405" t="s">
        <v>446</v>
      </c>
      <c r="E103" s="420">
        <v>4</v>
      </c>
      <c r="F103" s="421">
        <v>4</v>
      </c>
      <c r="G103" s="421">
        <v>1</v>
      </c>
      <c r="H103" s="421">
        <v>3</v>
      </c>
      <c r="I103" s="421">
        <v>12</v>
      </c>
      <c r="J103" s="415" t="s">
        <v>1465</v>
      </c>
      <c r="K103" s="582">
        <f>'Allegato 1.1 (CE) new'!L103</f>
        <v>0</v>
      </c>
      <c r="L103" s="582">
        <f>'Allegato 1.1 (CE) new'!M103</f>
        <v>0</v>
      </c>
      <c r="M103" s="582">
        <f>'Allegato 1.1 (CE) new'!N103</f>
        <v>0</v>
      </c>
      <c r="N103" s="582">
        <f>'Allegato 1.1 (CE) new'!O103</f>
        <v>0</v>
      </c>
      <c r="O103" s="578">
        <f t="shared" si="51"/>
        <v>0</v>
      </c>
      <c r="P103" s="578">
        <f t="shared" si="51"/>
        <v>0</v>
      </c>
      <c r="Q103" s="578">
        <f t="shared" si="52"/>
        <v>0</v>
      </c>
      <c r="R103" s="578">
        <f t="shared" si="53"/>
        <v>0</v>
      </c>
      <c r="S103" s="578">
        <f>'Allegato 1.1 (CE) new'!R103</f>
        <v>0</v>
      </c>
    </row>
    <row r="104" spans="1:19" s="355" customFormat="1" ht="25.5">
      <c r="A104" s="610" t="s">
        <v>424</v>
      </c>
      <c r="B104" s="420" t="s">
        <v>1466</v>
      </c>
      <c r="C104" s="420" t="s">
        <v>447</v>
      </c>
      <c r="D104" s="405" t="s">
        <v>448</v>
      </c>
      <c r="E104" s="420">
        <v>4</v>
      </c>
      <c r="F104" s="421">
        <v>4</v>
      </c>
      <c r="G104" s="421">
        <v>1</v>
      </c>
      <c r="H104" s="421">
        <v>3</v>
      </c>
      <c r="I104" s="421">
        <v>13</v>
      </c>
      <c r="J104" s="415" t="s">
        <v>1467</v>
      </c>
      <c r="K104" s="582">
        <f>'Allegato 1.1 (CE) new'!L104</f>
        <v>0</v>
      </c>
      <c r="L104" s="582">
        <f>'Allegato 1.1 (CE) new'!M104</f>
        <v>0</v>
      </c>
      <c r="M104" s="582">
        <f>'Allegato 1.1 (CE) new'!N104</f>
        <v>0</v>
      </c>
      <c r="N104" s="582">
        <f>'Allegato 1.1 (CE) new'!O104</f>
        <v>0</v>
      </c>
      <c r="O104" s="578">
        <f t="shared" si="51"/>
        <v>0</v>
      </c>
      <c r="P104" s="578">
        <f t="shared" si="51"/>
        <v>0</v>
      </c>
      <c r="Q104" s="578">
        <f t="shared" si="52"/>
        <v>0</v>
      </c>
      <c r="R104" s="578">
        <f t="shared" si="53"/>
        <v>0</v>
      </c>
      <c r="S104" s="578">
        <f>'Allegato 1.1 (CE) new'!R104</f>
        <v>0</v>
      </c>
    </row>
    <row r="105" spans="1:19" s="355" customFormat="1" ht="25.5">
      <c r="A105" s="610"/>
      <c r="B105" s="420" t="s">
        <v>1468</v>
      </c>
      <c r="C105" s="420" t="s">
        <v>449</v>
      </c>
      <c r="D105" s="405" t="s">
        <v>450</v>
      </c>
      <c r="E105" s="420">
        <v>4</v>
      </c>
      <c r="F105" s="421">
        <v>4</v>
      </c>
      <c r="G105" s="421">
        <v>1</v>
      </c>
      <c r="H105" s="421">
        <v>3</v>
      </c>
      <c r="I105" s="421">
        <v>14</v>
      </c>
      <c r="J105" s="415" t="s">
        <v>1469</v>
      </c>
      <c r="K105" s="582">
        <f>'Allegato 1.1 (CE) new'!L105</f>
        <v>0</v>
      </c>
      <c r="L105" s="582">
        <f>'Allegato 1.1 (CE) new'!M105</f>
        <v>0</v>
      </c>
      <c r="M105" s="582">
        <f>'Allegato 1.1 (CE) new'!N105</f>
        <v>0</v>
      </c>
      <c r="N105" s="582">
        <f>'Allegato 1.1 (CE) new'!O105</f>
        <v>0</v>
      </c>
      <c r="O105" s="578">
        <f t="shared" si="51"/>
        <v>0</v>
      </c>
      <c r="P105" s="578">
        <f t="shared" si="51"/>
        <v>0</v>
      </c>
      <c r="Q105" s="578">
        <f t="shared" si="52"/>
        <v>0</v>
      </c>
      <c r="R105" s="578">
        <f t="shared" si="53"/>
        <v>0</v>
      </c>
      <c r="S105" s="578">
        <f>'Allegato 1.1 (CE) new'!R105</f>
        <v>0</v>
      </c>
    </row>
    <row r="106" spans="1:19" ht="25.5">
      <c r="A106" s="605" t="s">
        <v>419</v>
      </c>
      <c r="B106" s="393" t="s">
        <v>1470</v>
      </c>
      <c r="C106" s="393" t="s">
        <v>451</v>
      </c>
      <c r="D106" s="394" t="s">
        <v>452</v>
      </c>
      <c r="E106" s="393">
        <v>4</v>
      </c>
      <c r="F106" s="395">
        <v>4</v>
      </c>
      <c r="G106" s="395">
        <v>1</v>
      </c>
      <c r="H106" s="395">
        <v>4</v>
      </c>
      <c r="I106" s="395">
        <v>0</v>
      </c>
      <c r="J106" s="396" t="s">
        <v>1471</v>
      </c>
      <c r="K106" s="593">
        <f>'Allegato 1.1 (CE) new'!L106</f>
        <v>0</v>
      </c>
      <c r="L106" s="593">
        <f>'Allegato 1.1 (CE) new'!M106</f>
        <v>0</v>
      </c>
      <c r="M106" s="593">
        <f>'Allegato 1.1 (CE) new'!N106</f>
        <v>0</v>
      </c>
      <c r="N106" s="593">
        <f>'Allegato 1.1 (CE) new'!O106</f>
        <v>0</v>
      </c>
      <c r="O106" s="593">
        <f t="shared" ref="O106:R106" si="54">SUBTOTAL(9,O107:O110)</f>
        <v>0</v>
      </c>
      <c r="P106" s="593">
        <f t="shared" si="54"/>
        <v>0</v>
      </c>
      <c r="Q106" s="593">
        <f t="shared" si="54"/>
        <v>0</v>
      </c>
      <c r="R106" s="593">
        <f t="shared" si="54"/>
        <v>0</v>
      </c>
      <c r="S106" s="593">
        <f>'Allegato 1.1 (CE) new'!R106</f>
        <v>0</v>
      </c>
    </row>
    <row r="107" spans="1:19" ht="25.5" customHeight="1">
      <c r="A107" s="606" t="s">
        <v>419</v>
      </c>
      <c r="B107" s="398" t="s">
        <v>1472</v>
      </c>
      <c r="C107" s="398" t="s">
        <v>453</v>
      </c>
      <c r="D107" s="399" t="s">
        <v>454</v>
      </c>
      <c r="E107" s="398">
        <v>4</v>
      </c>
      <c r="F107" s="400">
        <v>4</v>
      </c>
      <c r="G107" s="400">
        <v>1</v>
      </c>
      <c r="H107" s="400">
        <v>4</v>
      </c>
      <c r="I107" s="400">
        <v>1</v>
      </c>
      <c r="J107" s="406" t="s">
        <v>1473</v>
      </c>
      <c r="K107" s="594">
        <f>'Allegato 1.1 (CE) new'!L107</f>
        <v>0</v>
      </c>
      <c r="L107" s="594">
        <f>'Allegato 1.1 (CE) new'!M107</f>
        <v>0</v>
      </c>
      <c r="M107" s="594">
        <f>'Allegato 1.1 (CE) new'!N107</f>
        <v>0</v>
      </c>
      <c r="N107" s="594">
        <f>'Allegato 1.1 (CE) new'!O107</f>
        <v>0</v>
      </c>
      <c r="O107" s="578">
        <f t="shared" ref="O107:P110" si="55">N107*0.02+N107</f>
        <v>0</v>
      </c>
      <c r="P107" s="578">
        <f t="shared" si="55"/>
        <v>0</v>
      </c>
      <c r="Q107" s="578">
        <f t="shared" ref="Q107:Q110" si="56">N107-M107</f>
        <v>0</v>
      </c>
      <c r="R107" s="578">
        <f t="shared" ref="R107:R110" si="57">N107-L107</f>
        <v>0</v>
      </c>
      <c r="S107" s="578">
        <f>'Allegato 1.1 (CE) new'!R107</f>
        <v>0</v>
      </c>
    </row>
    <row r="108" spans="1:19" ht="25.5">
      <c r="A108" s="606" t="s">
        <v>419</v>
      </c>
      <c r="B108" s="398" t="s">
        <v>1474</v>
      </c>
      <c r="C108" s="398" t="s">
        <v>455</v>
      </c>
      <c r="D108" s="399" t="s">
        <v>456</v>
      </c>
      <c r="E108" s="398">
        <v>4</v>
      </c>
      <c r="F108" s="400">
        <v>4</v>
      </c>
      <c r="G108" s="400">
        <v>1</v>
      </c>
      <c r="H108" s="400">
        <v>4</v>
      </c>
      <c r="I108" s="400">
        <v>2</v>
      </c>
      <c r="J108" s="406" t="s">
        <v>1475</v>
      </c>
      <c r="K108" s="594">
        <f>'Allegato 1.1 (CE) new'!L108</f>
        <v>0</v>
      </c>
      <c r="L108" s="594">
        <f>'Allegato 1.1 (CE) new'!M108</f>
        <v>0</v>
      </c>
      <c r="M108" s="594">
        <f>'Allegato 1.1 (CE) new'!N108</f>
        <v>0</v>
      </c>
      <c r="N108" s="594">
        <f>'Allegato 1.1 (CE) new'!O108</f>
        <v>0</v>
      </c>
      <c r="O108" s="578">
        <f t="shared" si="55"/>
        <v>0</v>
      </c>
      <c r="P108" s="578">
        <f t="shared" si="55"/>
        <v>0</v>
      </c>
      <c r="Q108" s="578">
        <f t="shared" si="56"/>
        <v>0</v>
      </c>
      <c r="R108" s="578">
        <f t="shared" si="57"/>
        <v>0</v>
      </c>
      <c r="S108" s="578">
        <f>'Allegato 1.1 (CE) new'!R108</f>
        <v>0</v>
      </c>
    </row>
    <row r="109" spans="1:19" ht="25.5">
      <c r="A109" s="606" t="s">
        <v>419</v>
      </c>
      <c r="B109" s="398" t="s">
        <v>1476</v>
      </c>
      <c r="C109" s="398" t="s">
        <v>457</v>
      </c>
      <c r="D109" s="399" t="s">
        <v>458</v>
      </c>
      <c r="E109" s="398">
        <v>4</v>
      </c>
      <c r="F109" s="400">
        <v>4</v>
      </c>
      <c r="G109" s="400">
        <v>1</v>
      </c>
      <c r="H109" s="400">
        <v>4</v>
      </c>
      <c r="I109" s="400">
        <v>3</v>
      </c>
      <c r="J109" s="406" t="s">
        <v>1477</v>
      </c>
      <c r="K109" s="594">
        <f>'Allegato 1.1 (CE) new'!L109</f>
        <v>0</v>
      </c>
      <c r="L109" s="594">
        <f>'Allegato 1.1 (CE) new'!M109</f>
        <v>0</v>
      </c>
      <c r="M109" s="594">
        <f>'Allegato 1.1 (CE) new'!N109</f>
        <v>0</v>
      </c>
      <c r="N109" s="594">
        <f>'Allegato 1.1 (CE) new'!O109</f>
        <v>0</v>
      </c>
      <c r="O109" s="578">
        <f t="shared" si="55"/>
        <v>0</v>
      </c>
      <c r="P109" s="578">
        <f t="shared" si="55"/>
        <v>0</v>
      </c>
      <c r="Q109" s="578">
        <f t="shared" si="56"/>
        <v>0</v>
      </c>
      <c r="R109" s="578">
        <f t="shared" si="57"/>
        <v>0</v>
      </c>
      <c r="S109" s="578">
        <f>'Allegato 1.1 (CE) new'!R109</f>
        <v>0</v>
      </c>
    </row>
    <row r="110" spans="1:19" ht="25.5">
      <c r="A110" s="606" t="s">
        <v>419</v>
      </c>
      <c r="B110" s="398" t="s">
        <v>1478</v>
      </c>
      <c r="C110" s="398" t="s">
        <v>459</v>
      </c>
      <c r="D110" s="399" t="s">
        <v>460</v>
      </c>
      <c r="E110" s="398">
        <v>4</v>
      </c>
      <c r="F110" s="400">
        <v>4</v>
      </c>
      <c r="G110" s="400">
        <v>1</v>
      </c>
      <c r="H110" s="400">
        <v>4</v>
      </c>
      <c r="I110" s="400">
        <v>4</v>
      </c>
      <c r="J110" s="406" t="s">
        <v>1479</v>
      </c>
      <c r="K110" s="594">
        <f>'Allegato 1.1 (CE) new'!L110</f>
        <v>0</v>
      </c>
      <c r="L110" s="594">
        <f>'Allegato 1.1 (CE) new'!M110</f>
        <v>0</v>
      </c>
      <c r="M110" s="594">
        <f>'Allegato 1.1 (CE) new'!N110</f>
        <v>0</v>
      </c>
      <c r="N110" s="594">
        <f>'Allegato 1.1 (CE) new'!O110</f>
        <v>0</v>
      </c>
      <c r="O110" s="578">
        <f t="shared" si="55"/>
        <v>0</v>
      </c>
      <c r="P110" s="578">
        <f t="shared" si="55"/>
        <v>0</v>
      </c>
      <c r="Q110" s="578">
        <f t="shared" si="56"/>
        <v>0</v>
      </c>
      <c r="R110" s="578">
        <f t="shared" si="57"/>
        <v>0</v>
      </c>
      <c r="S110" s="578">
        <f>'Allegato 1.1 (CE) new'!R110</f>
        <v>0</v>
      </c>
    </row>
    <row r="111" spans="1:19" ht="25.5">
      <c r="A111" s="605"/>
      <c r="B111" s="393" t="s">
        <v>1480</v>
      </c>
      <c r="C111" s="393" t="s">
        <v>461</v>
      </c>
      <c r="D111" s="394" t="s">
        <v>462</v>
      </c>
      <c r="E111" s="393">
        <v>4</v>
      </c>
      <c r="F111" s="395">
        <v>4</v>
      </c>
      <c r="G111" s="395">
        <v>1</v>
      </c>
      <c r="H111" s="395">
        <v>5</v>
      </c>
      <c r="I111" s="395">
        <v>0</v>
      </c>
      <c r="J111" s="396" t="s">
        <v>1481</v>
      </c>
      <c r="K111" s="593">
        <f>'Allegato 1.1 (CE) new'!L111</f>
        <v>566340.83000000007</v>
      </c>
      <c r="L111" s="593">
        <f>'Allegato 1.1 (CE) new'!M111</f>
        <v>423248</v>
      </c>
      <c r="M111" s="593">
        <f>'Allegato 1.1 (CE) new'!N111</f>
        <v>556565</v>
      </c>
      <c r="N111" s="593">
        <f>'Allegato 1.1 (CE) new'!O111</f>
        <v>423248</v>
      </c>
      <c r="O111" s="593">
        <f t="shared" ref="O111:R111" si="58">SUBTOTAL(9,O112:O114)</f>
        <v>431712.95999999996</v>
      </c>
      <c r="P111" s="593">
        <f t="shared" si="58"/>
        <v>440347.21919999999</v>
      </c>
      <c r="Q111" s="593">
        <f t="shared" si="58"/>
        <v>-0.10681818178636604</v>
      </c>
      <c r="R111" s="593">
        <f t="shared" si="58"/>
        <v>0</v>
      </c>
      <c r="S111" s="593">
        <f>'Allegato 1.1 (CE) new'!R111</f>
        <v>0</v>
      </c>
    </row>
    <row r="112" spans="1:19" ht="25.5">
      <c r="A112" s="606"/>
      <c r="B112" s="398" t="s">
        <v>1480</v>
      </c>
      <c r="C112" s="398" t="s">
        <v>461</v>
      </c>
      <c r="D112" s="399" t="s">
        <v>462</v>
      </c>
      <c r="E112" s="398">
        <v>4</v>
      </c>
      <c r="F112" s="400">
        <v>4</v>
      </c>
      <c r="G112" s="400">
        <v>1</v>
      </c>
      <c r="H112" s="400">
        <v>5</v>
      </c>
      <c r="I112" s="400">
        <v>1</v>
      </c>
      <c r="J112" s="406" t="s">
        <v>1482</v>
      </c>
      <c r="K112" s="422">
        <f>'Allegato 1.1 (CE) new'!L112</f>
        <v>558512.43000000005</v>
      </c>
      <c r="L112" s="594">
        <f>'Allegato 1.1 (CE) new'!M112</f>
        <v>414708</v>
      </c>
      <c r="M112" s="594">
        <f>'Allegato 1.1 (CE) new'!N112</f>
        <v>414708.03409090906</v>
      </c>
      <c r="N112" s="422">
        <f>'Allegato 1.1 (CE) new'!O112</f>
        <v>414708</v>
      </c>
      <c r="O112" s="578">
        <f t="shared" ref="O112:P114" si="59">N112*0.02+N112</f>
        <v>423002.16</v>
      </c>
      <c r="P112" s="578">
        <f t="shared" si="59"/>
        <v>431462.20319999999</v>
      </c>
      <c r="Q112" s="578">
        <f t="shared" ref="Q112:Q114" si="60">N112-M112</f>
        <v>-3.4090909059159458E-2</v>
      </c>
      <c r="R112" s="578">
        <f t="shared" ref="R112:R114" si="61">N112-L112</f>
        <v>0</v>
      </c>
      <c r="S112" s="578">
        <f>'Allegato 1.1 (CE) new'!R112</f>
        <v>0</v>
      </c>
    </row>
    <row r="113" spans="1:19" ht="25.5">
      <c r="A113" s="606"/>
      <c r="B113" s="398" t="s">
        <v>1480</v>
      </c>
      <c r="C113" s="398" t="s">
        <v>461</v>
      </c>
      <c r="D113" s="399" t="s">
        <v>462</v>
      </c>
      <c r="E113" s="398">
        <v>4</v>
      </c>
      <c r="F113" s="400">
        <v>4</v>
      </c>
      <c r="G113" s="400">
        <v>1</v>
      </c>
      <c r="H113" s="400">
        <v>5</v>
      </c>
      <c r="I113" s="400">
        <v>2</v>
      </c>
      <c r="J113" s="406" t="s">
        <v>1483</v>
      </c>
      <c r="K113" s="594">
        <f>'Allegato 1.1 (CE) new'!L113</f>
        <v>0</v>
      </c>
      <c r="L113" s="594">
        <f>'Allegato 1.1 (CE) new'!M113</f>
        <v>0</v>
      </c>
      <c r="M113" s="594">
        <f>'Allegato 1.1 (CE) new'!N113</f>
        <v>0</v>
      </c>
      <c r="N113" s="594">
        <f>'Allegato 1.1 (CE) new'!O113</f>
        <v>0</v>
      </c>
      <c r="O113" s="578">
        <f t="shared" si="59"/>
        <v>0</v>
      </c>
      <c r="P113" s="578">
        <f t="shared" si="59"/>
        <v>0</v>
      </c>
      <c r="Q113" s="578">
        <f t="shared" si="60"/>
        <v>0</v>
      </c>
      <c r="R113" s="578">
        <f t="shared" si="61"/>
        <v>0</v>
      </c>
      <c r="S113" s="578">
        <f>'Allegato 1.1 (CE) new'!R113</f>
        <v>0</v>
      </c>
    </row>
    <row r="114" spans="1:19" ht="25.5">
      <c r="A114" s="606"/>
      <c r="B114" s="398" t="s">
        <v>1480</v>
      </c>
      <c r="C114" s="398" t="s">
        <v>461</v>
      </c>
      <c r="D114" s="399" t="s">
        <v>462</v>
      </c>
      <c r="E114" s="398">
        <v>4</v>
      </c>
      <c r="F114" s="400">
        <v>4</v>
      </c>
      <c r="G114" s="400">
        <v>1</v>
      </c>
      <c r="H114" s="400">
        <v>5</v>
      </c>
      <c r="I114" s="400">
        <v>3</v>
      </c>
      <c r="J114" s="406" t="s">
        <v>1484</v>
      </c>
      <c r="K114" s="594">
        <f>'Allegato 1.1 (CE) new'!L114</f>
        <v>7828.4</v>
      </c>
      <c r="L114" s="594">
        <f>'Allegato 1.1 (CE) new'!M114</f>
        <v>8540</v>
      </c>
      <c r="M114" s="594">
        <f>'Allegato 1.1 (CE) new'!N114</f>
        <v>8540.0727272727272</v>
      </c>
      <c r="N114" s="594">
        <f>'Allegato 1.1 (CE) new'!O114</f>
        <v>8540</v>
      </c>
      <c r="O114" s="578">
        <f t="shared" si="59"/>
        <v>8710.7999999999993</v>
      </c>
      <c r="P114" s="578">
        <f t="shared" si="59"/>
        <v>8885.0159999999996</v>
      </c>
      <c r="Q114" s="578">
        <f t="shared" si="60"/>
        <v>-7.2727272727206582E-2</v>
      </c>
      <c r="R114" s="578">
        <f t="shared" si="61"/>
        <v>0</v>
      </c>
      <c r="S114" s="578">
        <f>'Allegato 1.1 (CE) new'!R114</f>
        <v>0</v>
      </c>
    </row>
    <row r="115" spans="1:19">
      <c r="A115" s="605"/>
      <c r="B115" s="393" t="s">
        <v>1485</v>
      </c>
      <c r="C115" s="393" t="s">
        <v>463</v>
      </c>
      <c r="D115" s="394" t="s">
        <v>464</v>
      </c>
      <c r="E115" s="393">
        <v>4</v>
      </c>
      <c r="F115" s="395">
        <v>4</v>
      </c>
      <c r="G115" s="395">
        <v>1</v>
      </c>
      <c r="H115" s="395">
        <v>6</v>
      </c>
      <c r="I115" s="395">
        <v>0</v>
      </c>
      <c r="J115" s="396" t="s">
        <v>1486</v>
      </c>
      <c r="K115" s="593">
        <f>'Allegato 1.1 (CE) new'!L115</f>
        <v>357838.8</v>
      </c>
      <c r="L115" s="593">
        <f>'Allegato 1.1 (CE) new'!M115</f>
        <v>303237</v>
      </c>
      <c r="M115" s="593">
        <f>'Allegato 1.1 (CE) new'!N115</f>
        <v>265462</v>
      </c>
      <c r="N115" s="593">
        <f>'Allegato 1.1 (CE) new'!O115</f>
        <v>265462</v>
      </c>
      <c r="O115" s="593">
        <f t="shared" ref="O115:P115" si="62">SUBTOTAL(9,O116:O123)</f>
        <v>270771.24</v>
      </c>
      <c r="P115" s="593">
        <f t="shared" si="62"/>
        <v>276186.66480000003</v>
      </c>
      <c r="Q115" s="593">
        <f>SUBTOTAL(9,Q116:Q123)</f>
        <v>0</v>
      </c>
      <c r="R115" s="593">
        <f>SUBTOTAL(9,R116:R123)</f>
        <v>-37775</v>
      </c>
      <c r="S115" s="593">
        <f>'Allegato 1.1 (CE) new'!R115</f>
        <v>0</v>
      </c>
    </row>
    <row r="116" spans="1:19">
      <c r="A116" s="606"/>
      <c r="B116" s="398" t="s">
        <v>1487</v>
      </c>
      <c r="C116" s="398" t="s">
        <v>465</v>
      </c>
      <c r="D116" s="399" t="s">
        <v>466</v>
      </c>
      <c r="E116" s="398">
        <v>4</v>
      </c>
      <c r="F116" s="400">
        <v>4</v>
      </c>
      <c r="G116" s="400">
        <v>1</v>
      </c>
      <c r="H116" s="400">
        <v>6</v>
      </c>
      <c r="I116" s="400">
        <v>1</v>
      </c>
      <c r="J116" s="406" t="s">
        <v>1488</v>
      </c>
      <c r="K116" s="594">
        <f>'Allegato 1.1 (CE) new'!L116</f>
        <v>0</v>
      </c>
      <c r="L116" s="594">
        <f>'Allegato 1.1 (CE) new'!M116</f>
        <v>0</v>
      </c>
      <c r="M116" s="594">
        <f>'Allegato 1.1 (CE) new'!N116</f>
        <v>0</v>
      </c>
      <c r="N116" s="594">
        <f>'Allegato 1.1 (CE) new'!O116</f>
        <v>0</v>
      </c>
      <c r="O116" s="578">
        <f t="shared" ref="O116:P123" si="63">N116*0.02+N116</f>
        <v>0</v>
      </c>
      <c r="P116" s="578">
        <f t="shared" si="63"/>
        <v>0</v>
      </c>
      <c r="Q116" s="578">
        <f t="shared" ref="Q116:Q123" si="64">N116-M116</f>
        <v>0</v>
      </c>
      <c r="R116" s="578">
        <f t="shared" ref="R116:R123" si="65">N116-L116</f>
        <v>0</v>
      </c>
      <c r="S116" s="578">
        <f>'Allegato 1.1 (CE) new'!R116</f>
        <v>0</v>
      </c>
    </row>
    <row r="117" spans="1:19" ht="25.5">
      <c r="A117" s="606"/>
      <c r="B117" s="398" t="s">
        <v>1489</v>
      </c>
      <c r="C117" s="398" t="s">
        <v>467</v>
      </c>
      <c r="D117" s="399" t="s">
        <v>468</v>
      </c>
      <c r="E117" s="398">
        <v>4</v>
      </c>
      <c r="F117" s="400">
        <v>4</v>
      </c>
      <c r="G117" s="400">
        <v>1</v>
      </c>
      <c r="H117" s="400">
        <v>6</v>
      </c>
      <c r="I117" s="400">
        <v>2</v>
      </c>
      <c r="J117" s="406" t="s">
        <v>1490</v>
      </c>
      <c r="K117" s="594">
        <f>'Allegato 1.1 (CE) new'!L117</f>
        <v>255898</v>
      </c>
      <c r="L117" s="594">
        <f>'Allegato 1.1 (CE) new'!M117</f>
        <v>214196</v>
      </c>
      <c r="M117" s="594">
        <f>'Allegato 1.1 (CE) new'!N117</f>
        <v>240161</v>
      </c>
      <c r="N117" s="594">
        <f>'Allegato 1.1 (CE) new'!O117</f>
        <v>240161</v>
      </c>
      <c r="O117" s="578">
        <f t="shared" si="63"/>
        <v>244964.22</v>
      </c>
      <c r="P117" s="578">
        <f t="shared" si="63"/>
        <v>249863.50440000001</v>
      </c>
      <c r="Q117" s="578">
        <f t="shared" si="64"/>
        <v>0</v>
      </c>
      <c r="R117" s="578">
        <f t="shared" si="65"/>
        <v>25965</v>
      </c>
      <c r="S117" s="578">
        <f>'Allegato 1.1 (CE) new'!R117</f>
        <v>0</v>
      </c>
    </row>
    <row r="118" spans="1:19" ht="25.5">
      <c r="A118" s="606"/>
      <c r="B118" s="398" t="s">
        <v>1489</v>
      </c>
      <c r="C118" s="398" t="s">
        <v>467</v>
      </c>
      <c r="D118" s="399" t="s">
        <v>468</v>
      </c>
      <c r="E118" s="398">
        <v>4</v>
      </c>
      <c r="F118" s="400">
        <v>4</v>
      </c>
      <c r="G118" s="400">
        <v>1</v>
      </c>
      <c r="H118" s="400">
        <v>6</v>
      </c>
      <c r="I118" s="400">
        <v>3</v>
      </c>
      <c r="J118" s="406" t="s">
        <v>1491</v>
      </c>
      <c r="K118" s="594">
        <f>'Allegato 1.1 (CE) new'!L118</f>
        <v>0</v>
      </c>
      <c r="L118" s="594">
        <f>'Allegato 1.1 (CE) new'!M118</f>
        <v>0</v>
      </c>
      <c r="M118" s="594">
        <f>'Allegato 1.1 (CE) new'!N118</f>
        <v>0</v>
      </c>
      <c r="N118" s="594">
        <f>'Allegato 1.1 (CE) new'!O118</f>
        <v>0</v>
      </c>
      <c r="O118" s="578">
        <f t="shared" si="63"/>
        <v>0</v>
      </c>
      <c r="P118" s="578">
        <f t="shared" si="63"/>
        <v>0</v>
      </c>
      <c r="Q118" s="578">
        <f t="shared" si="64"/>
        <v>0</v>
      </c>
      <c r="R118" s="578">
        <f t="shared" si="65"/>
        <v>0</v>
      </c>
      <c r="S118" s="578">
        <f>'Allegato 1.1 (CE) new'!R118</f>
        <v>0</v>
      </c>
    </row>
    <row r="119" spans="1:19">
      <c r="A119" s="606"/>
      <c r="B119" s="398" t="s">
        <v>1492</v>
      </c>
      <c r="C119" s="398" t="s">
        <v>469</v>
      </c>
      <c r="D119" s="399" t="s">
        <v>470</v>
      </c>
      <c r="E119" s="398">
        <v>4</v>
      </c>
      <c r="F119" s="400">
        <v>4</v>
      </c>
      <c r="G119" s="400">
        <v>1</v>
      </c>
      <c r="H119" s="400">
        <v>6</v>
      </c>
      <c r="I119" s="400">
        <v>4</v>
      </c>
      <c r="J119" s="406" t="s">
        <v>1493</v>
      </c>
      <c r="K119" s="594">
        <f>'Allegato 1.1 (CE) new'!L119</f>
        <v>0</v>
      </c>
      <c r="L119" s="594">
        <f>'Allegato 1.1 (CE) new'!M119</f>
        <v>0</v>
      </c>
      <c r="M119" s="594">
        <f>'Allegato 1.1 (CE) new'!N119</f>
        <v>0</v>
      </c>
      <c r="N119" s="594">
        <f>'Allegato 1.1 (CE) new'!O119</f>
        <v>0</v>
      </c>
      <c r="O119" s="578">
        <f t="shared" si="63"/>
        <v>0</v>
      </c>
      <c r="P119" s="578">
        <f t="shared" si="63"/>
        <v>0</v>
      </c>
      <c r="Q119" s="578">
        <f t="shared" si="64"/>
        <v>0</v>
      </c>
      <c r="R119" s="578">
        <f t="shared" si="65"/>
        <v>0</v>
      </c>
      <c r="S119" s="578">
        <f>'Allegato 1.1 (CE) new'!R119</f>
        <v>0</v>
      </c>
    </row>
    <row r="120" spans="1:19" ht="25.5">
      <c r="A120" s="606"/>
      <c r="B120" s="398" t="s">
        <v>1494</v>
      </c>
      <c r="C120" s="398" t="s">
        <v>471</v>
      </c>
      <c r="D120" s="399" t="s">
        <v>472</v>
      </c>
      <c r="E120" s="398">
        <v>4</v>
      </c>
      <c r="F120" s="400">
        <v>4</v>
      </c>
      <c r="G120" s="400">
        <v>1</v>
      </c>
      <c r="H120" s="400">
        <v>6</v>
      </c>
      <c r="I120" s="400">
        <v>5</v>
      </c>
      <c r="J120" s="406" t="s">
        <v>1495</v>
      </c>
      <c r="K120" s="594">
        <f>'Allegato 1.1 (CE) new'!L120</f>
        <v>101940.8</v>
      </c>
      <c r="L120" s="594">
        <f>'Allegato 1.1 (CE) new'!M120</f>
        <v>89041</v>
      </c>
      <c r="M120" s="594">
        <f>'Allegato 1.1 (CE) new'!N120</f>
        <v>25301</v>
      </c>
      <c r="N120" s="594">
        <f>'Allegato 1.1 (CE) new'!O120</f>
        <v>25301</v>
      </c>
      <c r="O120" s="578">
        <f t="shared" si="63"/>
        <v>25807.02</v>
      </c>
      <c r="P120" s="578">
        <f t="shared" si="63"/>
        <v>26323.160400000001</v>
      </c>
      <c r="Q120" s="578">
        <f t="shared" si="64"/>
        <v>0</v>
      </c>
      <c r="R120" s="578">
        <f t="shared" si="65"/>
        <v>-63740</v>
      </c>
      <c r="S120" s="578">
        <f>'Allegato 1.1 (CE) new'!R120</f>
        <v>0</v>
      </c>
    </row>
    <row r="121" spans="1:19" ht="25.5">
      <c r="A121" s="606" t="s">
        <v>350</v>
      </c>
      <c r="B121" s="398" t="s">
        <v>1496</v>
      </c>
      <c r="C121" s="398" t="s">
        <v>473</v>
      </c>
      <c r="D121" s="399" t="s">
        <v>474</v>
      </c>
      <c r="E121" s="398">
        <v>4</v>
      </c>
      <c r="F121" s="400">
        <v>4</v>
      </c>
      <c r="G121" s="400">
        <v>1</v>
      </c>
      <c r="H121" s="400">
        <v>6</v>
      </c>
      <c r="I121" s="400">
        <v>6</v>
      </c>
      <c r="J121" s="406" t="s">
        <v>1497</v>
      </c>
      <c r="K121" s="594">
        <f>'Allegato 1.1 (CE) new'!L121</f>
        <v>0</v>
      </c>
      <c r="L121" s="594">
        <f>'Allegato 1.1 (CE) new'!M121</f>
        <v>0</v>
      </c>
      <c r="M121" s="594">
        <f>'Allegato 1.1 (CE) new'!N121</f>
        <v>0</v>
      </c>
      <c r="N121" s="594">
        <f>'Allegato 1.1 (CE) new'!O121</f>
        <v>0</v>
      </c>
      <c r="O121" s="578">
        <f t="shared" si="63"/>
        <v>0</v>
      </c>
      <c r="P121" s="578">
        <f t="shared" si="63"/>
        <v>0</v>
      </c>
      <c r="Q121" s="578">
        <f t="shared" si="64"/>
        <v>0</v>
      </c>
      <c r="R121" s="578">
        <f t="shared" si="65"/>
        <v>0</v>
      </c>
      <c r="S121" s="578">
        <f>'Allegato 1.1 (CE) new'!R121</f>
        <v>0</v>
      </c>
    </row>
    <row r="122" spans="1:19">
      <c r="A122" s="606"/>
      <c r="B122" s="398" t="s">
        <v>1498</v>
      </c>
      <c r="C122" s="398" t="s">
        <v>475</v>
      </c>
      <c r="D122" s="399" t="s">
        <v>476</v>
      </c>
      <c r="E122" s="398">
        <v>4</v>
      </c>
      <c r="F122" s="400">
        <v>4</v>
      </c>
      <c r="G122" s="400">
        <v>1</v>
      </c>
      <c r="H122" s="400">
        <v>6</v>
      </c>
      <c r="I122" s="400">
        <v>7</v>
      </c>
      <c r="J122" s="406" t="s">
        <v>1499</v>
      </c>
      <c r="K122" s="594">
        <f>'Allegato 1.1 (CE) new'!L122</f>
        <v>0</v>
      </c>
      <c r="L122" s="594">
        <f>'Allegato 1.1 (CE) new'!M122</f>
        <v>0</v>
      </c>
      <c r="M122" s="594">
        <f>'Allegato 1.1 (CE) new'!N122</f>
        <v>0</v>
      </c>
      <c r="N122" s="594">
        <f>'Allegato 1.1 (CE) new'!O122</f>
        <v>0</v>
      </c>
      <c r="O122" s="578">
        <f t="shared" si="63"/>
        <v>0</v>
      </c>
      <c r="P122" s="578">
        <f t="shared" si="63"/>
        <v>0</v>
      </c>
      <c r="Q122" s="578">
        <f t="shared" si="64"/>
        <v>0</v>
      </c>
      <c r="R122" s="578">
        <f t="shared" si="65"/>
        <v>0</v>
      </c>
      <c r="S122" s="578">
        <f>'Allegato 1.1 (CE) new'!R122</f>
        <v>0</v>
      </c>
    </row>
    <row r="123" spans="1:19" ht="25.5">
      <c r="A123" s="606" t="s">
        <v>350</v>
      </c>
      <c r="B123" s="398" t="s">
        <v>1500</v>
      </c>
      <c r="C123" s="398" t="s">
        <v>477</v>
      </c>
      <c r="D123" s="399" t="s">
        <v>478</v>
      </c>
      <c r="E123" s="398">
        <v>4</v>
      </c>
      <c r="F123" s="400">
        <v>4</v>
      </c>
      <c r="G123" s="400">
        <v>1</v>
      </c>
      <c r="H123" s="400">
        <v>6</v>
      </c>
      <c r="I123" s="400">
        <v>8</v>
      </c>
      <c r="J123" s="406" t="s">
        <v>1501</v>
      </c>
      <c r="K123" s="594">
        <f>'Allegato 1.1 (CE) new'!L123</f>
        <v>0</v>
      </c>
      <c r="L123" s="594">
        <f>'Allegato 1.1 (CE) new'!M123</f>
        <v>0</v>
      </c>
      <c r="M123" s="594">
        <f>'Allegato 1.1 (CE) new'!N123</f>
        <v>0</v>
      </c>
      <c r="N123" s="594">
        <f>'Allegato 1.1 (CE) new'!O123</f>
        <v>0</v>
      </c>
      <c r="O123" s="578">
        <f t="shared" si="63"/>
        <v>0</v>
      </c>
      <c r="P123" s="578">
        <f t="shared" si="63"/>
        <v>0</v>
      </c>
      <c r="Q123" s="578">
        <f t="shared" si="64"/>
        <v>0</v>
      </c>
      <c r="R123" s="578">
        <f t="shared" si="65"/>
        <v>0</v>
      </c>
      <c r="S123" s="578">
        <f>'Allegato 1.1 (CE) new'!R123</f>
        <v>0</v>
      </c>
    </row>
    <row r="124" spans="1:19">
      <c r="A124" s="609"/>
      <c r="B124" s="383" t="s">
        <v>1502</v>
      </c>
      <c r="C124" s="383" t="s">
        <v>479</v>
      </c>
      <c r="D124" s="382" t="s">
        <v>1503</v>
      </c>
      <c r="E124" s="383">
        <v>4</v>
      </c>
      <c r="F124" s="384">
        <v>5</v>
      </c>
      <c r="G124" s="384">
        <v>0</v>
      </c>
      <c r="H124" s="384">
        <v>0</v>
      </c>
      <c r="I124" s="384">
        <v>0</v>
      </c>
      <c r="J124" s="385" t="s">
        <v>1504</v>
      </c>
      <c r="K124" s="591">
        <f>'Allegato 1.1 (CE) new'!L124</f>
        <v>410278.16000000003</v>
      </c>
      <c r="L124" s="591">
        <f>'Allegato 1.1 (CE) new'!M124</f>
        <v>324939</v>
      </c>
      <c r="M124" s="591">
        <f>'Allegato 1.1 (CE) new'!N124</f>
        <v>379395</v>
      </c>
      <c r="N124" s="591">
        <f>'Allegato 1.1 (CE) new'!O124</f>
        <v>345498</v>
      </c>
      <c r="O124" s="591">
        <f t="shared" ref="O124:P124" si="66">O125+O128+O132+O137+O142</f>
        <v>352407.96</v>
      </c>
      <c r="P124" s="591">
        <f t="shared" si="66"/>
        <v>359456.11920000002</v>
      </c>
      <c r="Q124" s="591">
        <f>Q125+Q128+Q132+Q137+Q142</f>
        <v>0.430000000007567</v>
      </c>
      <c r="R124" s="591">
        <f>R125+R128+R132+R137+R142</f>
        <v>20559</v>
      </c>
      <c r="S124" s="591">
        <f>'Allegato 1.1 (CE) new'!R124</f>
        <v>0</v>
      </c>
    </row>
    <row r="125" spans="1:19">
      <c r="A125" s="607"/>
      <c r="B125" s="389" t="s">
        <v>1505</v>
      </c>
      <c r="C125" s="389" t="s">
        <v>481</v>
      </c>
      <c r="D125" s="388" t="s">
        <v>1506</v>
      </c>
      <c r="E125" s="389">
        <v>4</v>
      </c>
      <c r="F125" s="390">
        <v>5</v>
      </c>
      <c r="G125" s="390">
        <v>1</v>
      </c>
      <c r="H125" s="390">
        <v>0</v>
      </c>
      <c r="I125" s="390">
        <v>0</v>
      </c>
      <c r="J125" s="391" t="s">
        <v>1507</v>
      </c>
      <c r="K125" s="592">
        <f>'Allegato 1.1 (CE) new'!L125</f>
        <v>96842.69</v>
      </c>
      <c r="L125" s="592">
        <f>'Allegato 1.1 (CE) new'!M125</f>
        <v>98636</v>
      </c>
      <c r="M125" s="592">
        <f>'Allegato 1.1 (CE) new'!N125</f>
        <v>89815</v>
      </c>
      <c r="N125" s="592">
        <f>'Allegato 1.1 (CE) new'!O125</f>
        <v>89815</v>
      </c>
      <c r="O125" s="592">
        <f t="shared" ref="O125:R126" si="67">O126</f>
        <v>91611.3</v>
      </c>
      <c r="P125" s="592">
        <f t="shared" si="67"/>
        <v>93443.525999999998</v>
      </c>
      <c r="Q125" s="592">
        <f t="shared" si="67"/>
        <v>0</v>
      </c>
      <c r="R125" s="592">
        <f t="shared" si="67"/>
        <v>-8821</v>
      </c>
      <c r="S125" s="592">
        <f>'Allegato 1.1 (CE) new'!R125</f>
        <v>0</v>
      </c>
    </row>
    <row r="126" spans="1:19">
      <c r="A126" s="605"/>
      <c r="B126" s="393" t="s">
        <v>1505</v>
      </c>
      <c r="C126" s="393" t="s">
        <v>481</v>
      </c>
      <c r="D126" s="394" t="s">
        <v>482</v>
      </c>
      <c r="E126" s="393">
        <v>4</v>
      </c>
      <c r="F126" s="395">
        <v>5</v>
      </c>
      <c r="G126" s="395">
        <v>1</v>
      </c>
      <c r="H126" s="395">
        <v>1</v>
      </c>
      <c r="I126" s="395">
        <v>0</v>
      </c>
      <c r="J126" s="396" t="s">
        <v>1508</v>
      </c>
      <c r="K126" s="593">
        <f>'Allegato 1.1 (CE) new'!L126</f>
        <v>96842.69</v>
      </c>
      <c r="L126" s="593">
        <f>'Allegato 1.1 (CE) new'!M126</f>
        <v>98636</v>
      </c>
      <c r="M126" s="593">
        <f>'Allegato 1.1 (CE) new'!N126</f>
        <v>89815</v>
      </c>
      <c r="N126" s="593">
        <f>'Allegato 1.1 (CE) new'!O126</f>
        <v>89815</v>
      </c>
      <c r="O126" s="593">
        <f t="shared" si="67"/>
        <v>91611.3</v>
      </c>
      <c r="P126" s="593">
        <f t="shared" si="67"/>
        <v>93443.525999999998</v>
      </c>
      <c r="Q126" s="593">
        <f t="shared" si="67"/>
        <v>0</v>
      </c>
      <c r="R126" s="593">
        <f t="shared" si="67"/>
        <v>-8821</v>
      </c>
      <c r="S126" s="593">
        <f>'Allegato 1.1 (CE) new'!R126</f>
        <v>0</v>
      </c>
    </row>
    <row r="127" spans="1:19">
      <c r="A127" s="606"/>
      <c r="B127" s="398" t="s">
        <v>1505</v>
      </c>
      <c r="C127" s="398" t="s">
        <v>481</v>
      </c>
      <c r="D127" s="399" t="s">
        <v>482</v>
      </c>
      <c r="E127" s="398">
        <v>4</v>
      </c>
      <c r="F127" s="400">
        <v>5</v>
      </c>
      <c r="G127" s="400">
        <v>1</v>
      </c>
      <c r="H127" s="400">
        <v>1</v>
      </c>
      <c r="I127" s="400">
        <v>1</v>
      </c>
      <c r="J127" s="406" t="s">
        <v>1508</v>
      </c>
      <c r="K127" s="594">
        <f>'Allegato 1.1 (CE) new'!L127</f>
        <v>96842.69</v>
      </c>
      <c r="L127" s="594">
        <f>'Allegato 1.1 (CE) new'!M127</f>
        <v>98636</v>
      </c>
      <c r="M127" s="594">
        <f>'Allegato 1.1 (CE) new'!N127</f>
        <v>89815</v>
      </c>
      <c r="N127" s="594">
        <f>'Allegato 1.1 (CE) new'!O127</f>
        <v>89815</v>
      </c>
      <c r="O127" s="578">
        <f>N127*0.02+N127</f>
        <v>91611.3</v>
      </c>
      <c r="P127" s="578">
        <f>O127*0.02+O127</f>
        <v>93443.525999999998</v>
      </c>
      <c r="Q127" s="578">
        <f>N127-M127</f>
        <v>0</v>
      </c>
      <c r="R127" s="578">
        <f>N127-L127</f>
        <v>-8821</v>
      </c>
      <c r="S127" s="578">
        <f>'Allegato 1.1 (CE) new'!R127</f>
        <v>0</v>
      </c>
    </row>
    <row r="128" spans="1:19">
      <c r="A128" s="607"/>
      <c r="B128" s="389" t="s">
        <v>1509</v>
      </c>
      <c r="C128" s="389" t="s">
        <v>483</v>
      </c>
      <c r="D128" s="388" t="s">
        <v>1510</v>
      </c>
      <c r="E128" s="389">
        <v>4</v>
      </c>
      <c r="F128" s="390">
        <v>5</v>
      </c>
      <c r="G128" s="390">
        <v>2</v>
      </c>
      <c r="H128" s="390">
        <v>0</v>
      </c>
      <c r="I128" s="390">
        <v>0</v>
      </c>
      <c r="J128" s="391" t="s">
        <v>1511</v>
      </c>
      <c r="K128" s="592">
        <f>'Allegato 1.1 (CE) new'!L128</f>
        <v>29397.919999999998</v>
      </c>
      <c r="L128" s="592">
        <f>'Allegato 1.1 (CE) new'!M128</f>
        <v>74883</v>
      </c>
      <c r="M128" s="592">
        <f>'Allegato 1.1 (CE) new'!N128</f>
        <v>75961</v>
      </c>
      <c r="N128" s="592">
        <f>'Allegato 1.1 (CE) new'!O128</f>
        <v>75961</v>
      </c>
      <c r="O128" s="592">
        <f t="shared" ref="O128:P128" si="68">O129</f>
        <v>77480.22</v>
      </c>
      <c r="P128" s="592">
        <f t="shared" si="68"/>
        <v>79029.824399999998</v>
      </c>
      <c r="Q128" s="592">
        <f>Q129</f>
        <v>0</v>
      </c>
      <c r="R128" s="592">
        <f>R129</f>
        <v>1078</v>
      </c>
      <c r="S128" s="592">
        <f>'Allegato 1.1 (CE) new'!R128</f>
        <v>0</v>
      </c>
    </row>
    <row r="129" spans="1:19">
      <c r="A129" s="605"/>
      <c r="B129" s="393" t="s">
        <v>1509</v>
      </c>
      <c r="C129" s="393" t="s">
        <v>483</v>
      </c>
      <c r="D129" s="394" t="s">
        <v>484</v>
      </c>
      <c r="E129" s="393">
        <v>4</v>
      </c>
      <c r="F129" s="395">
        <v>5</v>
      </c>
      <c r="G129" s="395">
        <v>2</v>
      </c>
      <c r="H129" s="395">
        <v>1</v>
      </c>
      <c r="I129" s="395">
        <v>0</v>
      </c>
      <c r="J129" s="396" t="s">
        <v>1512</v>
      </c>
      <c r="K129" s="593">
        <f>'Allegato 1.1 (CE) new'!L129</f>
        <v>29397.919999999998</v>
      </c>
      <c r="L129" s="593">
        <f>'Allegato 1.1 (CE) new'!M129</f>
        <v>74883</v>
      </c>
      <c r="M129" s="593">
        <f>'Allegato 1.1 (CE) new'!N129</f>
        <v>75961</v>
      </c>
      <c r="N129" s="593">
        <f>'Allegato 1.1 (CE) new'!O129</f>
        <v>75961</v>
      </c>
      <c r="O129" s="593">
        <f t="shared" ref="O129:P129" si="69">SUM(O130:O131)</f>
        <v>77480.22</v>
      </c>
      <c r="P129" s="593">
        <f t="shared" si="69"/>
        <v>79029.824399999998</v>
      </c>
      <c r="Q129" s="593">
        <f>SUM(Q130:Q131)</f>
        <v>0</v>
      </c>
      <c r="R129" s="593">
        <f>SUM(R130:R131)</f>
        <v>1078</v>
      </c>
      <c r="S129" s="593">
        <f>'Allegato 1.1 (CE) new'!R129</f>
        <v>0</v>
      </c>
    </row>
    <row r="130" spans="1:19" ht="25.5">
      <c r="A130" s="606"/>
      <c r="B130" s="398" t="s">
        <v>1513</v>
      </c>
      <c r="C130" s="398" t="s">
        <v>485</v>
      </c>
      <c r="D130" s="399" t="s">
        <v>486</v>
      </c>
      <c r="E130" s="398">
        <v>4</v>
      </c>
      <c r="F130" s="400">
        <v>5</v>
      </c>
      <c r="G130" s="400">
        <v>2</v>
      </c>
      <c r="H130" s="400">
        <v>1</v>
      </c>
      <c r="I130" s="400">
        <v>1</v>
      </c>
      <c r="J130" s="406" t="s">
        <v>1514</v>
      </c>
      <c r="K130" s="594">
        <f>'Allegato 1.1 (CE) new'!L130</f>
        <v>29397.919999999998</v>
      </c>
      <c r="L130" s="594">
        <f>'Allegato 1.1 (CE) new'!M130</f>
        <v>28240</v>
      </c>
      <c r="M130" s="594">
        <f>'Allegato 1.1 (CE) new'!N130</f>
        <v>28242</v>
      </c>
      <c r="N130" s="594">
        <f>'Allegato 1.1 (CE) new'!O130</f>
        <v>28242</v>
      </c>
      <c r="O130" s="578">
        <f t="shared" ref="O130:P131" si="70">N130*0.02+N130</f>
        <v>28806.84</v>
      </c>
      <c r="P130" s="578">
        <f t="shared" si="70"/>
        <v>29382.9768</v>
      </c>
      <c r="Q130" s="578">
        <f t="shared" ref="Q130:Q131" si="71">N130-M130</f>
        <v>0</v>
      </c>
      <c r="R130" s="578">
        <f t="shared" ref="R130:R131" si="72">N130-L130</f>
        <v>2</v>
      </c>
      <c r="S130" s="578">
        <f>'Allegato 1.1 (CE) new'!R130</f>
        <v>0</v>
      </c>
    </row>
    <row r="131" spans="1:19">
      <c r="A131" s="606"/>
      <c r="B131" s="398" t="s">
        <v>1515</v>
      </c>
      <c r="C131" s="398" t="s">
        <v>487</v>
      </c>
      <c r="D131" s="399" t="s">
        <v>488</v>
      </c>
      <c r="E131" s="398">
        <v>4</v>
      </c>
      <c r="F131" s="400">
        <v>5</v>
      </c>
      <c r="G131" s="400">
        <v>2</v>
      </c>
      <c r="H131" s="400">
        <v>1</v>
      </c>
      <c r="I131" s="400">
        <v>2</v>
      </c>
      <c r="J131" s="406" t="s">
        <v>1516</v>
      </c>
      <c r="K131" s="594">
        <f>'Allegato 1.1 (CE) new'!L131</f>
        <v>0</v>
      </c>
      <c r="L131" s="594">
        <f>'Allegato 1.1 (CE) new'!M131</f>
        <v>46643</v>
      </c>
      <c r="M131" s="594">
        <f>'Allegato 1.1 (CE) new'!N131</f>
        <v>47719</v>
      </c>
      <c r="N131" s="594">
        <f>'Allegato 1.1 (CE) new'!O131</f>
        <v>47719</v>
      </c>
      <c r="O131" s="578">
        <f t="shared" si="70"/>
        <v>48673.38</v>
      </c>
      <c r="P131" s="578">
        <f t="shared" si="70"/>
        <v>49646.847599999994</v>
      </c>
      <c r="Q131" s="578">
        <f t="shared" si="71"/>
        <v>0</v>
      </c>
      <c r="R131" s="578">
        <f t="shared" si="72"/>
        <v>1076</v>
      </c>
      <c r="S131" s="578">
        <f>'Allegato 1.1 (CE) new'!R131</f>
        <v>0</v>
      </c>
    </row>
    <row r="132" spans="1:19" ht="25.5">
      <c r="A132" s="607"/>
      <c r="B132" s="389" t="s">
        <v>1517</v>
      </c>
      <c r="C132" s="389" t="s">
        <v>489</v>
      </c>
      <c r="D132" s="388" t="s">
        <v>1518</v>
      </c>
      <c r="E132" s="389">
        <v>4</v>
      </c>
      <c r="F132" s="390">
        <v>5</v>
      </c>
      <c r="G132" s="390">
        <v>3</v>
      </c>
      <c r="H132" s="390">
        <v>0</v>
      </c>
      <c r="I132" s="390">
        <v>0</v>
      </c>
      <c r="J132" s="391" t="s">
        <v>1519</v>
      </c>
      <c r="K132" s="592">
        <f>'Allegato 1.1 (CE) new'!L132</f>
        <v>7351.68</v>
      </c>
      <c r="L132" s="592">
        <f>'Allegato 1.1 (CE) new'!M132</f>
        <v>5380</v>
      </c>
      <c r="M132" s="592">
        <f>'Allegato 1.1 (CE) new'!N132</f>
        <v>8881</v>
      </c>
      <c r="N132" s="592">
        <f>'Allegato 1.1 (CE) new'!O132</f>
        <v>8881</v>
      </c>
      <c r="O132" s="592">
        <f t="shared" ref="O132:R132" si="73">O133</f>
        <v>9058.6200000000008</v>
      </c>
      <c r="P132" s="592">
        <f t="shared" si="73"/>
        <v>9239.7924000000003</v>
      </c>
      <c r="Q132" s="592">
        <f t="shared" si="73"/>
        <v>0</v>
      </c>
      <c r="R132" s="592">
        <f t="shared" si="73"/>
        <v>3501</v>
      </c>
      <c r="S132" s="592">
        <f>'Allegato 1.1 (CE) new'!R132</f>
        <v>0</v>
      </c>
    </row>
    <row r="133" spans="1:19" ht="25.5">
      <c r="A133" s="605" t="s">
        <v>350</v>
      </c>
      <c r="B133" s="393" t="s">
        <v>1517</v>
      </c>
      <c r="C133" s="393" t="s">
        <v>489</v>
      </c>
      <c r="D133" s="394" t="s">
        <v>490</v>
      </c>
      <c r="E133" s="393">
        <v>4</v>
      </c>
      <c r="F133" s="395">
        <v>5</v>
      </c>
      <c r="G133" s="395">
        <v>3</v>
      </c>
      <c r="H133" s="395">
        <v>1</v>
      </c>
      <c r="I133" s="395">
        <v>0</v>
      </c>
      <c r="J133" s="396" t="s">
        <v>1520</v>
      </c>
      <c r="K133" s="593">
        <f>'Allegato 1.1 (CE) new'!L133</f>
        <v>7351.68</v>
      </c>
      <c r="L133" s="593">
        <f>'Allegato 1.1 (CE) new'!M133</f>
        <v>5380</v>
      </c>
      <c r="M133" s="593">
        <f>'Allegato 1.1 (CE) new'!N133</f>
        <v>8881</v>
      </c>
      <c r="N133" s="593">
        <f>'Allegato 1.1 (CE) new'!O133</f>
        <v>8881</v>
      </c>
      <c r="O133" s="593">
        <f t="shared" ref="O133:P133" si="74">SUM(O134:O136)</f>
        <v>9058.6200000000008</v>
      </c>
      <c r="P133" s="593">
        <f t="shared" si="74"/>
        <v>9239.7924000000003</v>
      </c>
      <c r="Q133" s="593">
        <f t="shared" ref="Q133:R133" si="75">SUM(Q134:Q136)</f>
        <v>0</v>
      </c>
      <c r="R133" s="593">
        <f t="shared" si="75"/>
        <v>3501</v>
      </c>
      <c r="S133" s="593">
        <f>'Allegato 1.1 (CE) new'!R133</f>
        <v>0</v>
      </c>
    </row>
    <row r="134" spans="1:19" ht="25.5">
      <c r="A134" s="606" t="s">
        <v>350</v>
      </c>
      <c r="B134" s="398" t="s">
        <v>1521</v>
      </c>
      <c r="C134" s="398" t="s">
        <v>491</v>
      </c>
      <c r="D134" s="399" t="s">
        <v>492</v>
      </c>
      <c r="E134" s="398">
        <v>4</v>
      </c>
      <c r="F134" s="400">
        <v>5</v>
      </c>
      <c r="G134" s="400">
        <v>3</v>
      </c>
      <c r="H134" s="400">
        <v>1</v>
      </c>
      <c r="I134" s="400">
        <v>1</v>
      </c>
      <c r="J134" s="406" t="s">
        <v>1522</v>
      </c>
      <c r="K134" s="594">
        <f>'Allegato 1.1 (CE) new'!L134</f>
        <v>0</v>
      </c>
      <c r="L134" s="594">
        <f>'Allegato 1.1 (CE) new'!M134</f>
        <v>0</v>
      </c>
      <c r="M134" s="594">
        <f>'Allegato 1.1 (CE) new'!N134</f>
        <v>0</v>
      </c>
      <c r="N134" s="594">
        <f>'Allegato 1.1 (CE) new'!O134</f>
        <v>0</v>
      </c>
      <c r="O134" s="578">
        <f t="shared" ref="O134:P136" si="76">N134*0.02+N134</f>
        <v>0</v>
      </c>
      <c r="P134" s="578">
        <f t="shared" si="76"/>
        <v>0</v>
      </c>
      <c r="Q134" s="578">
        <f t="shared" ref="Q134:Q136" si="77">N134-M134</f>
        <v>0</v>
      </c>
      <c r="R134" s="578">
        <f t="shared" ref="R134:R136" si="78">N134-L134</f>
        <v>0</v>
      </c>
      <c r="S134" s="578">
        <f>'Allegato 1.1 (CE) new'!R134</f>
        <v>0</v>
      </c>
    </row>
    <row r="135" spans="1:19" ht="25.5">
      <c r="A135" s="606" t="s">
        <v>350</v>
      </c>
      <c r="B135" s="398" t="s">
        <v>1523</v>
      </c>
      <c r="C135" s="398" t="s">
        <v>493</v>
      </c>
      <c r="D135" s="399" t="s">
        <v>494</v>
      </c>
      <c r="E135" s="398">
        <v>4</v>
      </c>
      <c r="F135" s="400">
        <v>5</v>
      </c>
      <c r="G135" s="400">
        <v>3</v>
      </c>
      <c r="H135" s="400">
        <v>1</v>
      </c>
      <c r="I135" s="400">
        <v>2</v>
      </c>
      <c r="J135" s="406" t="s">
        <v>1524</v>
      </c>
      <c r="K135" s="594">
        <f>'Allegato 1.1 (CE) new'!L135</f>
        <v>0</v>
      </c>
      <c r="L135" s="594">
        <f>'Allegato 1.1 (CE) new'!M135</f>
        <v>0</v>
      </c>
      <c r="M135" s="594">
        <f>'Allegato 1.1 (CE) new'!N135</f>
        <v>0</v>
      </c>
      <c r="N135" s="594">
        <f>'Allegato 1.1 (CE) new'!O135</f>
        <v>0</v>
      </c>
      <c r="O135" s="578">
        <f t="shared" si="76"/>
        <v>0</v>
      </c>
      <c r="P135" s="578">
        <f t="shared" si="76"/>
        <v>0</v>
      </c>
      <c r="Q135" s="578">
        <f t="shared" si="77"/>
        <v>0</v>
      </c>
      <c r="R135" s="578">
        <f t="shared" si="78"/>
        <v>0</v>
      </c>
      <c r="S135" s="578">
        <f>'Allegato 1.1 (CE) new'!R135</f>
        <v>0</v>
      </c>
    </row>
    <row r="136" spans="1:19" ht="25.5">
      <c r="A136" s="606" t="s">
        <v>350</v>
      </c>
      <c r="B136" s="398" t="s">
        <v>1525</v>
      </c>
      <c r="C136" s="398" t="s">
        <v>495</v>
      </c>
      <c r="D136" s="399" t="s">
        <v>496</v>
      </c>
      <c r="E136" s="398">
        <v>4</v>
      </c>
      <c r="F136" s="400">
        <v>5</v>
      </c>
      <c r="G136" s="400">
        <v>3</v>
      </c>
      <c r="H136" s="400">
        <v>1</v>
      </c>
      <c r="I136" s="400">
        <v>3</v>
      </c>
      <c r="J136" s="406" t="s">
        <v>1526</v>
      </c>
      <c r="K136" s="594">
        <f>'Allegato 1.1 (CE) new'!L136</f>
        <v>7351.68</v>
      </c>
      <c r="L136" s="594">
        <f>'Allegato 1.1 (CE) new'!M136</f>
        <v>5380</v>
      </c>
      <c r="M136" s="594">
        <f>'Allegato 1.1 (CE) new'!N136</f>
        <v>8881</v>
      </c>
      <c r="N136" s="594">
        <f>'Allegato 1.1 (CE) new'!O136</f>
        <v>8881</v>
      </c>
      <c r="O136" s="578">
        <f t="shared" si="76"/>
        <v>9058.6200000000008</v>
      </c>
      <c r="P136" s="578">
        <f t="shared" si="76"/>
        <v>9239.7924000000003</v>
      </c>
      <c r="Q136" s="578">
        <f t="shared" si="77"/>
        <v>0</v>
      </c>
      <c r="R136" s="578">
        <f t="shared" si="78"/>
        <v>3501</v>
      </c>
      <c r="S136" s="578">
        <f>'Allegato 1.1 (CE) new'!R136</f>
        <v>0</v>
      </c>
    </row>
    <row r="137" spans="1:19">
      <c r="A137" s="607"/>
      <c r="B137" s="389" t="s">
        <v>1527</v>
      </c>
      <c r="C137" s="389" t="s">
        <v>497</v>
      </c>
      <c r="D137" s="388" t="s">
        <v>1528</v>
      </c>
      <c r="E137" s="389">
        <v>4</v>
      </c>
      <c r="F137" s="390">
        <v>5</v>
      </c>
      <c r="G137" s="390">
        <v>4</v>
      </c>
      <c r="H137" s="390">
        <v>0</v>
      </c>
      <c r="I137" s="390">
        <v>0</v>
      </c>
      <c r="J137" s="391" t="s">
        <v>1529</v>
      </c>
      <c r="K137" s="592">
        <f>'Allegato 1.1 (CE) new'!L137</f>
        <v>99087.12</v>
      </c>
      <c r="L137" s="592">
        <f>'Allegato 1.1 (CE) new'!M137</f>
        <v>37886</v>
      </c>
      <c r="M137" s="592">
        <f>'Allegato 1.1 (CE) new'!N137</f>
        <v>62687</v>
      </c>
      <c r="N137" s="592">
        <f>'Allegato 1.1 (CE) new'!O137</f>
        <v>62687</v>
      </c>
      <c r="O137" s="592">
        <f t="shared" ref="O137:R137" si="79">O138</f>
        <v>63940.74</v>
      </c>
      <c r="P137" s="592">
        <f t="shared" si="79"/>
        <v>65219.554799999998</v>
      </c>
      <c r="Q137" s="592">
        <f t="shared" si="79"/>
        <v>0</v>
      </c>
      <c r="R137" s="592">
        <f t="shared" si="79"/>
        <v>24801</v>
      </c>
      <c r="S137" s="592">
        <f>'Allegato 1.1 (CE) new'!R137</f>
        <v>0</v>
      </c>
    </row>
    <row r="138" spans="1:19">
      <c r="A138" s="605"/>
      <c r="B138" s="393" t="s">
        <v>1527</v>
      </c>
      <c r="C138" s="393" t="s">
        <v>497</v>
      </c>
      <c r="D138" s="394" t="s">
        <v>498</v>
      </c>
      <c r="E138" s="393">
        <v>4</v>
      </c>
      <c r="F138" s="395">
        <v>5</v>
      </c>
      <c r="G138" s="395">
        <v>4</v>
      </c>
      <c r="H138" s="395">
        <v>1</v>
      </c>
      <c r="I138" s="395">
        <v>0</v>
      </c>
      <c r="J138" s="396" t="s">
        <v>1530</v>
      </c>
      <c r="K138" s="593">
        <f>'Allegato 1.1 (CE) new'!L138</f>
        <v>99087.12</v>
      </c>
      <c r="L138" s="593">
        <f>'Allegato 1.1 (CE) new'!M138</f>
        <v>37886</v>
      </c>
      <c r="M138" s="593">
        <f>'Allegato 1.1 (CE) new'!N138</f>
        <v>62687</v>
      </c>
      <c r="N138" s="593">
        <f>'Allegato 1.1 (CE) new'!O138</f>
        <v>62687</v>
      </c>
      <c r="O138" s="593">
        <f t="shared" ref="O138:P138" si="80">SUM(O139:O141)</f>
        <v>63940.74</v>
      </c>
      <c r="P138" s="593">
        <f t="shared" si="80"/>
        <v>65219.554799999998</v>
      </c>
      <c r="Q138" s="593">
        <f t="shared" ref="Q138:R138" si="81">SUM(Q139:Q141)</f>
        <v>0</v>
      </c>
      <c r="R138" s="593">
        <f t="shared" si="81"/>
        <v>24801</v>
      </c>
      <c r="S138" s="593">
        <f>'Allegato 1.1 (CE) new'!R138</f>
        <v>0</v>
      </c>
    </row>
    <row r="139" spans="1:19" ht="25.5">
      <c r="A139" s="606"/>
      <c r="B139" s="398" t="s">
        <v>1531</v>
      </c>
      <c r="C139" s="398" t="s">
        <v>499</v>
      </c>
      <c r="D139" s="399" t="s">
        <v>500</v>
      </c>
      <c r="E139" s="398">
        <v>4</v>
      </c>
      <c r="F139" s="400">
        <v>5</v>
      </c>
      <c r="G139" s="400">
        <v>4</v>
      </c>
      <c r="H139" s="400">
        <v>1</v>
      </c>
      <c r="I139" s="400">
        <v>1</v>
      </c>
      <c r="J139" s="406" t="s">
        <v>1532</v>
      </c>
      <c r="K139" s="594">
        <f>'Allegato 1.1 (CE) new'!L139</f>
        <v>31900.45</v>
      </c>
      <c r="L139" s="594">
        <f>'Allegato 1.1 (CE) new'!M139</f>
        <v>31900</v>
      </c>
      <c r="M139" s="594">
        <f>'Allegato 1.1 (CE) new'!N139</f>
        <v>44148</v>
      </c>
      <c r="N139" s="594">
        <f>'Allegato 1.1 (CE) new'!O139</f>
        <v>44148</v>
      </c>
      <c r="O139" s="578">
        <f t="shared" ref="O139:P141" si="82">N139*0.02+N139</f>
        <v>45030.96</v>
      </c>
      <c r="P139" s="578">
        <f t="shared" si="82"/>
        <v>45931.5792</v>
      </c>
      <c r="Q139" s="578">
        <f t="shared" ref="Q139:Q141" si="83">N139-M139</f>
        <v>0</v>
      </c>
      <c r="R139" s="578">
        <f t="shared" ref="R139:R141" si="84">N139-L139</f>
        <v>12248</v>
      </c>
      <c r="S139" s="578">
        <f>'Allegato 1.1 (CE) new'!R139</f>
        <v>0</v>
      </c>
    </row>
    <row r="140" spans="1:19">
      <c r="A140" s="606"/>
      <c r="B140" s="398" t="s">
        <v>1533</v>
      </c>
      <c r="C140" s="398" t="s">
        <v>501</v>
      </c>
      <c r="D140" s="399" t="s">
        <v>502</v>
      </c>
      <c r="E140" s="398">
        <v>4</v>
      </c>
      <c r="F140" s="400">
        <v>5</v>
      </c>
      <c r="G140" s="400">
        <v>4</v>
      </c>
      <c r="H140" s="400">
        <v>1</v>
      </c>
      <c r="I140" s="400">
        <v>2</v>
      </c>
      <c r="J140" s="406" t="s">
        <v>1534</v>
      </c>
      <c r="K140" s="594">
        <f>'Allegato 1.1 (CE) new'!L140</f>
        <v>0</v>
      </c>
      <c r="L140" s="594">
        <f>'Allegato 1.1 (CE) new'!M140</f>
        <v>0</v>
      </c>
      <c r="M140" s="594">
        <f>'Allegato 1.1 (CE) new'!N140</f>
        <v>0</v>
      </c>
      <c r="N140" s="594">
        <f>'Allegato 1.1 (CE) new'!O140</f>
        <v>0</v>
      </c>
      <c r="O140" s="578">
        <f t="shared" si="82"/>
        <v>0</v>
      </c>
      <c r="P140" s="578">
        <f t="shared" si="82"/>
        <v>0</v>
      </c>
      <c r="Q140" s="578">
        <f t="shared" si="83"/>
        <v>0</v>
      </c>
      <c r="R140" s="578">
        <f t="shared" si="84"/>
        <v>0</v>
      </c>
      <c r="S140" s="578">
        <f>'Allegato 1.1 (CE) new'!R140</f>
        <v>0</v>
      </c>
    </row>
    <row r="141" spans="1:19">
      <c r="A141" s="606"/>
      <c r="B141" s="398" t="s">
        <v>1535</v>
      </c>
      <c r="C141" s="398" t="s">
        <v>503</v>
      </c>
      <c r="D141" s="399" t="s">
        <v>504</v>
      </c>
      <c r="E141" s="398">
        <v>4</v>
      </c>
      <c r="F141" s="400">
        <v>5</v>
      </c>
      <c r="G141" s="400">
        <v>4</v>
      </c>
      <c r="H141" s="400">
        <v>1</v>
      </c>
      <c r="I141" s="400">
        <v>3</v>
      </c>
      <c r="J141" s="406" t="s">
        <v>1536</v>
      </c>
      <c r="K141" s="594">
        <f>'Allegato 1.1 (CE) new'!L141</f>
        <v>67186.67</v>
      </c>
      <c r="L141" s="594">
        <f>'Allegato 1.1 (CE) new'!M141</f>
        <v>5986</v>
      </c>
      <c r="M141" s="594">
        <f>'Allegato 1.1 (CE) new'!N141</f>
        <v>18539</v>
      </c>
      <c r="N141" s="594">
        <f>'Allegato 1.1 (CE) new'!O141</f>
        <v>18539</v>
      </c>
      <c r="O141" s="578">
        <f t="shared" si="82"/>
        <v>18909.78</v>
      </c>
      <c r="P141" s="578">
        <f t="shared" si="82"/>
        <v>19287.975599999998</v>
      </c>
      <c r="Q141" s="578">
        <f t="shared" si="83"/>
        <v>0</v>
      </c>
      <c r="R141" s="578">
        <f t="shared" si="84"/>
        <v>12553</v>
      </c>
      <c r="S141" s="578">
        <f>'Allegato 1.1 (CE) new'!R141</f>
        <v>0</v>
      </c>
    </row>
    <row r="142" spans="1:19">
      <c r="A142" s="607"/>
      <c r="B142" s="389" t="s">
        <v>1537</v>
      </c>
      <c r="C142" s="389" t="s">
        <v>505</v>
      </c>
      <c r="D142" s="388" t="s">
        <v>1538</v>
      </c>
      <c r="E142" s="389">
        <v>4</v>
      </c>
      <c r="F142" s="390">
        <v>5</v>
      </c>
      <c r="G142" s="390">
        <v>5</v>
      </c>
      <c r="H142" s="390">
        <v>0</v>
      </c>
      <c r="I142" s="390">
        <v>0</v>
      </c>
      <c r="J142" s="391" t="s">
        <v>1539</v>
      </c>
      <c r="K142" s="592">
        <f>'Allegato 1.1 (CE) new'!L142</f>
        <v>177598.75</v>
      </c>
      <c r="L142" s="592">
        <f>'Allegato 1.1 (CE) new'!M142</f>
        <v>108154</v>
      </c>
      <c r="M142" s="592">
        <f>'Allegato 1.1 (CE) new'!N142</f>
        <v>142051</v>
      </c>
      <c r="N142" s="592">
        <f>'Allegato 1.1 (CE) new'!O142</f>
        <v>108154</v>
      </c>
      <c r="O142" s="592">
        <f t="shared" ref="O142:R142" si="85">O143</f>
        <v>110317.08</v>
      </c>
      <c r="P142" s="592">
        <f t="shared" si="85"/>
        <v>112523.4216</v>
      </c>
      <c r="Q142" s="592">
        <f t="shared" si="85"/>
        <v>0.430000000007567</v>
      </c>
      <c r="R142" s="592">
        <f t="shared" si="85"/>
        <v>0</v>
      </c>
      <c r="S142" s="592">
        <f>'Allegato 1.1 (CE) new'!R142</f>
        <v>0</v>
      </c>
    </row>
    <row r="143" spans="1:19">
      <c r="A143" s="605"/>
      <c r="B143" s="393" t="s">
        <v>1537</v>
      </c>
      <c r="C143" s="393" t="s">
        <v>505</v>
      </c>
      <c r="D143" s="394" t="s">
        <v>506</v>
      </c>
      <c r="E143" s="393">
        <v>4</v>
      </c>
      <c r="F143" s="395">
        <v>5</v>
      </c>
      <c r="G143" s="395">
        <v>5</v>
      </c>
      <c r="H143" s="395">
        <v>1</v>
      </c>
      <c r="I143" s="395">
        <v>0</v>
      </c>
      <c r="J143" s="396" t="s">
        <v>1540</v>
      </c>
      <c r="K143" s="593">
        <f>'Allegato 1.1 (CE) new'!L143</f>
        <v>177598.75</v>
      </c>
      <c r="L143" s="593">
        <f>'Allegato 1.1 (CE) new'!M143</f>
        <v>108154</v>
      </c>
      <c r="M143" s="593">
        <f>'Allegato 1.1 (CE) new'!N143</f>
        <v>108153.56999999999</v>
      </c>
      <c r="N143" s="593">
        <f>'Allegato 1.1 (CE) new'!O143</f>
        <v>108154</v>
      </c>
      <c r="O143" s="593">
        <f t="shared" ref="O143:P143" si="86">SUM(O144:O149)</f>
        <v>110317.08</v>
      </c>
      <c r="P143" s="593">
        <f t="shared" si="86"/>
        <v>112523.4216</v>
      </c>
      <c r="Q143" s="593">
        <f t="shared" ref="Q143:R143" si="87">SUM(Q144:Q149)</f>
        <v>0.430000000007567</v>
      </c>
      <c r="R143" s="593">
        <f t="shared" si="87"/>
        <v>0</v>
      </c>
      <c r="S143" s="593">
        <f>'Allegato 1.1 (CE) new'!R143</f>
        <v>0</v>
      </c>
    </row>
    <row r="144" spans="1:19" ht="25.5">
      <c r="A144" s="606"/>
      <c r="B144" s="398" t="s">
        <v>1541</v>
      </c>
      <c r="C144" s="398" t="s">
        <v>509</v>
      </c>
      <c r="D144" s="399" t="s">
        <v>510</v>
      </c>
      <c r="E144" s="398">
        <v>4</v>
      </c>
      <c r="F144" s="400">
        <v>5</v>
      </c>
      <c r="G144" s="400">
        <v>5</v>
      </c>
      <c r="H144" s="400">
        <v>1</v>
      </c>
      <c r="I144" s="400">
        <v>1</v>
      </c>
      <c r="J144" s="406" t="s">
        <v>1542</v>
      </c>
      <c r="K144" s="594">
        <f>'Allegato 1.1 (CE) new'!L144</f>
        <v>0</v>
      </c>
      <c r="L144" s="594">
        <f>'Allegato 1.1 (CE) new'!M144</f>
        <v>0</v>
      </c>
      <c r="M144" s="594">
        <f>'Allegato 1.1 (CE) new'!N144</f>
        <v>0</v>
      </c>
      <c r="N144" s="594">
        <f>'Allegato 1.1 (CE) new'!O144</f>
        <v>0</v>
      </c>
      <c r="O144" s="578">
        <f t="shared" ref="O144:P149" si="88">N144*0.02+N144</f>
        <v>0</v>
      </c>
      <c r="P144" s="578">
        <f t="shared" si="88"/>
        <v>0</v>
      </c>
      <c r="Q144" s="578">
        <f t="shared" ref="Q144:Q149" si="89">N144-M144</f>
        <v>0</v>
      </c>
      <c r="R144" s="578">
        <f t="shared" ref="R144:R149" si="90">N144-L144</f>
        <v>0</v>
      </c>
      <c r="S144" s="578">
        <f>'Allegato 1.1 (CE) new'!R144</f>
        <v>0</v>
      </c>
    </row>
    <row r="145" spans="1:19" ht="25.5">
      <c r="A145" s="606"/>
      <c r="B145" s="398" t="s">
        <v>1543</v>
      </c>
      <c r="C145" s="398" t="s">
        <v>511</v>
      </c>
      <c r="D145" s="399" t="s">
        <v>512</v>
      </c>
      <c r="E145" s="398">
        <v>4</v>
      </c>
      <c r="F145" s="400">
        <v>5</v>
      </c>
      <c r="G145" s="400">
        <v>5</v>
      </c>
      <c r="H145" s="400">
        <v>1</v>
      </c>
      <c r="I145" s="400">
        <v>2</v>
      </c>
      <c r="J145" s="406" t="s">
        <v>1544</v>
      </c>
      <c r="K145" s="594">
        <f>'Allegato 1.1 (CE) new'!L145</f>
        <v>0</v>
      </c>
      <c r="L145" s="594">
        <f>'Allegato 1.1 (CE) new'!M145</f>
        <v>0</v>
      </c>
      <c r="M145" s="594">
        <f>'Allegato 1.1 (CE) new'!N145</f>
        <v>0</v>
      </c>
      <c r="N145" s="594">
        <f>'Allegato 1.1 (CE) new'!O145</f>
        <v>0</v>
      </c>
      <c r="O145" s="578">
        <f t="shared" si="88"/>
        <v>0</v>
      </c>
      <c r="P145" s="578">
        <f t="shared" si="88"/>
        <v>0</v>
      </c>
      <c r="Q145" s="578">
        <f t="shared" si="89"/>
        <v>0</v>
      </c>
      <c r="R145" s="578">
        <f t="shared" si="90"/>
        <v>0</v>
      </c>
      <c r="S145" s="578">
        <f>'Allegato 1.1 (CE) new'!R145</f>
        <v>0</v>
      </c>
    </row>
    <row r="146" spans="1:19">
      <c r="A146" s="606"/>
      <c r="B146" s="398" t="s">
        <v>1545</v>
      </c>
      <c r="C146" s="398" t="s">
        <v>513</v>
      </c>
      <c r="D146" s="399" t="s">
        <v>514</v>
      </c>
      <c r="E146" s="398">
        <v>4</v>
      </c>
      <c r="F146" s="400">
        <v>5</v>
      </c>
      <c r="G146" s="400">
        <v>5</v>
      </c>
      <c r="H146" s="400">
        <v>1</v>
      </c>
      <c r="I146" s="400">
        <v>3</v>
      </c>
      <c r="J146" s="406" t="s">
        <v>1546</v>
      </c>
      <c r="K146" s="594">
        <f>'Allegato 1.1 (CE) new'!L146</f>
        <v>0</v>
      </c>
      <c r="L146" s="594">
        <f>'Allegato 1.1 (CE) new'!M146</f>
        <v>0</v>
      </c>
      <c r="M146" s="594">
        <f>'Allegato 1.1 (CE) new'!N146</f>
        <v>0</v>
      </c>
      <c r="N146" s="594">
        <f>'Allegato 1.1 (CE) new'!O146</f>
        <v>0</v>
      </c>
      <c r="O146" s="578">
        <f t="shared" si="88"/>
        <v>0</v>
      </c>
      <c r="P146" s="578">
        <f t="shared" si="88"/>
        <v>0</v>
      </c>
      <c r="Q146" s="578">
        <f t="shared" si="89"/>
        <v>0</v>
      </c>
      <c r="R146" s="578">
        <f t="shared" si="90"/>
        <v>0</v>
      </c>
      <c r="S146" s="578">
        <f>'Allegato 1.1 (CE) new'!R146</f>
        <v>0</v>
      </c>
    </row>
    <row r="147" spans="1:19">
      <c r="A147" s="606"/>
      <c r="B147" s="398" t="s">
        <v>1547</v>
      </c>
      <c r="C147" s="398" t="s">
        <v>515</v>
      </c>
      <c r="D147" s="399" t="s">
        <v>516</v>
      </c>
      <c r="E147" s="398">
        <v>4</v>
      </c>
      <c r="F147" s="400">
        <v>5</v>
      </c>
      <c r="G147" s="400">
        <v>5</v>
      </c>
      <c r="H147" s="400">
        <v>1</v>
      </c>
      <c r="I147" s="400">
        <v>4</v>
      </c>
      <c r="J147" s="406" t="s">
        <v>1548</v>
      </c>
      <c r="K147" s="594">
        <f>'Allegato 1.1 (CE) new'!L147</f>
        <v>0</v>
      </c>
      <c r="L147" s="594">
        <f>'Allegato 1.1 (CE) new'!M147</f>
        <v>0</v>
      </c>
      <c r="M147" s="594">
        <f>'Allegato 1.1 (CE) new'!N147</f>
        <v>0</v>
      </c>
      <c r="N147" s="594">
        <f>'Allegato 1.1 (CE) new'!O147</f>
        <v>0</v>
      </c>
      <c r="O147" s="578">
        <f t="shared" si="88"/>
        <v>0</v>
      </c>
      <c r="P147" s="578">
        <f t="shared" si="88"/>
        <v>0</v>
      </c>
      <c r="Q147" s="578">
        <f t="shared" si="89"/>
        <v>0</v>
      </c>
      <c r="R147" s="578">
        <f t="shared" si="90"/>
        <v>0</v>
      </c>
      <c r="S147" s="578">
        <f>'Allegato 1.1 (CE) new'!R147</f>
        <v>0</v>
      </c>
    </row>
    <row r="148" spans="1:19">
      <c r="A148" s="606"/>
      <c r="B148" s="398" t="s">
        <v>1547</v>
      </c>
      <c r="C148" s="398" t="s">
        <v>515</v>
      </c>
      <c r="D148" s="399" t="s">
        <v>516</v>
      </c>
      <c r="E148" s="398">
        <v>4</v>
      </c>
      <c r="F148" s="400">
        <v>5</v>
      </c>
      <c r="G148" s="400">
        <v>5</v>
      </c>
      <c r="H148" s="400">
        <v>1</v>
      </c>
      <c r="I148" s="400">
        <v>5</v>
      </c>
      <c r="J148" s="406" t="s">
        <v>1549</v>
      </c>
      <c r="K148" s="594">
        <f>'Allegato 1.1 (CE) new'!L148</f>
        <v>30480.55</v>
      </c>
      <c r="L148" s="594">
        <f>'Allegato 1.1 (CE) new'!M148</f>
        <v>0</v>
      </c>
      <c r="M148" s="594">
        <f>'Allegato 1.1 (CE) new'!N148</f>
        <v>0</v>
      </c>
      <c r="N148" s="594">
        <f>'Allegato 1.1 (CE) new'!O148</f>
        <v>0</v>
      </c>
      <c r="O148" s="578">
        <f t="shared" si="88"/>
        <v>0</v>
      </c>
      <c r="P148" s="578">
        <f t="shared" si="88"/>
        <v>0</v>
      </c>
      <c r="Q148" s="578">
        <f t="shared" si="89"/>
        <v>0</v>
      </c>
      <c r="R148" s="578">
        <f t="shared" si="90"/>
        <v>0</v>
      </c>
      <c r="S148" s="578">
        <f>'Allegato 1.1 (CE) new'!R148</f>
        <v>0</v>
      </c>
    </row>
    <row r="149" spans="1:19">
      <c r="A149" s="606"/>
      <c r="B149" s="398" t="s">
        <v>1547</v>
      </c>
      <c r="C149" s="398" t="s">
        <v>515</v>
      </c>
      <c r="D149" s="399" t="s">
        <v>516</v>
      </c>
      <c r="E149" s="398">
        <v>4</v>
      </c>
      <c r="F149" s="400">
        <v>5</v>
      </c>
      <c r="G149" s="400">
        <v>5</v>
      </c>
      <c r="H149" s="400">
        <v>1</v>
      </c>
      <c r="I149" s="400">
        <v>6</v>
      </c>
      <c r="J149" s="406" t="s">
        <v>1550</v>
      </c>
      <c r="K149" s="594">
        <f>'Allegato 1.1 (CE) new'!L149</f>
        <v>147118.20000000001</v>
      </c>
      <c r="L149" s="594">
        <f>'Allegato 1.1 (CE) new'!M149</f>
        <v>108154</v>
      </c>
      <c r="M149" s="594">
        <f>'Allegato 1.1 (CE) new'!N149</f>
        <v>108153.56999999999</v>
      </c>
      <c r="N149" s="594">
        <f>'Allegato 1.1 (CE) new'!O149</f>
        <v>108154</v>
      </c>
      <c r="O149" s="578">
        <f t="shared" si="88"/>
        <v>110317.08</v>
      </c>
      <c r="P149" s="578">
        <f t="shared" si="88"/>
        <v>112523.4216</v>
      </c>
      <c r="Q149" s="578">
        <f t="shared" si="89"/>
        <v>0.430000000007567</v>
      </c>
      <c r="R149" s="578">
        <f t="shared" si="90"/>
        <v>0</v>
      </c>
      <c r="S149" s="578">
        <f>'Allegato 1.1 (CE) new'!R149</f>
        <v>0</v>
      </c>
    </row>
    <row r="150" spans="1:19" ht="25.5">
      <c r="A150" s="609"/>
      <c r="B150" s="383" t="s">
        <v>1551</v>
      </c>
      <c r="C150" s="383" t="s">
        <v>517</v>
      </c>
      <c r="D150" s="382" t="s">
        <v>1552</v>
      </c>
      <c r="E150" s="383">
        <v>4</v>
      </c>
      <c r="F150" s="384">
        <v>6</v>
      </c>
      <c r="G150" s="384">
        <v>0</v>
      </c>
      <c r="H150" s="384">
        <v>0</v>
      </c>
      <c r="I150" s="384">
        <v>0</v>
      </c>
      <c r="J150" s="385" t="s">
        <v>1553</v>
      </c>
      <c r="K150" s="591">
        <f>'Allegato 1.1 (CE) new'!L150</f>
        <v>1829966.8800000001</v>
      </c>
      <c r="L150" s="591">
        <f>'Allegato 1.1 (CE) new'!M150</f>
        <v>2800000</v>
      </c>
      <c r="M150" s="591">
        <f>'Allegato 1.1 (CE) new'!N150</f>
        <v>1801519</v>
      </c>
      <c r="N150" s="591">
        <f>'Allegato 1.1 (CE) new'!O150</f>
        <v>1801519</v>
      </c>
      <c r="O150" s="591">
        <f t="shared" ref="O150:R150" si="91">O151+O154+O157</f>
        <v>1837549.38</v>
      </c>
      <c r="P150" s="591">
        <f t="shared" si="91"/>
        <v>1874300.3676</v>
      </c>
      <c r="Q150" s="591">
        <f t="shared" si="91"/>
        <v>0</v>
      </c>
      <c r="R150" s="591">
        <f t="shared" si="91"/>
        <v>-998481</v>
      </c>
      <c r="S150" s="591">
        <f>'Allegato 1.1 (CE) new'!R150</f>
        <v>0</v>
      </c>
    </row>
    <row r="151" spans="1:19" ht="25.5">
      <c r="A151" s="607"/>
      <c r="B151" s="389" t="s">
        <v>1554</v>
      </c>
      <c r="C151" s="389" t="s">
        <v>519</v>
      </c>
      <c r="D151" s="388" t="s">
        <v>1555</v>
      </c>
      <c r="E151" s="389">
        <v>4</v>
      </c>
      <c r="F151" s="390">
        <v>6</v>
      </c>
      <c r="G151" s="390">
        <v>1</v>
      </c>
      <c r="H151" s="390">
        <v>0</v>
      </c>
      <c r="I151" s="390">
        <v>0</v>
      </c>
      <c r="J151" s="391" t="s">
        <v>1556</v>
      </c>
      <c r="K151" s="592">
        <f>'Allegato 1.1 (CE) new'!L151</f>
        <v>1772350.33</v>
      </c>
      <c r="L151" s="592">
        <f>'Allegato 1.1 (CE) new'!M151</f>
        <v>2000000</v>
      </c>
      <c r="M151" s="592">
        <f>'Allegato 1.1 (CE) new'!N151</f>
        <v>1677034</v>
      </c>
      <c r="N151" s="592">
        <f>'Allegato 1.1 (CE) new'!O151</f>
        <v>1677034</v>
      </c>
      <c r="O151" s="592">
        <f t="shared" ref="O151:R152" si="92">O152</f>
        <v>1710574.68</v>
      </c>
      <c r="P151" s="592">
        <f t="shared" si="92"/>
        <v>1744786.1735999999</v>
      </c>
      <c r="Q151" s="592">
        <f t="shared" si="92"/>
        <v>0</v>
      </c>
      <c r="R151" s="592">
        <f t="shared" si="92"/>
        <v>-322966</v>
      </c>
      <c r="S151" s="592">
        <f>'Allegato 1.1 (CE) new'!R151</f>
        <v>0</v>
      </c>
    </row>
    <row r="152" spans="1:19" ht="25.5">
      <c r="A152" s="605"/>
      <c r="B152" s="393" t="s">
        <v>1557</v>
      </c>
      <c r="C152" s="393" t="s">
        <v>519</v>
      </c>
      <c r="D152" s="394" t="s">
        <v>520</v>
      </c>
      <c r="E152" s="393">
        <v>4</v>
      </c>
      <c r="F152" s="395">
        <v>6</v>
      </c>
      <c r="G152" s="395">
        <v>1</v>
      </c>
      <c r="H152" s="395">
        <v>1</v>
      </c>
      <c r="I152" s="395">
        <v>0</v>
      </c>
      <c r="J152" s="396" t="s">
        <v>1558</v>
      </c>
      <c r="K152" s="593">
        <f>'Allegato 1.1 (CE) new'!L152</f>
        <v>1772350.33</v>
      </c>
      <c r="L152" s="593">
        <f>'Allegato 1.1 (CE) new'!M152</f>
        <v>2000000</v>
      </c>
      <c r="M152" s="593">
        <f>'Allegato 1.1 (CE) new'!N152</f>
        <v>1677034</v>
      </c>
      <c r="N152" s="593">
        <f>'Allegato 1.1 (CE) new'!O152</f>
        <v>1677034</v>
      </c>
      <c r="O152" s="593">
        <f t="shared" si="92"/>
        <v>1710574.68</v>
      </c>
      <c r="P152" s="593">
        <f t="shared" si="92"/>
        <v>1744786.1735999999</v>
      </c>
      <c r="Q152" s="593">
        <f t="shared" si="92"/>
        <v>0</v>
      </c>
      <c r="R152" s="593">
        <f t="shared" si="92"/>
        <v>-322966</v>
      </c>
      <c r="S152" s="593">
        <f>'Allegato 1.1 (CE) new'!R152</f>
        <v>0</v>
      </c>
    </row>
    <row r="153" spans="1:19" ht="25.5">
      <c r="A153" s="606"/>
      <c r="B153" s="398" t="s">
        <v>1557</v>
      </c>
      <c r="C153" s="398" t="s">
        <v>519</v>
      </c>
      <c r="D153" s="399" t="s">
        <v>520</v>
      </c>
      <c r="E153" s="398">
        <v>4</v>
      </c>
      <c r="F153" s="400">
        <v>6</v>
      </c>
      <c r="G153" s="400">
        <v>1</v>
      </c>
      <c r="H153" s="400">
        <v>1</v>
      </c>
      <c r="I153" s="400">
        <v>1</v>
      </c>
      <c r="J153" s="406" t="s">
        <v>1558</v>
      </c>
      <c r="K153" s="594">
        <f>'Allegato 1.1 (CE) new'!L153</f>
        <v>1772350.33</v>
      </c>
      <c r="L153" s="594">
        <f>'Allegato 1.1 (CE) new'!M153</f>
        <v>2000000</v>
      </c>
      <c r="M153" s="594">
        <f>'Allegato 1.1 (CE) new'!N153</f>
        <v>1677034</v>
      </c>
      <c r="N153" s="594">
        <f>'Allegato 1.1 (CE) new'!O153</f>
        <v>1677034</v>
      </c>
      <c r="O153" s="578">
        <f>N153*0.02+N153</f>
        <v>1710574.68</v>
      </c>
      <c r="P153" s="578">
        <f>O153*0.02+O153</f>
        <v>1744786.1735999999</v>
      </c>
      <c r="Q153" s="578">
        <f>N153-M153</f>
        <v>0</v>
      </c>
      <c r="R153" s="578">
        <f>N153-L153</f>
        <v>-322966</v>
      </c>
      <c r="S153" s="578">
        <f>'Allegato 1.1 (CE) new'!R153</f>
        <v>0</v>
      </c>
    </row>
    <row r="154" spans="1:19" ht="25.5">
      <c r="A154" s="607"/>
      <c r="B154" s="389" t="s">
        <v>1559</v>
      </c>
      <c r="C154" s="389" t="s">
        <v>521</v>
      </c>
      <c r="D154" s="388" t="s">
        <v>1560</v>
      </c>
      <c r="E154" s="389">
        <v>4</v>
      </c>
      <c r="F154" s="390">
        <v>6</v>
      </c>
      <c r="G154" s="390">
        <v>2</v>
      </c>
      <c r="H154" s="390">
        <v>0</v>
      </c>
      <c r="I154" s="390">
        <v>0</v>
      </c>
      <c r="J154" s="391" t="s">
        <v>1561</v>
      </c>
      <c r="K154" s="592">
        <f>'Allegato 1.1 (CE) new'!L154</f>
        <v>41419.480000000003</v>
      </c>
      <c r="L154" s="592">
        <f>'Allegato 1.1 (CE) new'!M154</f>
        <v>800000</v>
      </c>
      <c r="M154" s="592">
        <f>'Allegato 1.1 (CE) new'!N154</f>
        <v>46649</v>
      </c>
      <c r="N154" s="592">
        <f>'Allegato 1.1 (CE) new'!O154</f>
        <v>46649</v>
      </c>
      <c r="O154" s="592">
        <f t="shared" ref="O154:R155" si="93">O155</f>
        <v>47581.98</v>
      </c>
      <c r="P154" s="592">
        <f t="shared" si="93"/>
        <v>48533.619600000005</v>
      </c>
      <c r="Q154" s="592">
        <f t="shared" si="93"/>
        <v>0</v>
      </c>
      <c r="R154" s="592">
        <f t="shared" si="93"/>
        <v>-753351</v>
      </c>
      <c r="S154" s="592">
        <f>'Allegato 1.1 (CE) new'!R154</f>
        <v>0</v>
      </c>
    </row>
    <row r="155" spans="1:19" ht="25.5">
      <c r="A155" s="605"/>
      <c r="B155" s="393" t="s">
        <v>1562</v>
      </c>
      <c r="C155" s="393" t="s">
        <v>521</v>
      </c>
      <c r="D155" s="394" t="s">
        <v>522</v>
      </c>
      <c r="E155" s="393">
        <v>4</v>
      </c>
      <c r="F155" s="395">
        <v>6</v>
      </c>
      <c r="G155" s="395">
        <v>2</v>
      </c>
      <c r="H155" s="395">
        <v>1</v>
      </c>
      <c r="I155" s="395">
        <v>0</v>
      </c>
      <c r="J155" s="396" t="s">
        <v>1563</v>
      </c>
      <c r="K155" s="593">
        <f>'Allegato 1.1 (CE) new'!L155</f>
        <v>41419.480000000003</v>
      </c>
      <c r="L155" s="593">
        <f>'Allegato 1.1 (CE) new'!M155</f>
        <v>800000</v>
      </c>
      <c r="M155" s="593">
        <f>'Allegato 1.1 (CE) new'!N155</f>
        <v>46649</v>
      </c>
      <c r="N155" s="593">
        <f>'Allegato 1.1 (CE) new'!O155</f>
        <v>46649</v>
      </c>
      <c r="O155" s="593">
        <f t="shared" si="93"/>
        <v>47581.98</v>
      </c>
      <c r="P155" s="593">
        <f t="shared" si="93"/>
        <v>48533.619600000005</v>
      </c>
      <c r="Q155" s="593">
        <f t="shared" si="93"/>
        <v>0</v>
      </c>
      <c r="R155" s="593">
        <f t="shared" si="93"/>
        <v>-753351</v>
      </c>
      <c r="S155" s="593">
        <f>'Allegato 1.1 (CE) new'!R155</f>
        <v>0</v>
      </c>
    </row>
    <row r="156" spans="1:19" ht="25.5">
      <c r="A156" s="606"/>
      <c r="B156" s="398" t="s">
        <v>1562</v>
      </c>
      <c r="C156" s="398" t="s">
        <v>521</v>
      </c>
      <c r="D156" s="399" t="s">
        <v>522</v>
      </c>
      <c r="E156" s="398">
        <v>4</v>
      </c>
      <c r="F156" s="400">
        <v>6</v>
      </c>
      <c r="G156" s="400">
        <v>2</v>
      </c>
      <c r="H156" s="400">
        <v>1</v>
      </c>
      <c r="I156" s="400">
        <v>1</v>
      </c>
      <c r="J156" s="406" t="s">
        <v>1563</v>
      </c>
      <c r="K156" s="594">
        <f>'Allegato 1.1 (CE) new'!L156</f>
        <v>41419.480000000003</v>
      </c>
      <c r="L156" s="594">
        <f>'Allegato 1.1 (CE) new'!M156</f>
        <v>800000</v>
      </c>
      <c r="M156" s="594">
        <f>'Allegato 1.1 (CE) new'!N156</f>
        <v>46649</v>
      </c>
      <c r="N156" s="594">
        <f>'Allegato 1.1 (CE) new'!O156</f>
        <v>46649</v>
      </c>
      <c r="O156" s="578">
        <f>N156*0.02+N156</f>
        <v>47581.98</v>
      </c>
      <c r="P156" s="578">
        <f>O156*0.02+O156</f>
        <v>48533.619600000005</v>
      </c>
      <c r="Q156" s="578">
        <f>N156-M156</f>
        <v>0</v>
      </c>
      <c r="R156" s="578">
        <f>N156-L156</f>
        <v>-753351</v>
      </c>
      <c r="S156" s="578">
        <f>'Allegato 1.1 (CE) new'!R156</f>
        <v>0</v>
      </c>
    </row>
    <row r="157" spans="1:19" ht="25.5">
      <c r="A157" s="607"/>
      <c r="B157" s="389" t="s">
        <v>1564</v>
      </c>
      <c r="C157" s="389" t="s">
        <v>523</v>
      </c>
      <c r="D157" s="388" t="s">
        <v>1565</v>
      </c>
      <c r="E157" s="389">
        <v>4</v>
      </c>
      <c r="F157" s="390">
        <v>6</v>
      </c>
      <c r="G157" s="390">
        <v>3</v>
      </c>
      <c r="H157" s="390">
        <v>0</v>
      </c>
      <c r="I157" s="390">
        <v>0</v>
      </c>
      <c r="J157" s="391" t="s">
        <v>1566</v>
      </c>
      <c r="K157" s="592">
        <f>'Allegato 1.1 (CE) new'!L157</f>
        <v>16197.07</v>
      </c>
      <c r="L157" s="592">
        <f>'Allegato 1.1 (CE) new'!M157</f>
        <v>0</v>
      </c>
      <c r="M157" s="592">
        <f>'Allegato 1.1 (CE) new'!N157</f>
        <v>77836</v>
      </c>
      <c r="N157" s="592">
        <f>'Allegato 1.1 (CE) new'!O157</f>
        <v>77836</v>
      </c>
      <c r="O157" s="592">
        <f t="shared" ref="O157:R158" si="94">O158</f>
        <v>79392.72</v>
      </c>
      <c r="P157" s="592">
        <f t="shared" si="94"/>
        <v>80980.574399999998</v>
      </c>
      <c r="Q157" s="592">
        <f t="shared" si="94"/>
        <v>0</v>
      </c>
      <c r="R157" s="592">
        <f t="shared" si="94"/>
        <v>77836</v>
      </c>
      <c r="S157" s="592">
        <f>'Allegato 1.1 (CE) new'!R157</f>
        <v>0</v>
      </c>
    </row>
    <row r="158" spans="1:19">
      <c r="A158" s="605"/>
      <c r="B158" s="393" t="s">
        <v>1567</v>
      </c>
      <c r="C158" s="393" t="s">
        <v>523</v>
      </c>
      <c r="D158" s="394" t="s">
        <v>524</v>
      </c>
      <c r="E158" s="393">
        <v>4</v>
      </c>
      <c r="F158" s="395">
        <v>6</v>
      </c>
      <c r="G158" s="395">
        <v>3</v>
      </c>
      <c r="H158" s="395">
        <v>1</v>
      </c>
      <c r="I158" s="395">
        <v>0</v>
      </c>
      <c r="J158" s="396" t="s">
        <v>1568</v>
      </c>
      <c r="K158" s="593">
        <f>'Allegato 1.1 (CE) new'!L158</f>
        <v>16197.07</v>
      </c>
      <c r="L158" s="593">
        <f>'Allegato 1.1 (CE) new'!M158</f>
        <v>0</v>
      </c>
      <c r="M158" s="593">
        <f>'Allegato 1.1 (CE) new'!N158</f>
        <v>77836</v>
      </c>
      <c r="N158" s="593">
        <f>'Allegato 1.1 (CE) new'!O158</f>
        <v>77836</v>
      </c>
      <c r="O158" s="593">
        <f t="shared" si="94"/>
        <v>79392.72</v>
      </c>
      <c r="P158" s="593">
        <f t="shared" si="94"/>
        <v>80980.574399999998</v>
      </c>
      <c r="Q158" s="593">
        <f t="shared" si="94"/>
        <v>0</v>
      </c>
      <c r="R158" s="593">
        <f t="shared" si="94"/>
        <v>77836</v>
      </c>
      <c r="S158" s="593">
        <f>'Allegato 1.1 (CE) new'!R158</f>
        <v>0</v>
      </c>
    </row>
    <row r="159" spans="1:19">
      <c r="A159" s="606"/>
      <c r="B159" s="398" t="s">
        <v>1567</v>
      </c>
      <c r="C159" s="398" t="s">
        <v>523</v>
      </c>
      <c r="D159" s="399" t="s">
        <v>524</v>
      </c>
      <c r="E159" s="398">
        <v>4</v>
      </c>
      <c r="F159" s="400">
        <v>6</v>
      </c>
      <c r="G159" s="400">
        <v>3</v>
      </c>
      <c r="H159" s="400">
        <v>1</v>
      </c>
      <c r="I159" s="400">
        <v>1</v>
      </c>
      <c r="J159" s="406" t="s">
        <v>1568</v>
      </c>
      <c r="K159" s="594">
        <f>'Allegato 1.1 (CE) new'!L159</f>
        <v>16197.07</v>
      </c>
      <c r="L159" s="594">
        <f>'Allegato 1.1 (CE) new'!M159</f>
        <v>0</v>
      </c>
      <c r="M159" s="594">
        <f>'Allegato 1.1 (CE) new'!N159</f>
        <v>77836</v>
      </c>
      <c r="N159" s="594">
        <f>'Allegato 1.1 (CE) new'!O159</f>
        <v>77836</v>
      </c>
      <c r="O159" s="578">
        <f>N159*0.02+N159</f>
        <v>79392.72</v>
      </c>
      <c r="P159" s="578">
        <f>O159*0.02+O159</f>
        <v>80980.574399999998</v>
      </c>
      <c r="Q159" s="578">
        <f>N159-M159</f>
        <v>0</v>
      </c>
      <c r="R159" s="578">
        <f>N159-L159</f>
        <v>77836</v>
      </c>
      <c r="S159" s="578">
        <f>'Allegato 1.1 (CE) new'!R159</f>
        <v>0</v>
      </c>
    </row>
    <row r="160" spans="1:19">
      <c r="A160" s="609"/>
      <c r="B160" s="383" t="s">
        <v>1569</v>
      </c>
      <c r="C160" s="383" t="s">
        <v>525</v>
      </c>
      <c r="D160" s="382" t="s">
        <v>1570</v>
      </c>
      <c r="E160" s="383">
        <v>4</v>
      </c>
      <c r="F160" s="384">
        <v>7</v>
      </c>
      <c r="G160" s="384">
        <v>0</v>
      </c>
      <c r="H160" s="384">
        <v>0</v>
      </c>
      <c r="I160" s="384">
        <v>0</v>
      </c>
      <c r="J160" s="385" t="s">
        <v>1571</v>
      </c>
      <c r="K160" s="591">
        <f>'Allegato 1.1 (CE) new'!L160</f>
        <v>2379091.02</v>
      </c>
      <c r="L160" s="591">
        <f>'Allegato 1.1 (CE) new'!M160</f>
        <v>3032602</v>
      </c>
      <c r="M160" s="591">
        <f>'Allegato 1.1 (CE) new'!N160</f>
        <v>3151425</v>
      </c>
      <c r="N160" s="591">
        <f>'Allegato 1.1 (CE) new'!O160</f>
        <v>3151425</v>
      </c>
      <c r="O160" s="591">
        <f t="shared" ref="O160:R160" si="95">O161</f>
        <v>3214453.5</v>
      </c>
      <c r="P160" s="591">
        <f t="shared" si="95"/>
        <v>3278742.5700000003</v>
      </c>
      <c r="Q160" s="591">
        <f t="shared" si="95"/>
        <v>0</v>
      </c>
      <c r="R160" s="591">
        <f t="shared" si="95"/>
        <v>118823</v>
      </c>
      <c r="S160" s="591">
        <f>'Allegato 1.1 (CE) new'!R160</f>
        <v>0</v>
      </c>
    </row>
    <row r="161" spans="1:19">
      <c r="A161" s="607"/>
      <c r="B161" s="389" t="s">
        <v>1569</v>
      </c>
      <c r="C161" s="389" t="s">
        <v>525</v>
      </c>
      <c r="D161" s="388" t="s">
        <v>1570</v>
      </c>
      <c r="E161" s="389">
        <v>4</v>
      </c>
      <c r="F161" s="390">
        <v>7</v>
      </c>
      <c r="G161" s="390">
        <v>1</v>
      </c>
      <c r="H161" s="390">
        <v>0</v>
      </c>
      <c r="I161" s="390">
        <v>0</v>
      </c>
      <c r="J161" s="391" t="s">
        <v>1571</v>
      </c>
      <c r="K161" s="592">
        <f>'Allegato 1.1 (CE) new'!L161</f>
        <v>2379091.02</v>
      </c>
      <c r="L161" s="592">
        <f>'Allegato 1.1 (CE) new'!M161</f>
        <v>3032602</v>
      </c>
      <c r="M161" s="592">
        <f>'Allegato 1.1 (CE) new'!N161</f>
        <v>3151425</v>
      </c>
      <c r="N161" s="592">
        <f>'Allegato 1.1 (CE) new'!O161</f>
        <v>3151425</v>
      </c>
      <c r="O161" s="592">
        <f t="shared" ref="O161:R161" si="96">O162+O164+O166+O168+O170+O172</f>
        <v>3214453.5</v>
      </c>
      <c r="P161" s="592">
        <f t="shared" si="96"/>
        <v>3278742.5700000003</v>
      </c>
      <c r="Q161" s="592">
        <f t="shared" si="96"/>
        <v>0</v>
      </c>
      <c r="R161" s="592">
        <f t="shared" si="96"/>
        <v>118823</v>
      </c>
      <c r="S161" s="592">
        <f>'Allegato 1.1 (CE) new'!R161</f>
        <v>0</v>
      </c>
    </row>
    <row r="162" spans="1:19" ht="12.75" customHeight="1">
      <c r="A162" s="605"/>
      <c r="B162" s="393" t="s">
        <v>1572</v>
      </c>
      <c r="C162" s="393" t="s">
        <v>529</v>
      </c>
      <c r="D162" s="394" t="s">
        <v>530</v>
      </c>
      <c r="E162" s="393">
        <v>4</v>
      </c>
      <c r="F162" s="395">
        <v>7</v>
      </c>
      <c r="G162" s="395">
        <v>1</v>
      </c>
      <c r="H162" s="395">
        <v>1</v>
      </c>
      <c r="I162" s="395">
        <v>0</v>
      </c>
      <c r="J162" s="423" t="s">
        <v>1573</v>
      </c>
      <c r="K162" s="593">
        <f>'Allegato 1.1 (CE) new'!L162</f>
        <v>2159649.7400000002</v>
      </c>
      <c r="L162" s="593">
        <f>'Allegato 1.1 (CE) new'!M162</f>
        <v>1811631</v>
      </c>
      <c r="M162" s="593">
        <f>'Allegato 1.1 (CE) new'!N162</f>
        <v>1829699</v>
      </c>
      <c r="N162" s="593">
        <f>'Allegato 1.1 (CE) new'!O162</f>
        <v>1829699</v>
      </c>
      <c r="O162" s="593">
        <f t="shared" ref="O162:R162" si="97">O163</f>
        <v>1866292.98</v>
      </c>
      <c r="P162" s="593">
        <f t="shared" si="97"/>
        <v>1903618.8396000001</v>
      </c>
      <c r="Q162" s="593">
        <f t="shared" si="97"/>
        <v>0</v>
      </c>
      <c r="R162" s="593">
        <f t="shared" si="97"/>
        <v>18068</v>
      </c>
      <c r="S162" s="593">
        <f>'Allegato 1.1 (CE) new'!R162</f>
        <v>0</v>
      </c>
    </row>
    <row r="163" spans="1:19">
      <c r="A163" s="606"/>
      <c r="B163" s="398" t="s">
        <v>1572</v>
      </c>
      <c r="C163" s="398" t="s">
        <v>529</v>
      </c>
      <c r="D163" s="399" t="s">
        <v>530</v>
      </c>
      <c r="E163" s="398">
        <v>4</v>
      </c>
      <c r="F163" s="400">
        <v>7</v>
      </c>
      <c r="G163" s="400">
        <v>1</v>
      </c>
      <c r="H163" s="400">
        <v>1</v>
      </c>
      <c r="I163" s="400">
        <v>1</v>
      </c>
      <c r="J163" s="424" t="s">
        <v>1573</v>
      </c>
      <c r="K163" s="594">
        <f>'Allegato 1.1 (CE) new'!L163</f>
        <v>2159649.7400000002</v>
      </c>
      <c r="L163" s="594">
        <f>'Allegato 1.1 (CE) new'!M163</f>
        <v>1811631</v>
      </c>
      <c r="M163" s="594">
        <f>'Allegato 1.1 (CE) new'!N163</f>
        <v>1829699</v>
      </c>
      <c r="N163" s="594">
        <f>'Allegato 1.1 (CE) new'!O163</f>
        <v>1829699</v>
      </c>
      <c r="O163" s="578">
        <f>N163*0.02+N163</f>
        <v>1866292.98</v>
      </c>
      <c r="P163" s="578">
        <f>O163*0.02+O163</f>
        <v>1903618.8396000001</v>
      </c>
      <c r="Q163" s="578">
        <f>N163-M163</f>
        <v>0</v>
      </c>
      <c r="R163" s="578">
        <f>N163-L163</f>
        <v>18068</v>
      </c>
      <c r="S163" s="578">
        <f>'Allegato 1.1 (CE) new'!R163</f>
        <v>0</v>
      </c>
    </row>
    <row r="164" spans="1:19" ht="12.75" customHeight="1">
      <c r="A164" s="605"/>
      <c r="B164" s="393" t="s">
        <v>1574</v>
      </c>
      <c r="C164" s="393" t="s">
        <v>527</v>
      </c>
      <c r="D164" s="394" t="s">
        <v>528</v>
      </c>
      <c r="E164" s="393">
        <v>4</v>
      </c>
      <c r="F164" s="395">
        <v>7</v>
      </c>
      <c r="G164" s="395">
        <v>1</v>
      </c>
      <c r="H164" s="395">
        <v>2</v>
      </c>
      <c r="I164" s="395">
        <v>0</v>
      </c>
      <c r="J164" s="423" t="s">
        <v>1575</v>
      </c>
      <c r="K164" s="593">
        <f>'Allegato 1.1 (CE) new'!L164</f>
        <v>0</v>
      </c>
      <c r="L164" s="593">
        <f>'Allegato 1.1 (CE) new'!M164</f>
        <v>0</v>
      </c>
      <c r="M164" s="593">
        <f>'Allegato 1.1 (CE) new'!N164</f>
        <v>0</v>
      </c>
      <c r="N164" s="593">
        <f>'Allegato 1.1 (CE) new'!O164</f>
        <v>0</v>
      </c>
      <c r="O164" s="593">
        <f t="shared" ref="O164:R164" si="98">O165</f>
        <v>0</v>
      </c>
      <c r="P164" s="593">
        <f t="shared" si="98"/>
        <v>0</v>
      </c>
      <c r="Q164" s="593">
        <f t="shared" si="98"/>
        <v>0</v>
      </c>
      <c r="R164" s="593">
        <f t="shared" si="98"/>
        <v>0</v>
      </c>
      <c r="S164" s="593">
        <f>'Allegato 1.1 (CE) new'!R164</f>
        <v>0</v>
      </c>
    </row>
    <row r="165" spans="1:19">
      <c r="A165" s="606"/>
      <c r="B165" s="398" t="s">
        <v>1574</v>
      </c>
      <c r="C165" s="398" t="s">
        <v>527</v>
      </c>
      <c r="D165" s="399" t="s">
        <v>528</v>
      </c>
      <c r="E165" s="398">
        <v>4</v>
      </c>
      <c r="F165" s="400">
        <v>7</v>
      </c>
      <c r="G165" s="400">
        <v>1</v>
      </c>
      <c r="H165" s="400">
        <v>2</v>
      </c>
      <c r="I165" s="400">
        <v>1</v>
      </c>
      <c r="J165" s="424" t="s">
        <v>1575</v>
      </c>
      <c r="K165" s="594">
        <f>'Allegato 1.1 (CE) new'!L165</f>
        <v>0</v>
      </c>
      <c r="L165" s="594">
        <f>'Allegato 1.1 (CE) new'!M165</f>
        <v>0</v>
      </c>
      <c r="M165" s="594">
        <f>'Allegato 1.1 (CE) new'!N165</f>
        <v>0</v>
      </c>
      <c r="N165" s="594">
        <f>'Allegato 1.1 (CE) new'!O165</f>
        <v>0</v>
      </c>
      <c r="O165" s="578">
        <f>N165*0.02+N165</f>
        <v>0</v>
      </c>
      <c r="P165" s="578">
        <f>O165*0.02+O165</f>
        <v>0</v>
      </c>
      <c r="Q165" s="578">
        <f>N165-M165</f>
        <v>0</v>
      </c>
      <c r="R165" s="578">
        <f>N165-L165</f>
        <v>0</v>
      </c>
      <c r="S165" s="578">
        <f>'Allegato 1.1 (CE) new'!R165</f>
        <v>0</v>
      </c>
    </row>
    <row r="166" spans="1:19" ht="12.75" customHeight="1">
      <c r="A166" s="605"/>
      <c r="B166" s="393" t="s">
        <v>1576</v>
      </c>
      <c r="C166" s="393" t="s">
        <v>531</v>
      </c>
      <c r="D166" s="394" t="s">
        <v>532</v>
      </c>
      <c r="E166" s="393">
        <v>4</v>
      </c>
      <c r="F166" s="395">
        <v>7</v>
      </c>
      <c r="G166" s="395">
        <v>1</v>
      </c>
      <c r="H166" s="395">
        <v>3</v>
      </c>
      <c r="I166" s="395">
        <v>0</v>
      </c>
      <c r="J166" s="423" t="s">
        <v>1577</v>
      </c>
      <c r="K166" s="593">
        <f>'Allegato 1.1 (CE) new'!L166</f>
        <v>0</v>
      </c>
      <c r="L166" s="593">
        <f>'Allegato 1.1 (CE) new'!M166</f>
        <v>0</v>
      </c>
      <c r="M166" s="593">
        <f>'Allegato 1.1 (CE) new'!N166</f>
        <v>0</v>
      </c>
      <c r="N166" s="593">
        <f>'Allegato 1.1 (CE) new'!O166</f>
        <v>0</v>
      </c>
      <c r="O166" s="593">
        <f t="shared" ref="O166:R166" si="99">O167</f>
        <v>0</v>
      </c>
      <c r="P166" s="593">
        <f t="shared" si="99"/>
        <v>0</v>
      </c>
      <c r="Q166" s="593">
        <f t="shared" si="99"/>
        <v>0</v>
      </c>
      <c r="R166" s="593">
        <f t="shared" si="99"/>
        <v>0</v>
      </c>
      <c r="S166" s="593">
        <f>'Allegato 1.1 (CE) new'!R166</f>
        <v>0</v>
      </c>
    </row>
    <row r="167" spans="1:19">
      <c r="A167" s="606"/>
      <c r="B167" s="398" t="s">
        <v>1576</v>
      </c>
      <c r="C167" s="398" t="s">
        <v>531</v>
      </c>
      <c r="D167" s="399" t="s">
        <v>532</v>
      </c>
      <c r="E167" s="398">
        <v>4</v>
      </c>
      <c r="F167" s="400">
        <v>7</v>
      </c>
      <c r="G167" s="400">
        <v>1</v>
      </c>
      <c r="H167" s="400">
        <v>3</v>
      </c>
      <c r="I167" s="400">
        <v>1</v>
      </c>
      <c r="J167" s="424" t="s">
        <v>1577</v>
      </c>
      <c r="K167" s="594">
        <f>'Allegato 1.1 (CE) new'!L167</f>
        <v>0</v>
      </c>
      <c r="L167" s="594">
        <f>'Allegato 1.1 (CE) new'!M167</f>
        <v>0</v>
      </c>
      <c r="M167" s="594">
        <f>'Allegato 1.1 (CE) new'!N167</f>
        <v>0</v>
      </c>
      <c r="N167" s="594">
        <f>'Allegato 1.1 (CE) new'!O167</f>
        <v>0</v>
      </c>
      <c r="O167" s="578">
        <f>N167*0.02+N167</f>
        <v>0</v>
      </c>
      <c r="P167" s="578">
        <f>O167*0.02+O167</f>
        <v>0</v>
      </c>
      <c r="Q167" s="578">
        <f>N167-M167</f>
        <v>0</v>
      </c>
      <c r="R167" s="578">
        <f>N167-L167</f>
        <v>0</v>
      </c>
      <c r="S167" s="578">
        <f>'Allegato 1.1 (CE) new'!R167</f>
        <v>0</v>
      </c>
    </row>
    <row r="168" spans="1:19" ht="25.5">
      <c r="A168" s="605"/>
      <c r="B168" s="393" t="s">
        <v>1578</v>
      </c>
      <c r="C168" s="393" t="s">
        <v>533</v>
      </c>
      <c r="D168" s="394" t="s">
        <v>534</v>
      </c>
      <c r="E168" s="393">
        <v>4</v>
      </c>
      <c r="F168" s="395">
        <v>7</v>
      </c>
      <c r="G168" s="395">
        <v>1</v>
      </c>
      <c r="H168" s="395">
        <v>4</v>
      </c>
      <c r="I168" s="395">
        <v>0</v>
      </c>
      <c r="J168" s="423" t="s">
        <v>1579</v>
      </c>
      <c r="K168" s="593">
        <f>'Allegato 1.1 (CE) new'!L168</f>
        <v>219441.28</v>
      </c>
      <c r="L168" s="593">
        <f>'Allegato 1.1 (CE) new'!M168</f>
        <v>1220971</v>
      </c>
      <c r="M168" s="593">
        <f>'Allegato 1.1 (CE) new'!N168</f>
        <v>1321726</v>
      </c>
      <c r="N168" s="593">
        <f>'Allegato 1.1 (CE) new'!O168</f>
        <v>1321726</v>
      </c>
      <c r="O168" s="593">
        <f t="shared" ref="O168:R168" si="100">O169</f>
        <v>1348160.52</v>
      </c>
      <c r="P168" s="593">
        <f t="shared" si="100"/>
        <v>1375123.7304</v>
      </c>
      <c r="Q168" s="593">
        <f t="shared" si="100"/>
        <v>0</v>
      </c>
      <c r="R168" s="593">
        <f t="shared" si="100"/>
        <v>100755</v>
      </c>
      <c r="S168" s="593">
        <f>'Allegato 1.1 (CE) new'!R168</f>
        <v>0</v>
      </c>
    </row>
    <row r="169" spans="1:19" ht="25.5">
      <c r="A169" s="606"/>
      <c r="B169" s="398" t="s">
        <v>1578</v>
      </c>
      <c r="C169" s="398" t="s">
        <v>533</v>
      </c>
      <c r="D169" s="399" t="s">
        <v>534</v>
      </c>
      <c r="E169" s="398">
        <v>4</v>
      </c>
      <c r="F169" s="400">
        <v>7</v>
      </c>
      <c r="G169" s="400">
        <v>1</v>
      </c>
      <c r="H169" s="400">
        <v>4</v>
      </c>
      <c r="I169" s="400">
        <v>1</v>
      </c>
      <c r="J169" s="424" t="s">
        <v>1579</v>
      </c>
      <c r="K169" s="594">
        <f>'Allegato 1.1 (CE) new'!L169</f>
        <v>219441.28</v>
      </c>
      <c r="L169" s="594">
        <f>'Allegato 1.1 (CE) new'!M169</f>
        <v>1220971</v>
      </c>
      <c r="M169" s="594">
        <f>'Allegato 1.1 (CE) new'!N169</f>
        <v>1321726</v>
      </c>
      <c r="N169" s="594">
        <f>'Allegato 1.1 (CE) new'!O169</f>
        <v>1321726</v>
      </c>
      <c r="O169" s="578">
        <f>N169*0.02+N169</f>
        <v>1348160.52</v>
      </c>
      <c r="P169" s="578">
        <f>O169*0.02+O169</f>
        <v>1375123.7304</v>
      </c>
      <c r="Q169" s="578">
        <f>N169-M169</f>
        <v>0</v>
      </c>
      <c r="R169" s="578">
        <f>N169-L169</f>
        <v>100755</v>
      </c>
      <c r="S169" s="578">
        <f>'Allegato 1.1 (CE) new'!R169</f>
        <v>0</v>
      </c>
    </row>
    <row r="170" spans="1:19" ht="25.5" customHeight="1">
      <c r="A170" s="605"/>
      <c r="B170" s="393" t="s">
        <v>1580</v>
      </c>
      <c r="C170" s="393" t="s">
        <v>535</v>
      </c>
      <c r="D170" s="394" t="s">
        <v>536</v>
      </c>
      <c r="E170" s="393">
        <v>4</v>
      </c>
      <c r="F170" s="395">
        <v>7</v>
      </c>
      <c r="G170" s="395">
        <v>1</v>
      </c>
      <c r="H170" s="395">
        <v>5</v>
      </c>
      <c r="I170" s="395">
        <v>0</v>
      </c>
      <c r="J170" s="423" t="s">
        <v>1581</v>
      </c>
      <c r="K170" s="593">
        <f>'Allegato 1.1 (CE) new'!L170</f>
        <v>0</v>
      </c>
      <c r="L170" s="593">
        <f>'Allegato 1.1 (CE) new'!M170</f>
        <v>0</v>
      </c>
      <c r="M170" s="593">
        <f>'Allegato 1.1 (CE) new'!N170</f>
        <v>0</v>
      </c>
      <c r="N170" s="593">
        <f>'Allegato 1.1 (CE) new'!O170</f>
        <v>0</v>
      </c>
      <c r="O170" s="593">
        <f t="shared" ref="O170:R170" si="101">O171</f>
        <v>0</v>
      </c>
      <c r="P170" s="593">
        <f t="shared" si="101"/>
        <v>0</v>
      </c>
      <c r="Q170" s="593">
        <f t="shared" si="101"/>
        <v>0</v>
      </c>
      <c r="R170" s="593">
        <f t="shared" si="101"/>
        <v>0</v>
      </c>
      <c r="S170" s="593">
        <f>'Allegato 1.1 (CE) new'!R170</f>
        <v>0</v>
      </c>
    </row>
    <row r="171" spans="1:19" ht="25.5">
      <c r="A171" s="606"/>
      <c r="B171" s="398" t="s">
        <v>1580</v>
      </c>
      <c r="C171" s="398" t="s">
        <v>535</v>
      </c>
      <c r="D171" s="399" t="s">
        <v>536</v>
      </c>
      <c r="E171" s="398">
        <v>4</v>
      </c>
      <c r="F171" s="400">
        <v>7</v>
      </c>
      <c r="G171" s="400">
        <v>1</v>
      </c>
      <c r="H171" s="400">
        <v>5</v>
      </c>
      <c r="I171" s="400">
        <v>1</v>
      </c>
      <c r="J171" s="424" t="s">
        <v>1581</v>
      </c>
      <c r="K171" s="594">
        <f>'Allegato 1.1 (CE) new'!L171</f>
        <v>0</v>
      </c>
      <c r="L171" s="594">
        <f>'Allegato 1.1 (CE) new'!M171</f>
        <v>0</v>
      </c>
      <c r="M171" s="594">
        <f>'Allegato 1.1 (CE) new'!N171</f>
        <v>0</v>
      </c>
      <c r="N171" s="594">
        <f>'Allegato 1.1 (CE) new'!O171</f>
        <v>0</v>
      </c>
      <c r="O171" s="578">
        <f>N171*0.02+N171</f>
        <v>0</v>
      </c>
      <c r="P171" s="578">
        <f>O171*0.02+O171</f>
        <v>0</v>
      </c>
      <c r="Q171" s="578">
        <f>N171-M171</f>
        <v>0</v>
      </c>
      <c r="R171" s="578">
        <f>N171-L171</f>
        <v>0</v>
      </c>
      <c r="S171" s="578">
        <f>'Allegato 1.1 (CE) new'!R171</f>
        <v>0</v>
      </c>
    </row>
    <row r="172" spans="1:19" ht="12.75" customHeight="1">
      <c r="A172" s="605"/>
      <c r="B172" s="393" t="s">
        <v>1582</v>
      </c>
      <c r="C172" s="393" t="s">
        <v>537</v>
      </c>
      <c r="D172" s="394" t="s">
        <v>538</v>
      </c>
      <c r="E172" s="393">
        <v>4</v>
      </c>
      <c r="F172" s="395">
        <v>7</v>
      </c>
      <c r="G172" s="395">
        <v>1</v>
      </c>
      <c r="H172" s="395">
        <v>6</v>
      </c>
      <c r="I172" s="395">
        <v>0</v>
      </c>
      <c r="J172" s="423" t="s">
        <v>1583</v>
      </c>
      <c r="K172" s="593">
        <f>'Allegato 1.1 (CE) new'!L172</f>
        <v>0</v>
      </c>
      <c r="L172" s="593">
        <f>'Allegato 1.1 (CE) new'!M172</f>
        <v>0</v>
      </c>
      <c r="M172" s="593">
        <f>'Allegato 1.1 (CE) new'!N172</f>
        <v>0</v>
      </c>
      <c r="N172" s="593">
        <f>'Allegato 1.1 (CE) new'!O172</f>
        <v>0</v>
      </c>
      <c r="O172" s="593">
        <f t="shared" ref="O172:R172" si="102">O173</f>
        <v>0</v>
      </c>
      <c r="P172" s="593">
        <f t="shared" si="102"/>
        <v>0</v>
      </c>
      <c r="Q172" s="593">
        <f t="shared" si="102"/>
        <v>0</v>
      </c>
      <c r="R172" s="593">
        <f t="shared" si="102"/>
        <v>0</v>
      </c>
      <c r="S172" s="593">
        <f>'Allegato 1.1 (CE) new'!R172</f>
        <v>0</v>
      </c>
    </row>
    <row r="173" spans="1:19">
      <c r="A173" s="606"/>
      <c r="B173" s="398" t="s">
        <v>1582</v>
      </c>
      <c r="C173" s="398" t="s">
        <v>537</v>
      </c>
      <c r="D173" s="399" t="s">
        <v>538</v>
      </c>
      <c r="E173" s="398">
        <v>4</v>
      </c>
      <c r="F173" s="400">
        <v>7</v>
      </c>
      <c r="G173" s="400">
        <v>1</v>
      </c>
      <c r="H173" s="400">
        <v>6</v>
      </c>
      <c r="I173" s="400">
        <v>1</v>
      </c>
      <c r="J173" s="424" t="s">
        <v>1583</v>
      </c>
      <c r="K173" s="594">
        <f>'Allegato 1.1 (CE) new'!L173</f>
        <v>0</v>
      </c>
      <c r="L173" s="594">
        <f>'Allegato 1.1 (CE) new'!M173</f>
        <v>0</v>
      </c>
      <c r="M173" s="594">
        <f>'Allegato 1.1 (CE) new'!N173</f>
        <v>0</v>
      </c>
      <c r="N173" s="594">
        <f>'Allegato 1.1 (CE) new'!O173</f>
        <v>0</v>
      </c>
      <c r="O173" s="578">
        <f>N173*0.02+N173</f>
        <v>0</v>
      </c>
      <c r="P173" s="578">
        <f>O173*0.02+O173</f>
        <v>0</v>
      </c>
      <c r="Q173" s="578">
        <f>N173-M173</f>
        <v>0</v>
      </c>
      <c r="R173" s="578">
        <f>N173-L173</f>
        <v>0</v>
      </c>
      <c r="S173" s="578">
        <f>'Allegato 1.1 (CE) new'!R173</f>
        <v>0</v>
      </c>
    </row>
    <row r="174" spans="1:19">
      <c r="A174" s="609"/>
      <c r="B174" s="383" t="s">
        <v>1584</v>
      </c>
      <c r="C174" s="383" t="s">
        <v>539</v>
      </c>
      <c r="D174" s="382" t="s">
        <v>1585</v>
      </c>
      <c r="E174" s="383">
        <v>4</v>
      </c>
      <c r="F174" s="384">
        <v>8</v>
      </c>
      <c r="G174" s="384">
        <v>0</v>
      </c>
      <c r="H174" s="384">
        <v>0</v>
      </c>
      <c r="I174" s="384">
        <v>0</v>
      </c>
      <c r="J174" s="385" t="s">
        <v>1586</v>
      </c>
      <c r="K174" s="591">
        <f>'Allegato 1.1 (CE) new'!L174</f>
        <v>0</v>
      </c>
      <c r="L174" s="591">
        <f>'Allegato 1.1 (CE) new'!M174</f>
        <v>0</v>
      </c>
      <c r="M174" s="591">
        <f>'Allegato 1.1 (CE) new'!N174</f>
        <v>0</v>
      </c>
      <c r="N174" s="591">
        <f>'Allegato 1.1 (CE) new'!O174</f>
        <v>0</v>
      </c>
      <c r="O174" s="591">
        <f t="shared" ref="O174:R176" si="103">O175</f>
        <v>0</v>
      </c>
      <c r="P174" s="591">
        <f t="shared" si="103"/>
        <v>0</v>
      </c>
      <c r="Q174" s="591">
        <f t="shared" si="103"/>
        <v>0</v>
      </c>
      <c r="R174" s="591">
        <f t="shared" si="103"/>
        <v>0</v>
      </c>
      <c r="S174" s="591">
        <f>'Allegato 1.1 (CE) new'!R174</f>
        <v>0</v>
      </c>
    </row>
    <row r="175" spans="1:19">
      <c r="A175" s="607"/>
      <c r="B175" s="389" t="s">
        <v>1584</v>
      </c>
      <c r="C175" s="389" t="s">
        <v>539</v>
      </c>
      <c r="D175" s="388" t="s">
        <v>1585</v>
      </c>
      <c r="E175" s="389">
        <v>4</v>
      </c>
      <c r="F175" s="390">
        <v>8</v>
      </c>
      <c r="G175" s="390">
        <v>1</v>
      </c>
      <c r="H175" s="390">
        <v>0</v>
      </c>
      <c r="I175" s="390">
        <v>0</v>
      </c>
      <c r="J175" s="391" t="s">
        <v>1586</v>
      </c>
      <c r="K175" s="592">
        <f>'Allegato 1.1 (CE) new'!L175</f>
        <v>0</v>
      </c>
      <c r="L175" s="592">
        <f>'Allegato 1.1 (CE) new'!M175</f>
        <v>0</v>
      </c>
      <c r="M175" s="592">
        <f>'Allegato 1.1 (CE) new'!N175</f>
        <v>0</v>
      </c>
      <c r="N175" s="592">
        <f>'Allegato 1.1 (CE) new'!O175</f>
        <v>0</v>
      </c>
      <c r="O175" s="592">
        <f t="shared" si="103"/>
        <v>0</v>
      </c>
      <c r="P175" s="592">
        <f t="shared" si="103"/>
        <v>0</v>
      </c>
      <c r="Q175" s="592">
        <f t="shared" si="103"/>
        <v>0</v>
      </c>
      <c r="R175" s="592">
        <f t="shared" si="103"/>
        <v>0</v>
      </c>
      <c r="S175" s="592">
        <f>'Allegato 1.1 (CE) new'!R175</f>
        <v>0</v>
      </c>
    </row>
    <row r="176" spans="1:19" ht="12.75" customHeight="1">
      <c r="A176" s="605"/>
      <c r="B176" s="393" t="s">
        <v>1584</v>
      </c>
      <c r="C176" s="393" t="s">
        <v>539</v>
      </c>
      <c r="D176" s="394" t="s">
        <v>540</v>
      </c>
      <c r="E176" s="393">
        <v>4</v>
      </c>
      <c r="F176" s="395">
        <v>8</v>
      </c>
      <c r="G176" s="395">
        <v>1</v>
      </c>
      <c r="H176" s="395">
        <v>1</v>
      </c>
      <c r="I176" s="395">
        <v>0</v>
      </c>
      <c r="J176" s="396" t="s">
        <v>214</v>
      </c>
      <c r="K176" s="593">
        <f>'Allegato 1.1 (CE) new'!L176</f>
        <v>0</v>
      </c>
      <c r="L176" s="593">
        <f>'Allegato 1.1 (CE) new'!M176</f>
        <v>0</v>
      </c>
      <c r="M176" s="593">
        <f>'Allegato 1.1 (CE) new'!N176</f>
        <v>0</v>
      </c>
      <c r="N176" s="593">
        <f>'Allegato 1.1 (CE) new'!O176</f>
        <v>0</v>
      </c>
      <c r="O176" s="593">
        <f t="shared" si="103"/>
        <v>0</v>
      </c>
      <c r="P176" s="593">
        <f t="shared" si="103"/>
        <v>0</v>
      </c>
      <c r="Q176" s="593">
        <f t="shared" si="103"/>
        <v>0</v>
      </c>
      <c r="R176" s="593">
        <f t="shared" si="103"/>
        <v>0</v>
      </c>
      <c r="S176" s="593">
        <f>'Allegato 1.1 (CE) new'!R176</f>
        <v>0</v>
      </c>
    </row>
    <row r="177" spans="1:19">
      <c r="A177" s="606"/>
      <c r="B177" s="398" t="s">
        <v>1584</v>
      </c>
      <c r="C177" s="398" t="s">
        <v>539</v>
      </c>
      <c r="D177" s="399" t="s">
        <v>540</v>
      </c>
      <c r="E177" s="398">
        <v>4</v>
      </c>
      <c r="F177" s="400">
        <v>8</v>
      </c>
      <c r="G177" s="400">
        <v>1</v>
      </c>
      <c r="H177" s="400">
        <v>1</v>
      </c>
      <c r="I177" s="400">
        <v>1</v>
      </c>
      <c r="J177" s="406" t="s">
        <v>1587</v>
      </c>
      <c r="K177" s="594">
        <f>'Allegato 1.1 (CE) new'!L177</f>
        <v>0</v>
      </c>
      <c r="L177" s="594">
        <f>'Allegato 1.1 (CE) new'!M177</f>
        <v>0</v>
      </c>
      <c r="M177" s="594">
        <f>'Allegato 1.1 (CE) new'!N177</f>
        <v>0</v>
      </c>
      <c r="N177" s="594">
        <f>'Allegato 1.1 (CE) new'!O177</f>
        <v>0</v>
      </c>
      <c r="O177" s="578">
        <f>N177*0.02+N177</f>
        <v>0</v>
      </c>
      <c r="P177" s="578">
        <f>O177*0.02+O177</f>
        <v>0</v>
      </c>
      <c r="Q177" s="578">
        <f>N177-M177</f>
        <v>0</v>
      </c>
      <c r="R177" s="578">
        <f>N177-L177</f>
        <v>0</v>
      </c>
      <c r="S177" s="578">
        <f>'Allegato 1.1 (CE) new'!R177</f>
        <v>0</v>
      </c>
    </row>
    <row r="178" spans="1:19">
      <c r="A178" s="609"/>
      <c r="B178" s="383" t="s">
        <v>1588</v>
      </c>
      <c r="C178" s="383" t="s">
        <v>541</v>
      </c>
      <c r="D178" s="382" t="s">
        <v>1589</v>
      </c>
      <c r="E178" s="383">
        <v>4</v>
      </c>
      <c r="F178" s="384">
        <v>9</v>
      </c>
      <c r="G178" s="384">
        <v>0</v>
      </c>
      <c r="H178" s="384">
        <v>0</v>
      </c>
      <c r="I178" s="384">
        <v>0</v>
      </c>
      <c r="J178" s="385" t="s">
        <v>1590</v>
      </c>
      <c r="K178" s="591">
        <f>'Allegato 1.1 (CE) new'!L178</f>
        <v>46850.55</v>
      </c>
      <c r="L178" s="591">
        <f>'Allegato 1.1 (CE) new'!M178</f>
        <v>15423</v>
      </c>
      <c r="M178" s="591">
        <f>'Allegato 1.1 (CE) new'!N178</f>
        <v>72667</v>
      </c>
      <c r="N178" s="591">
        <f>'Allegato 1.1 (CE) new'!O178</f>
        <v>12478</v>
      </c>
      <c r="O178" s="591">
        <f t="shared" ref="O178:R178" si="104">O179+O185+O188</f>
        <v>12727.56</v>
      </c>
      <c r="P178" s="591">
        <f t="shared" si="104"/>
        <v>12982.111199999999</v>
      </c>
      <c r="Q178" s="591">
        <f t="shared" si="104"/>
        <v>-60189</v>
      </c>
      <c r="R178" s="591">
        <f t="shared" si="104"/>
        <v>-2945</v>
      </c>
      <c r="S178" s="591">
        <f>'Allegato 1.1 (CE) new'!R178</f>
        <v>0</v>
      </c>
    </row>
    <row r="179" spans="1:19">
      <c r="A179" s="607"/>
      <c r="B179" s="389" t="s">
        <v>1591</v>
      </c>
      <c r="C179" s="389" t="s">
        <v>543</v>
      </c>
      <c r="D179" s="388" t="s">
        <v>1592</v>
      </c>
      <c r="E179" s="389">
        <v>4</v>
      </c>
      <c r="F179" s="390">
        <v>9</v>
      </c>
      <c r="G179" s="390">
        <v>1</v>
      </c>
      <c r="H179" s="390">
        <v>0</v>
      </c>
      <c r="I179" s="390">
        <v>0</v>
      </c>
      <c r="J179" s="391" t="s">
        <v>1593</v>
      </c>
      <c r="K179" s="592">
        <f>'Allegato 1.1 (CE) new'!L179</f>
        <v>37220</v>
      </c>
      <c r="L179" s="592">
        <f>'Allegato 1.1 (CE) new'!M179</f>
        <v>850</v>
      </c>
      <c r="M179" s="592">
        <f>'Allegato 1.1 (CE) new'!N179</f>
        <v>0</v>
      </c>
      <c r="N179" s="592">
        <f>'Allegato 1.1 (CE) new'!O179</f>
        <v>0</v>
      </c>
      <c r="O179" s="592">
        <f t="shared" ref="O179:R179" si="105">O180</f>
        <v>0</v>
      </c>
      <c r="P179" s="592">
        <f t="shared" si="105"/>
        <v>0</v>
      </c>
      <c r="Q179" s="592">
        <f t="shared" si="105"/>
        <v>0</v>
      </c>
      <c r="R179" s="592">
        <f t="shared" si="105"/>
        <v>-850</v>
      </c>
      <c r="S179" s="592">
        <f>'Allegato 1.1 (CE) new'!R179</f>
        <v>0</v>
      </c>
    </row>
    <row r="180" spans="1:19">
      <c r="A180" s="605"/>
      <c r="B180" s="393" t="s">
        <v>1591</v>
      </c>
      <c r="C180" s="393" t="s">
        <v>543</v>
      </c>
      <c r="D180" s="394" t="s">
        <v>544</v>
      </c>
      <c r="E180" s="393">
        <v>4</v>
      </c>
      <c r="F180" s="395">
        <v>9</v>
      </c>
      <c r="G180" s="395">
        <v>1</v>
      </c>
      <c r="H180" s="395">
        <v>1</v>
      </c>
      <c r="I180" s="395">
        <v>0</v>
      </c>
      <c r="J180" s="396" t="s">
        <v>1594</v>
      </c>
      <c r="K180" s="593">
        <f>'Allegato 1.1 (CE) new'!L180</f>
        <v>37220</v>
      </c>
      <c r="L180" s="593">
        <f>'Allegato 1.1 (CE) new'!M180</f>
        <v>850</v>
      </c>
      <c r="M180" s="593">
        <f>'Allegato 1.1 (CE) new'!N180</f>
        <v>0</v>
      </c>
      <c r="N180" s="593">
        <f>'Allegato 1.1 (CE) new'!O180</f>
        <v>0</v>
      </c>
      <c r="O180" s="593">
        <f t="shared" ref="O180:P180" si="106">SUM(O181:O184)</f>
        <v>0</v>
      </c>
      <c r="P180" s="593">
        <f t="shared" si="106"/>
        <v>0</v>
      </c>
      <c r="Q180" s="593">
        <f t="shared" ref="Q180:R180" si="107">SUM(Q181:Q184)</f>
        <v>0</v>
      </c>
      <c r="R180" s="593">
        <f t="shared" si="107"/>
        <v>-850</v>
      </c>
      <c r="S180" s="593">
        <f>'Allegato 1.1 (CE) new'!R180</f>
        <v>0</v>
      </c>
    </row>
    <row r="181" spans="1:19" ht="25.5">
      <c r="A181" s="606"/>
      <c r="B181" s="398" t="s">
        <v>1591</v>
      </c>
      <c r="C181" s="398" t="s">
        <v>543</v>
      </c>
      <c r="D181" s="399" t="s">
        <v>544</v>
      </c>
      <c r="E181" s="398">
        <v>4</v>
      </c>
      <c r="F181" s="400">
        <v>9</v>
      </c>
      <c r="G181" s="400">
        <v>1</v>
      </c>
      <c r="H181" s="400">
        <v>1</v>
      </c>
      <c r="I181" s="400">
        <v>1</v>
      </c>
      <c r="J181" s="406" t="s">
        <v>1595</v>
      </c>
      <c r="K181" s="594">
        <f>'Allegato 1.1 (CE) new'!L181</f>
        <v>0</v>
      </c>
      <c r="L181" s="594">
        <f>'Allegato 1.1 (CE) new'!M181</f>
        <v>0</v>
      </c>
      <c r="M181" s="594">
        <f>'Allegato 1.1 (CE) new'!N181</f>
        <v>0</v>
      </c>
      <c r="N181" s="594">
        <f>'Allegato 1.1 (CE) new'!O181</f>
        <v>0</v>
      </c>
      <c r="O181" s="578">
        <f t="shared" ref="O181:P184" si="108">N181*0.02+N181</f>
        <v>0</v>
      </c>
      <c r="P181" s="578">
        <f t="shared" si="108"/>
        <v>0</v>
      </c>
      <c r="Q181" s="578">
        <f t="shared" ref="Q181:Q184" si="109">N181-M181</f>
        <v>0</v>
      </c>
      <c r="R181" s="578">
        <f t="shared" ref="R181:R184" si="110">N181-L181</f>
        <v>0</v>
      </c>
      <c r="S181" s="578">
        <f>'Allegato 1.1 (CE) new'!R181</f>
        <v>0</v>
      </c>
    </row>
    <row r="182" spans="1:19">
      <c r="A182" s="606"/>
      <c r="B182" s="398" t="s">
        <v>1591</v>
      </c>
      <c r="C182" s="398" t="s">
        <v>543</v>
      </c>
      <c r="D182" s="399" t="s">
        <v>544</v>
      </c>
      <c r="E182" s="398">
        <v>4</v>
      </c>
      <c r="F182" s="400">
        <v>9</v>
      </c>
      <c r="G182" s="400">
        <v>1</v>
      </c>
      <c r="H182" s="400">
        <v>1</v>
      </c>
      <c r="I182" s="400">
        <v>2</v>
      </c>
      <c r="J182" s="406" t="s">
        <v>1596</v>
      </c>
      <c r="K182" s="594">
        <f>'Allegato 1.1 (CE) new'!L182</f>
        <v>0</v>
      </c>
      <c r="L182" s="594">
        <f>'Allegato 1.1 (CE) new'!M182</f>
        <v>850</v>
      </c>
      <c r="M182" s="594">
        <f>'Allegato 1.1 (CE) new'!N182</f>
        <v>0</v>
      </c>
      <c r="N182" s="594">
        <f>'Allegato 1.1 (CE) new'!O182</f>
        <v>0</v>
      </c>
      <c r="O182" s="578">
        <f t="shared" si="108"/>
        <v>0</v>
      </c>
      <c r="P182" s="578">
        <f t="shared" si="108"/>
        <v>0</v>
      </c>
      <c r="Q182" s="578">
        <f t="shared" si="109"/>
        <v>0</v>
      </c>
      <c r="R182" s="578">
        <f t="shared" si="110"/>
        <v>-850</v>
      </c>
      <c r="S182" s="578">
        <f>'Allegato 1.1 (CE) new'!R182</f>
        <v>0</v>
      </c>
    </row>
    <row r="183" spans="1:19">
      <c r="A183" s="606"/>
      <c r="B183" s="398" t="s">
        <v>1591</v>
      </c>
      <c r="C183" s="398" t="s">
        <v>543</v>
      </c>
      <c r="D183" s="399" t="s">
        <v>544</v>
      </c>
      <c r="E183" s="398">
        <v>4</v>
      </c>
      <c r="F183" s="400">
        <v>9</v>
      </c>
      <c r="G183" s="400">
        <v>1</v>
      </c>
      <c r="H183" s="400">
        <v>1</v>
      </c>
      <c r="I183" s="400">
        <v>3</v>
      </c>
      <c r="J183" s="406" t="s">
        <v>1597</v>
      </c>
      <c r="K183" s="594">
        <f>'Allegato 1.1 (CE) new'!L183</f>
        <v>0</v>
      </c>
      <c r="L183" s="594">
        <f>'Allegato 1.1 (CE) new'!M183</f>
        <v>0</v>
      </c>
      <c r="M183" s="594">
        <f>'Allegato 1.1 (CE) new'!N183</f>
        <v>0</v>
      </c>
      <c r="N183" s="594">
        <f>'Allegato 1.1 (CE) new'!O183</f>
        <v>0</v>
      </c>
      <c r="O183" s="578">
        <f t="shared" si="108"/>
        <v>0</v>
      </c>
      <c r="P183" s="578">
        <f t="shared" si="108"/>
        <v>0</v>
      </c>
      <c r="Q183" s="578">
        <f t="shared" si="109"/>
        <v>0</v>
      </c>
      <c r="R183" s="578">
        <f t="shared" si="110"/>
        <v>0</v>
      </c>
      <c r="S183" s="578">
        <f>'Allegato 1.1 (CE) new'!R183</f>
        <v>0</v>
      </c>
    </row>
    <row r="184" spans="1:19" ht="25.5">
      <c r="A184" s="606"/>
      <c r="B184" s="398" t="s">
        <v>1591</v>
      </c>
      <c r="C184" s="398" t="s">
        <v>543</v>
      </c>
      <c r="D184" s="399" t="s">
        <v>544</v>
      </c>
      <c r="E184" s="398">
        <v>4</v>
      </c>
      <c r="F184" s="400">
        <v>9</v>
      </c>
      <c r="G184" s="400">
        <v>1</v>
      </c>
      <c r="H184" s="400">
        <v>1</v>
      </c>
      <c r="I184" s="400">
        <v>4</v>
      </c>
      <c r="J184" s="406" t="s">
        <v>1598</v>
      </c>
      <c r="K184" s="594">
        <f>'Allegato 1.1 (CE) new'!L184</f>
        <v>37220</v>
      </c>
      <c r="L184" s="594">
        <f>'Allegato 1.1 (CE) new'!M184</f>
        <v>0</v>
      </c>
      <c r="M184" s="594">
        <f>'Allegato 1.1 (CE) new'!N184</f>
        <v>0</v>
      </c>
      <c r="N184" s="594">
        <f>'Allegato 1.1 (CE) new'!O184</f>
        <v>0</v>
      </c>
      <c r="O184" s="578">
        <f t="shared" si="108"/>
        <v>0</v>
      </c>
      <c r="P184" s="578">
        <f t="shared" si="108"/>
        <v>0</v>
      </c>
      <c r="Q184" s="578">
        <f t="shared" si="109"/>
        <v>0</v>
      </c>
      <c r="R184" s="578">
        <f t="shared" si="110"/>
        <v>0</v>
      </c>
      <c r="S184" s="578">
        <f>'Allegato 1.1 (CE) new'!R184</f>
        <v>0</v>
      </c>
    </row>
    <row r="185" spans="1:19">
      <c r="A185" s="607"/>
      <c r="B185" s="389" t="s">
        <v>1599</v>
      </c>
      <c r="C185" s="389" t="s">
        <v>545</v>
      </c>
      <c r="D185" s="388" t="s">
        <v>1600</v>
      </c>
      <c r="E185" s="389">
        <v>4</v>
      </c>
      <c r="F185" s="390">
        <v>9</v>
      </c>
      <c r="G185" s="390">
        <v>2</v>
      </c>
      <c r="H185" s="390">
        <v>0</v>
      </c>
      <c r="I185" s="390">
        <v>0</v>
      </c>
      <c r="J185" s="391" t="s">
        <v>1601</v>
      </c>
      <c r="K185" s="592">
        <f>'Allegato 1.1 (CE) new'!L185</f>
        <v>6425.52</v>
      </c>
      <c r="L185" s="592">
        <f>'Allegato 1.1 (CE) new'!M185</f>
        <v>12478</v>
      </c>
      <c r="M185" s="592">
        <f>'Allegato 1.1 (CE) new'!N185</f>
        <v>12478</v>
      </c>
      <c r="N185" s="592">
        <f>'Allegato 1.1 (CE) new'!O185</f>
        <v>12478</v>
      </c>
      <c r="O185" s="592">
        <f t="shared" ref="O185:R186" si="111">O186</f>
        <v>12727.56</v>
      </c>
      <c r="P185" s="592">
        <f t="shared" si="111"/>
        <v>12982.111199999999</v>
      </c>
      <c r="Q185" s="592">
        <f t="shared" si="111"/>
        <v>0</v>
      </c>
      <c r="R185" s="592">
        <f t="shared" si="111"/>
        <v>0</v>
      </c>
      <c r="S185" s="592">
        <f>'Allegato 1.1 (CE) new'!R185</f>
        <v>0</v>
      </c>
    </row>
    <row r="186" spans="1:19">
      <c r="A186" s="605"/>
      <c r="B186" s="393" t="s">
        <v>1599</v>
      </c>
      <c r="C186" s="393" t="s">
        <v>545</v>
      </c>
      <c r="D186" s="425" t="s">
        <v>546</v>
      </c>
      <c r="E186" s="393">
        <v>4</v>
      </c>
      <c r="F186" s="395">
        <v>9</v>
      </c>
      <c r="G186" s="395">
        <v>2</v>
      </c>
      <c r="H186" s="395">
        <v>1</v>
      </c>
      <c r="I186" s="395">
        <v>0</v>
      </c>
      <c r="J186" s="396" t="s">
        <v>1602</v>
      </c>
      <c r="K186" s="593">
        <f>'Allegato 1.1 (CE) new'!L186</f>
        <v>6425.52</v>
      </c>
      <c r="L186" s="593">
        <f>'Allegato 1.1 (CE) new'!M186</f>
        <v>12478</v>
      </c>
      <c r="M186" s="593">
        <f>'Allegato 1.1 (CE) new'!N186</f>
        <v>12478</v>
      </c>
      <c r="N186" s="593">
        <f>'Allegato 1.1 (CE) new'!O186</f>
        <v>12478</v>
      </c>
      <c r="O186" s="593">
        <f t="shared" si="111"/>
        <v>12727.56</v>
      </c>
      <c r="P186" s="593">
        <f t="shared" si="111"/>
        <v>12982.111199999999</v>
      </c>
      <c r="Q186" s="593">
        <f t="shared" si="111"/>
        <v>0</v>
      </c>
      <c r="R186" s="593">
        <f t="shared" si="111"/>
        <v>0</v>
      </c>
      <c r="S186" s="593">
        <f>'Allegato 1.1 (CE) new'!R186</f>
        <v>0</v>
      </c>
    </row>
    <row r="187" spans="1:19">
      <c r="A187" s="606"/>
      <c r="B187" s="398" t="s">
        <v>1599</v>
      </c>
      <c r="C187" s="398" t="s">
        <v>545</v>
      </c>
      <c r="D187" s="399" t="s">
        <v>546</v>
      </c>
      <c r="E187" s="398">
        <v>4</v>
      </c>
      <c r="F187" s="400">
        <v>9</v>
      </c>
      <c r="G187" s="400">
        <v>2</v>
      </c>
      <c r="H187" s="400">
        <v>1</v>
      </c>
      <c r="I187" s="400">
        <v>1</v>
      </c>
      <c r="J187" s="406" t="s">
        <v>1602</v>
      </c>
      <c r="K187" s="594">
        <f>'Allegato 1.1 (CE) new'!L187</f>
        <v>6425.52</v>
      </c>
      <c r="L187" s="594">
        <f>'Allegato 1.1 (CE) new'!M187</f>
        <v>12478</v>
      </c>
      <c r="M187" s="594">
        <f>'Allegato 1.1 (CE) new'!N187</f>
        <v>12478</v>
      </c>
      <c r="N187" s="594">
        <f>'Allegato 1.1 (CE) new'!O187</f>
        <v>12478</v>
      </c>
      <c r="O187" s="578">
        <f>N187*0.02+N187</f>
        <v>12727.56</v>
      </c>
      <c r="P187" s="578">
        <f>O187*0.02+O187</f>
        <v>12982.111199999999</v>
      </c>
      <c r="Q187" s="578">
        <f>N187-M187</f>
        <v>0</v>
      </c>
      <c r="R187" s="578">
        <f>N187-L187</f>
        <v>0</v>
      </c>
      <c r="S187" s="578">
        <f>'Allegato 1.1 (CE) new'!R187</f>
        <v>0</v>
      </c>
    </row>
    <row r="188" spans="1:19">
      <c r="A188" s="607"/>
      <c r="B188" s="389" t="s">
        <v>1603</v>
      </c>
      <c r="C188" s="389" t="s">
        <v>547</v>
      </c>
      <c r="D188" s="388" t="s">
        <v>1604</v>
      </c>
      <c r="E188" s="389">
        <v>4</v>
      </c>
      <c r="F188" s="390">
        <v>9</v>
      </c>
      <c r="G188" s="390">
        <v>3</v>
      </c>
      <c r="H188" s="390">
        <v>0</v>
      </c>
      <c r="I188" s="390">
        <v>0</v>
      </c>
      <c r="J188" s="391" t="s">
        <v>1605</v>
      </c>
      <c r="K188" s="592">
        <f>'Allegato 1.1 (CE) new'!L188</f>
        <v>3205.0299999999997</v>
      </c>
      <c r="L188" s="592">
        <f>'Allegato 1.1 (CE) new'!M188</f>
        <v>2095</v>
      </c>
      <c r="M188" s="592">
        <f>'Allegato 1.1 (CE) new'!N188</f>
        <v>60189</v>
      </c>
      <c r="N188" s="592">
        <f>'Allegato 1.1 (CE) new'!O188</f>
        <v>0</v>
      </c>
      <c r="O188" s="592">
        <f t="shared" ref="O188:R188" si="112">O189</f>
        <v>0</v>
      </c>
      <c r="P188" s="592">
        <f t="shared" si="112"/>
        <v>0</v>
      </c>
      <c r="Q188" s="592">
        <f t="shared" si="112"/>
        <v>-60189</v>
      </c>
      <c r="R188" s="592">
        <f t="shared" si="112"/>
        <v>-2095</v>
      </c>
      <c r="S188" s="592">
        <f>'Allegato 1.1 (CE) new'!R188</f>
        <v>0</v>
      </c>
    </row>
    <row r="189" spans="1:19">
      <c r="A189" s="605"/>
      <c r="B189" s="393" t="s">
        <v>1603</v>
      </c>
      <c r="C189" s="393" t="s">
        <v>547</v>
      </c>
      <c r="D189" s="394" t="s">
        <v>548</v>
      </c>
      <c r="E189" s="393">
        <v>4</v>
      </c>
      <c r="F189" s="395">
        <v>9</v>
      </c>
      <c r="G189" s="395">
        <v>3</v>
      </c>
      <c r="H189" s="395">
        <v>1</v>
      </c>
      <c r="I189" s="395">
        <v>0</v>
      </c>
      <c r="J189" s="396" t="s">
        <v>1606</v>
      </c>
      <c r="K189" s="593">
        <f>'Allegato 1.1 (CE) new'!L189</f>
        <v>3205.0299999999997</v>
      </c>
      <c r="L189" s="593">
        <f>'Allegato 1.1 (CE) new'!M189</f>
        <v>2095</v>
      </c>
      <c r="M189" s="593">
        <f>'Allegato 1.1 (CE) new'!N189</f>
        <v>60189</v>
      </c>
      <c r="N189" s="593">
        <f>'Allegato 1.1 (CE) new'!O189</f>
        <v>0</v>
      </c>
      <c r="O189" s="593">
        <f t="shared" ref="O189:P189" si="113">SUM(O190:O194)</f>
        <v>0</v>
      </c>
      <c r="P189" s="593">
        <f t="shared" si="113"/>
        <v>0</v>
      </c>
      <c r="Q189" s="593">
        <f t="shared" ref="Q189:R189" si="114">SUM(Q190:Q194)</f>
        <v>-60189</v>
      </c>
      <c r="R189" s="593">
        <f t="shared" si="114"/>
        <v>-2095</v>
      </c>
      <c r="S189" s="593">
        <f>'Allegato 1.1 (CE) new'!R189</f>
        <v>0</v>
      </c>
    </row>
    <row r="190" spans="1:19">
      <c r="A190" s="606"/>
      <c r="B190" s="398" t="s">
        <v>1603</v>
      </c>
      <c r="C190" s="398" t="s">
        <v>547</v>
      </c>
      <c r="D190" s="399" t="s">
        <v>548</v>
      </c>
      <c r="E190" s="398">
        <v>4</v>
      </c>
      <c r="F190" s="400">
        <v>9</v>
      </c>
      <c r="G190" s="400">
        <v>3</v>
      </c>
      <c r="H190" s="400">
        <v>1</v>
      </c>
      <c r="I190" s="400">
        <v>1</v>
      </c>
      <c r="J190" s="406" t="s">
        <v>1607</v>
      </c>
      <c r="K190" s="594">
        <f>'Allegato 1.1 (CE) new'!L190</f>
        <v>547.42999999999995</v>
      </c>
      <c r="L190" s="594">
        <f>'Allegato 1.1 (CE) new'!M190</f>
        <v>2095</v>
      </c>
      <c r="M190" s="594">
        <f>'Allegato 1.1 (CE) new'!N190</f>
        <v>60189</v>
      </c>
      <c r="N190" s="594">
        <f>'Allegato 1.1 (CE) new'!O190</f>
        <v>0</v>
      </c>
      <c r="O190" s="578">
        <f t="shared" ref="O190:P194" si="115">N190*0.02+N190</f>
        <v>0</v>
      </c>
      <c r="P190" s="578">
        <f t="shared" si="115"/>
        <v>0</v>
      </c>
      <c r="Q190" s="578">
        <f t="shared" ref="Q190:Q194" si="116">N190-M190</f>
        <v>-60189</v>
      </c>
      <c r="R190" s="578">
        <f t="shared" ref="R190:R194" si="117">N190-L190</f>
        <v>-2095</v>
      </c>
      <c r="S190" s="578">
        <f>'Allegato 1.1 (CE) new'!R190</f>
        <v>0</v>
      </c>
    </row>
    <row r="191" spans="1:19">
      <c r="A191" s="606"/>
      <c r="B191" s="398" t="s">
        <v>1603</v>
      </c>
      <c r="C191" s="398" t="s">
        <v>547</v>
      </c>
      <c r="D191" s="399" t="s">
        <v>548</v>
      </c>
      <c r="E191" s="398">
        <v>4</v>
      </c>
      <c r="F191" s="400">
        <v>9</v>
      </c>
      <c r="G191" s="400">
        <v>3</v>
      </c>
      <c r="H191" s="400">
        <v>1</v>
      </c>
      <c r="I191" s="400">
        <v>2</v>
      </c>
      <c r="J191" s="406" t="s">
        <v>1608</v>
      </c>
      <c r="K191" s="594">
        <f>'Allegato 1.1 (CE) new'!L191</f>
        <v>0</v>
      </c>
      <c r="L191" s="594">
        <f>'Allegato 1.1 (CE) new'!M191</f>
        <v>0</v>
      </c>
      <c r="M191" s="594">
        <f>'Allegato 1.1 (CE) new'!N191</f>
        <v>0</v>
      </c>
      <c r="N191" s="594">
        <f>'Allegato 1.1 (CE) new'!O191</f>
        <v>0</v>
      </c>
      <c r="O191" s="578">
        <f t="shared" si="115"/>
        <v>0</v>
      </c>
      <c r="P191" s="578">
        <f t="shared" si="115"/>
        <v>0</v>
      </c>
      <c r="Q191" s="578">
        <f t="shared" si="116"/>
        <v>0</v>
      </c>
      <c r="R191" s="578">
        <f t="shared" si="117"/>
        <v>0</v>
      </c>
      <c r="S191" s="578">
        <f>'Allegato 1.1 (CE) new'!R191</f>
        <v>0</v>
      </c>
    </row>
    <row r="192" spans="1:19">
      <c r="A192" s="606"/>
      <c r="B192" s="398" t="s">
        <v>1603</v>
      </c>
      <c r="C192" s="398" t="s">
        <v>547</v>
      </c>
      <c r="D192" s="399" t="s">
        <v>548</v>
      </c>
      <c r="E192" s="398">
        <v>4</v>
      </c>
      <c r="F192" s="400">
        <v>9</v>
      </c>
      <c r="G192" s="400">
        <v>3</v>
      </c>
      <c r="H192" s="400">
        <v>1</v>
      </c>
      <c r="I192" s="400">
        <v>3</v>
      </c>
      <c r="J192" s="406" t="s">
        <v>1609</v>
      </c>
      <c r="K192" s="594">
        <f>'Allegato 1.1 (CE) new'!L192</f>
        <v>25</v>
      </c>
      <c r="L192" s="594">
        <f>'Allegato 1.1 (CE) new'!M192</f>
        <v>0</v>
      </c>
      <c r="M192" s="594">
        <f>'Allegato 1.1 (CE) new'!N192</f>
        <v>0</v>
      </c>
      <c r="N192" s="594">
        <f>'Allegato 1.1 (CE) new'!O192</f>
        <v>0</v>
      </c>
      <c r="O192" s="578">
        <f t="shared" si="115"/>
        <v>0</v>
      </c>
      <c r="P192" s="578">
        <f t="shared" si="115"/>
        <v>0</v>
      </c>
      <c r="Q192" s="578">
        <f t="shared" si="116"/>
        <v>0</v>
      </c>
      <c r="R192" s="578">
        <f t="shared" si="117"/>
        <v>0</v>
      </c>
      <c r="S192" s="578">
        <f>'Allegato 1.1 (CE) new'!R192</f>
        <v>0</v>
      </c>
    </row>
    <row r="193" spans="1:19">
      <c r="A193" s="606"/>
      <c r="B193" s="398" t="s">
        <v>1603</v>
      </c>
      <c r="C193" s="398" t="s">
        <v>547</v>
      </c>
      <c r="D193" s="399" t="s">
        <v>548</v>
      </c>
      <c r="E193" s="398">
        <v>4</v>
      </c>
      <c r="F193" s="400">
        <v>9</v>
      </c>
      <c r="G193" s="400">
        <v>3</v>
      </c>
      <c r="H193" s="400">
        <v>1</v>
      </c>
      <c r="I193" s="400">
        <v>4</v>
      </c>
      <c r="J193" s="406" t="s">
        <v>1610</v>
      </c>
      <c r="K193" s="594">
        <f>'Allegato 1.1 (CE) new'!L193</f>
        <v>0</v>
      </c>
      <c r="L193" s="594">
        <f>'Allegato 1.1 (CE) new'!M193</f>
        <v>0</v>
      </c>
      <c r="M193" s="594">
        <f>'Allegato 1.1 (CE) new'!N193</f>
        <v>0</v>
      </c>
      <c r="N193" s="594">
        <f>'Allegato 1.1 (CE) new'!O193</f>
        <v>0</v>
      </c>
      <c r="O193" s="578">
        <f t="shared" si="115"/>
        <v>0</v>
      </c>
      <c r="P193" s="578">
        <f t="shared" si="115"/>
        <v>0</v>
      </c>
      <c r="Q193" s="578">
        <f t="shared" si="116"/>
        <v>0</v>
      </c>
      <c r="R193" s="578">
        <f t="shared" si="117"/>
        <v>0</v>
      </c>
      <c r="S193" s="578">
        <f>'Allegato 1.1 (CE) new'!R193</f>
        <v>0</v>
      </c>
    </row>
    <row r="194" spans="1:19">
      <c r="A194" s="606"/>
      <c r="B194" s="398" t="s">
        <v>1603</v>
      </c>
      <c r="C194" s="398" t="s">
        <v>547</v>
      </c>
      <c r="D194" s="399" t="s">
        <v>548</v>
      </c>
      <c r="E194" s="398">
        <v>4</v>
      </c>
      <c r="F194" s="400">
        <v>9</v>
      </c>
      <c r="G194" s="400">
        <v>3</v>
      </c>
      <c r="H194" s="400">
        <v>1</v>
      </c>
      <c r="I194" s="400">
        <v>5</v>
      </c>
      <c r="J194" s="406" t="s">
        <v>1611</v>
      </c>
      <c r="K194" s="594">
        <f>'Allegato 1.1 (CE) new'!L194</f>
        <v>2632.6</v>
      </c>
      <c r="L194" s="594">
        <f>'Allegato 1.1 (CE) new'!M194</f>
        <v>0</v>
      </c>
      <c r="M194" s="594">
        <f>'Allegato 1.1 (CE) new'!N194</f>
        <v>0</v>
      </c>
      <c r="N194" s="594">
        <f>'Allegato 1.1 (CE) new'!O194</f>
        <v>0</v>
      </c>
      <c r="O194" s="578">
        <f t="shared" si="115"/>
        <v>0</v>
      </c>
      <c r="P194" s="578">
        <f t="shared" si="115"/>
        <v>0</v>
      </c>
      <c r="Q194" s="578">
        <f t="shared" si="116"/>
        <v>0</v>
      </c>
      <c r="R194" s="578">
        <f t="shared" si="117"/>
        <v>0</v>
      </c>
      <c r="S194" s="578">
        <f>'Allegato 1.1 (CE) new'!R194</f>
        <v>0</v>
      </c>
    </row>
    <row r="195" spans="1:19">
      <c r="A195" s="609"/>
      <c r="B195" s="383" t="s">
        <v>1612</v>
      </c>
      <c r="C195" s="383" t="s">
        <v>1061</v>
      </c>
      <c r="D195" s="382" t="s">
        <v>1613</v>
      </c>
      <c r="E195" s="383">
        <v>4</v>
      </c>
      <c r="F195" s="384">
        <v>10</v>
      </c>
      <c r="G195" s="384">
        <v>0</v>
      </c>
      <c r="H195" s="384">
        <v>0</v>
      </c>
      <c r="I195" s="384">
        <v>0</v>
      </c>
      <c r="J195" s="385" t="s">
        <v>1614</v>
      </c>
      <c r="K195" s="591">
        <f>'Allegato 1.1 (CE) new'!L195</f>
        <v>4375208.7200000007</v>
      </c>
      <c r="L195" s="591">
        <f>'Allegato 1.1 (CE) new'!M195</f>
        <v>0</v>
      </c>
      <c r="M195" s="591">
        <f>'Allegato 1.1 (CE) new'!N195</f>
        <v>0</v>
      </c>
      <c r="N195" s="591">
        <f>'Allegato 1.1 (CE) new'!O195</f>
        <v>0</v>
      </c>
      <c r="O195" s="591">
        <f t="shared" ref="O195:R195" si="118">O196+O229</f>
        <v>0</v>
      </c>
      <c r="P195" s="591">
        <f t="shared" si="118"/>
        <v>0</v>
      </c>
      <c r="Q195" s="591">
        <f t="shared" si="118"/>
        <v>0</v>
      </c>
      <c r="R195" s="591">
        <f t="shared" si="118"/>
        <v>0</v>
      </c>
      <c r="S195" s="591">
        <f>'Allegato 1.1 (CE) new'!R195</f>
        <v>0</v>
      </c>
    </row>
    <row r="196" spans="1:19">
      <c r="A196" s="607"/>
      <c r="B196" s="389" t="s">
        <v>1615</v>
      </c>
      <c r="C196" s="389" t="s">
        <v>1063</v>
      </c>
      <c r="D196" s="388" t="s">
        <v>1616</v>
      </c>
      <c r="E196" s="389">
        <v>4</v>
      </c>
      <c r="F196" s="390">
        <v>10</v>
      </c>
      <c r="G196" s="390">
        <v>1</v>
      </c>
      <c r="H196" s="390">
        <v>0</v>
      </c>
      <c r="I196" s="390">
        <v>0</v>
      </c>
      <c r="J196" s="391" t="s">
        <v>1617</v>
      </c>
      <c r="K196" s="592">
        <f>'Allegato 1.1 (CE) new'!L196</f>
        <v>4321351.4000000004</v>
      </c>
      <c r="L196" s="592">
        <f>'Allegato 1.1 (CE) new'!M196</f>
        <v>0</v>
      </c>
      <c r="M196" s="592">
        <f>'Allegato 1.1 (CE) new'!N196</f>
        <v>0</v>
      </c>
      <c r="N196" s="592">
        <f>'Allegato 1.1 (CE) new'!O196</f>
        <v>0</v>
      </c>
      <c r="O196" s="592">
        <f t="shared" ref="O196:R196" si="119">O197+O209+O213+O218+O220+O222+O224+O227</f>
        <v>0</v>
      </c>
      <c r="P196" s="592">
        <f t="shared" si="119"/>
        <v>0</v>
      </c>
      <c r="Q196" s="592">
        <f t="shared" si="119"/>
        <v>0</v>
      </c>
      <c r="R196" s="592">
        <f t="shared" si="119"/>
        <v>0</v>
      </c>
      <c r="S196" s="592">
        <f>'Allegato 1.1 (CE) new'!R196</f>
        <v>0</v>
      </c>
    </row>
    <row r="197" spans="1:19">
      <c r="A197" s="606"/>
      <c r="B197" s="393" t="s">
        <v>1615</v>
      </c>
      <c r="C197" s="393" t="s">
        <v>1063</v>
      </c>
      <c r="D197" s="394" t="s">
        <v>1064</v>
      </c>
      <c r="E197" s="393">
        <v>4</v>
      </c>
      <c r="F197" s="395">
        <v>10</v>
      </c>
      <c r="G197" s="395">
        <v>1</v>
      </c>
      <c r="H197" s="395">
        <v>1</v>
      </c>
      <c r="I197" s="395">
        <v>0</v>
      </c>
      <c r="J197" s="396" t="s">
        <v>1618</v>
      </c>
      <c r="K197" s="593">
        <f>'Allegato 1.1 (CE) new'!L197</f>
        <v>4321351.4000000004</v>
      </c>
      <c r="L197" s="593">
        <f>'Allegato 1.1 (CE) new'!M197</f>
        <v>0</v>
      </c>
      <c r="M197" s="593">
        <f>'Allegato 1.1 (CE) new'!N197</f>
        <v>0</v>
      </c>
      <c r="N197" s="593">
        <f>'Allegato 1.1 (CE) new'!O197</f>
        <v>0</v>
      </c>
      <c r="O197" s="593">
        <f t="shared" ref="O197:P197" si="120">SUM(O198:O208)</f>
        <v>0</v>
      </c>
      <c r="P197" s="593">
        <f t="shared" si="120"/>
        <v>0</v>
      </c>
      <c r="Q197" s="593">
        <f t="shared" ref="Q197:R197" si="121">SUM(Q198:Q208)</f>
        <v>0</v>
      </c>
      <c r="R197" s="593">
        <f t="shared" si="121"/>
        <v>0</v>
      </c>
      <c r="S197" s="593">
        <f>'Allegato 1.1 (CE) new'!R197</f>
        <v>0</v>
      </c>
    </row>
    <row r="198" spans="1:19" ht="25.5">
      <c r="A198" s="606"/>
      <c r="B198" s="398" t="s">
        <v>1615</v>
      </c>
      <c r="C198" s="398" t="s">
        <v>1063</v>
      </c>
      <c r="D198" s="399" t="s">
        <v>1064</v>
      </c>
      <c r="E198" s="398">
        <v>4</v>
      </c>
      <c r="F198" s="400">
        <v>10</v>
      </c>
      <c r="G198" s="400">
        <v>1</v>
      </c>
      <c r="H198" s="400">
        <v>1</v>
      </c>
      <c r="I198" s="400">
        <v>1</v>
      </c>
      <c r="J198" s="406" t="s">
        <v>1619</v>
      </c>
      <c r="K198" s="594">
        <f>'Allegato 1.1 (CE) new'!L198</f>
        <v>4321351.4000000004</v>
      </c>
      <c r="L198" s="594">
        <f>'Allegato 1.1 (CE) new'!M198</f>
        <v>0</v>
      </c>
      <c r="M198" s="594">
        <f>'Allegato 1.1 (CE) new'!N198</f>
        <v>0</v>
      </c>
      <c r="N198" s="594">
        <f>'Allegato 1.1 (CE) new'!O198</f>
        <v>0</v>
      </c>
      <c r="O198" s="578">
        <f t="shared" ref="O198:P208" si="122">N198*0.02+N198</f>
        <v>0</v>
      </c>
      <c r="P198" s="578">
        <f t="shared" si="122"/>
        <v>0</v>
      </c>
      <c r="Q198" s="578">
        <f t="shared" ref="Q198:Q208" si="123">N198-M198</f>
        <v>0</v>
      </c>
      <c r="R198" s="578">
        <f t="shared" ref="R198:R208" si="124">N198-L198</f>
        <v>0</v>
      </c>
      <c r="S198" s="578">
        <f>'Allegato 1.1 (CE) new'!R198</f>
        <v>0</v>
      </c>
    </row>
    <row r="199" spans="1:19">
      <c r="A199" s="606"/>
      <c r="B199" s="398" t="s">
        <v>1615</v>
      </c>
      <c r="C199" s="398" t="s">
        <v>1063</v>
      </c>
      <c r="D199" s="399" t="s">
        <v>1064</v>
      </c>
      <c r="E199" s="398">
        <v>4</v>
      </c>
      <c r="F199" s="400">
        <v>10</v>
      </c>
      <c r="G199" s="400">
        <v>1</v>
      </c>
      <c r="H199" s="400">
        <v>1</v>
      </c>
      <c r="I199" s="400">
        <v>2</v>
      </c>
      <c r="J199" s="406" t="s">
        <v>1620</v>
      </c>
      <c r="K199" s="594">
        <f>'Allegato 1.1 (CE) new'!L199</f>
        <v>0</v>
      </c>
      <c r="L199" s="594">
        <f>'Allegato 1.1 (CE) new'!M199</f>
        <v>0</v>
      </c>
      <c r="M199" s="594">
        <f>'Allegato 1.1 (CE) new'!N199</f>
        <v>0</v>
      </c>
      <c r="N199" s="594">
        <f>'Allegato 1.1 (CE) new'!O199</f>
        <v>0</v>
      </c>
      <c r="O199" s="578">
        <f t="shared" si="122"/>
        <v>0</v>
      </c>
      <c r="P199" s="578">
        <f t="shared" si="122"/>
        <v>0</v>
      </c>
      <c r="Q199" s="578">
        <f t="shared" si="123"/>
        <v>0</v>
      </c>
      <c r="R199" s="578">
        <f t="shared" si="124"/>
        <v>0</v>
      </c>
      <c r="S199" s="578">
        <f>'Allegato 1.1 (CE) new'!R199</f>
        <v>0</v>
      </c>
    </row>
    <row r="200" spans="1:19">
      <c r="A200" s="606"/>
      <c r="B200" s="398" t="s">
        <v>1615</v>
      </c>
      <c r="C200" s="398" t="s">
        <v>1063</v>
      </c>
      <c r="D200" s="399" t="s">
        <v>1064</v>
      </c>
      <c r="E200" s="398">
        <v>4</v>
      </c>
      <c r="F200" s="400">
        <v>10</v>
      </c>
      <c r="G200" s="400">
        <v>1</v>
      </c>
      <c r="H200" s="400">
        <v>1</v>
      </c>
      <c r="I200" s="400">
        <v>3</v>
      </c>
      <c r="J200" s="406" t="s">
        <v>1621</v>
      </c>
      <c r="K200" s="594">
        <f>'Allegato 1.1 (CE) new'!L200</f>
        <v>0</v>
      </c>
      <c r="L200" s="594">
        <f>'Allegato 1.1 (CE) new'!M200</f>
        <v>0</v>
      </c>
      <c r="M200" s="594">
        <f>'Allegato 1.1 (CE) new'!N200</f>
        <v>0</v>
      </c>
      <c r="N200" s="594">
        <f>'Allegato 1.1 (CE) new'!O200</f>
        <v>0</v>
      </c>
      <c r="O200" s="578">
        <f t="shared" si="122"/>
        <v>0</v>
      </c>
      <c r="P200" s="578">
        <f t="shared" si="122"/>
        <v>0</v>
      </c>
      <c r="Q200" s="578">
        <f t="shared" si="123"/>
        <v>0</v>
      </c>
      <c r="R200" s="578">
        <f t="shared" si="124"/>
        <v>0</v>
      </c>
      <c r="S200" s="578">
        <f>'Allegato 1.1 (CE) new'!R200</f>
        <v>0</v>
      </c>
    </row>
    <row r="201" spans="1:19">
      <c r="A201" s="606"/>
      <c r="B201" s="398" t="s">
        <v>1615</v>
      </c>
      <c r="C201" s="398" t="s">
        <v>1063</v>
      </c>
      <c r="D201" s="399" t="s">
        <v>1064</v>
      </c>
      <c r="E201" s="398">
        <v>4</v>
      </c>
      <c r="F201" s="400">
        <v>10</v>
      </c>
      <c r="G201" s="400">
        <v>1</v>
      </c>
      <c r="H201" s="400">
        <v>1</v>
      </c>
      <c r="I201" s="400">
        <v>4</v>
      </c>
      <c r="J201" s="401" t="s">
        <v>1622</v>
      </c>
      <c r="K201" s="578">
        <f>'Allegato 1.1 (CE) new'!L201</f>
        <v>0</v>
      </c>
      <c r="L201" s="578">
        <f>'Allegato 1.1 (CE) new'!M201</f>
        <v>0</v>
      </c>
      <c r="M201" s="578">
        <f>'Allegato 1.1 (CE) new'!N201</f>
        <v>0</v>
      </c>
      <c r="N201" s="578">
        <f>'Allegato 1.1 (CE) new'!O201</f>
        <v>0</v>
      </c>
      <c r="O201" s="578">
        <f t="shared" si="122"/>
        <v>0</v>
      </c>
      <c r="P201" s="578">
        <f t="shared" si="122"/>
        <v>0</v>
      </c>
      <c r="Q201" s="578">
        <f t="shared" si="123"/>
        <v>0</v>
      </c>
      <c r="R201" s="578">
        <f t="shared" si="124"/>
        <v>0</v>
      </c>
      <c r="S201" s="578">
        <f>'Allegato 1.1 (CE) new'!R201</f>
        <v>0</v>
      </c>
    </row>
    <row r="202" spans="1:19">
      <c r="A202" s="606"/>
      <c r="B202" s="398" t="s">
        <v>1615</v>
      </c>
      <c r="C202" s="398" t="s">
        <v>1063</v>
      </c>
      <c r="D202" s="399" t="s">
        <v>1064</v>
      </c>
      <c r="E202" s="398">
        <v>4</v>
      </c>
      <c r="F202" s="400">
        <v>10</v>
      </c>
      <c r="G202" s="400">
        <v>1</v>
      </c>
      <c r="H202" s="400">
        <v>1</v>
      </c>
      <c r="I202" s="400">
        <v>5</v>
      </c>
      <c r="J202" s="401" t="s">
        <v>1623</v>
      </c>
      <c r="K202" s="578">
        <f>'Allegato 1.1 (CE) new'!L202</f>
        <v>0</v>
      </c>
      <c r="L202" s="578">
        <f>'Allegato 1.1 (CE) new'!M202</f>
        <v>0</v>
      </c>
      <c r="M202" s="578">
        <f>'Allegato 1.1 (CE) new'!N202</f>
        <v>0</v>
      </c>
      <c r="N202" s="578">
        <f>'Allegato 1.1 (CE) new'!O202</f>
        <v>0</v>
      </c>
      <c r="O202" s="578">
        <f t="shared" si="122"/>
        <v>0</v>
      </c>
      <c r="P202" s="578">
        <f t="shared" si="122"/>
        <v>0</v>
      </c>
      <c r="Q202" s="578">
        <f t="shared" si="123"/>
        <v>0</v>
      </c>
      <c r="R202" s="578">
        <f t="shared" si="124"/>
        <v>0</v>
      </c>
      <c r="S202" s="578">
        <f>'Allegato 1.1 (CE) new'!R202</f>
        <v>0</v>
      </c>
    </row>
    <row r="203" spans="1:19">
      <c r="A203" s="606"/>
      <c r="B203" s="398" t="s">
        <v>1615</v>
      </c>
      <c r="C203" s="398" t="s">
        <v>1063</v>
      </c>
      <c r="D203" s="399" t="s">
        <v>1064</v>
      </c>
      <c r="E203" s="398">
        <v>4</v>
      </c>
      <c r="F203" s="400">
        <v>10</v>
      </c>
      <c r="G203" s="400">
        <v>1</v>
      </c>
      <c r="H203" s="400">
        <v>1</v>
      </c>
      <c r="I203" s="400">
        <v>6</v>
      </c>
      <c r="J203" s="406" t="s">
        <v>1624</v>
      </c>
      <c r="K203" s="594">
        <f>'Allegato 1.1 (CE) new'!L203</f>
        <v>0</v>
      </c>
      <c r="L203" s="594">
        <f>'Allegato 1.1 (CE) new'!M203</f>
        <v>0</v>
      </c>
      <c r="M203" s="594">
        <f>'Allegato 1.1 (CE) new'!N203</f>
        <v>0</v>
      </c>
      <c r="N203" s="594">
        <f>'Allegato 1.1 (CE) new'!O203</f>
        <v>0</v>
      </c>
      <c r="O203" s="578">
        <f t="shared" si="122"/>
        <v>0</v>
      </c>
      <c r="P203" s="578">
        <f t="shared" si="122"/>
        <v>0</v>
      </c>
      <c r="Q203" s="578">
        <f t="shared" si="123"/>
        <v>0</v>
      </c>
      <c r="R203" s="578">
        <f t="shared" si="124"/>
        <v>0</v>
      </c>
      <c r="S203" s="578">
        <f>'Allegato 1.1 (CE) new'!R203</f>
        <v>0</v>
      </c>
    </row>
    <row r="204" spans="1:19">
      <c r="A204" s="606"/>
      <c r="B204" s="398" t="s">
        <v>1615</v>
      </c>
      <c r="C204" s="398" t="s">
        <v>1063</v>
      </c>
      <c r="D204" s="399" t="s">
        <v>1064</v>
      </c>
      <c r="E204" s="398">
        <v>4</v>
      </c>
      <c r="F204" s="400">
        <v>10</v>
      </c>
      <c r="G204" s="400">
        <v>1</v>
      </c>
      <c r="H204" s="400">
        <v>1</v>
      </c>
      <c r="I204" s="400">
        <v>7</v>
      </c>
      <c r="J204" s="406" t="s">
        <v>1625</v>
      </c>
      <c r="K204" s="594">
        <f>'Allegato 1.1 (CE) new'!L204</f>
        <v>0</v>
      </c>
      <c r="L204" s="594">
        <f>'Allegato 1.1 (CE) new'!M204</f>
        <v>0</v>
      </c>
      <c r="M204" s="594">
        <f>'Allegato 1.1 (CE) new'!N204</f>
        <v>0</v>
      </c>
      <c r="N204" s="594">
        <f>'Allegato 1.1 (CE) new'!O204</f>
        <v>0</v>
      </c>
      <c r="O204" s="578">
        <f t="shared" si="122"/>
        <v>0</v>
      </c>
      <c r="P204" s="578">
        <f t="shared" si="122"/>
        <v>0</v>
      </c>
      <c r="Q204" s="578">
        <f t="shared" si="123"/>
        <v>0</v>
      </c>
      <c r="R204" s="578">
        <f t="shared" si="124"/>
        <v>0</v>
      </c>
      <c r="S204" s="578">
        <f>'Allegato 1.1 (CE) new'!R204</f>
        <v>0</v>
      </c>
    </row>
    <row r="205" spans="1:19">
      <c r="A205" s="606"/>
      <c r="B205" s="398" t="s">
        <v>1615</v>
      </c>
      <c r="C205" s="398" t="s">
        <v>1063</v>
      </c>
      <c r="D205" s="399" t="s">
        <v>1064</v>
      </c>
      <c r="E205" s="398">
        <v>4</v>
      </c>
      <c r="F205" s="400">
        <v>10</v>
      </c>
      <c r="G205" s="400">
        <v>1</v>
      </c>
      <c r="H205" s="400">
        <v>1</v>
      </c>
      <c r="I205" s="400">
        <v>8</v>
      </c>
      <c r="J205" s="406" t="s">
        <v>1626</v>
      </c>
      <c r="K205" s="594">
        <f>'Allegato 1.1 (CE) new'!L205</f>
        <v>0</v>
      </c>
      <c r="L205" s="594">
        <f>'Allegato 1.1 (CE) new'!M205</f>
        <v>0</v>
      </c>
      <c r="M205" s="594">
        <f>'Allegato 1.1 (CE) new'!N205</f>
        <v>0</v>
      </c>
      <c r="N205" s="594">
        <f>'Allegato 1.1 (CE) new'!O205</f>
        <v>0</v>
      </c>
      <c r="O205" s="578">
        <f t="shared" si="122"/>
        <v>0</v>
      </c>
      <c r="P205" s="578">
        <f t="shared" si="122"/>
        <v>0</v>
      </c>
      <c r="Q205" s="578">
        <f t="shared" si="123"/>
        <v>0</v>
      </c>
      <c r="R205" s="578">
        <f t="shared" si="124"/>
        <v>0</v>
      </c>
      <c r="S205" s="578">
        <f>'Allegato 1.1 (CE) new'!R205</f>
        <v>0</v>
      </c>
    </row>
    <row r="206" spans="1:19">
      <c r="A206" s="606"/>
      <c r="B206" s="398" t="s">
        <v>1615</v>
      </c>
      <c r="C206" s="398" t="s">
        <v>1063</v>
      </c>
      <c r="D206" s="399" t="s">
        <v>1064</v>
      </c>
      <c r="E206" s="398">
        <v>4</v>
      </c>
      <c r="F206" s="400">
        <v>10</v>
      </c>
      <c r="G206" s="400">
        <v>1</v>
      </c>
      <c r="H206" s="400">
        <v>1</v>
      </c>
      <c r="I206" s="400">
        <v>9</v>
      </c>
      <c r="J206" s="406" t="s">
        <v>1627</v>
      </c>
      <c r="K206" s="594">
        <f>'Allegato 1.1 (CE) new'!L206</f>
        <v>0</v>
      </c>
      <c r="L206" s="594">
        <f>'Allegato 1.1 (CE) new'!M206</f>
        <v>0</v>
      </c>
      <c r="M206" s="594">
        <f>'Allegato 1.1 (CE) new'!N206</f>
        <v>0</v>
      </c>
      <c r="N206" s="594">
        <f>'Allegato 1.1 (CE) new'!O206</f>
        <v>0</v>
      </c>
      <c r="O206" s="578">
        <f t="shared" si="122"/>
        <v>0</v>
      </c>
      <c r="P206" s="578">
        <f t="shared" si="122"/>
        <v>0</v>
      </c>
      <c r="Q206" s="578">
        <f t="shared" si="123"/>
        <v>0</v>
      </c>
      <c r="R206" s="578">
        <f t="shared" si="124"/>
        <v>0</v>
      </c>
      <c r="S206" s="578">
        <f>'Allegato 1.1 (CE) new'!R206</f>
        <v>0</v>
      </c>
    </row>
    <row r="207" spans="1:19">
      <c r="A207" s="606"/>
      <c r="B207" s="398" t="s">
        <v>1615</v>
      </c>
      <c r="C207" s="398" t="s">
        <v>1063</v>
      </c>
      <c r="D207" s="399" t="s">
        <v>1064</v>
      </c>
      <c r="E207" s="398">
        <v>4</v>
      </c>
      <c r="F207" s="400">
        <v>10</v>
      </c>
      <c r="G207" s="400">
        <v>1</v>
      </c>
      <c r="H207" s="400">
        <v>1</v>
      </c>
      <c r="I207" s="400">
        <v>10</v>
      </c>
      <c r="J207" s="406" t="s">
        <v>1628</v>
      </c>
      <c r="K207" s="594">
        <f>'Allegato 1.1 (CE) new'!L207</f>
        <v>0</v>
      </c>
      <c r="L207" s="594">
        <f>'Allegato 1.1 (CE) new'!M207</f>
        <v>0</v>
      </c>
      <c r="M207" s="594">
        <f>'Allegato 1.1 (CE) new'!N207</f>
        <v>0</v>
      </c>
      <c r="N207" s="594">
        <f>'Allegato 1.1 (CE) new'!O207</f>
        <v>0</v>
      </c>
      <c r="O207" s="578">
        <f t="shared" si="122"/>
        <v>0</v>
      </c>
      <c r="P207" s="578">
        <f t="shared" si="122"/>
        <v>0</v>
      </c>
      <c r="Q207" s="578">
        <f t="shared" si="123"/>
        <v>0</v>
      </c>
      <c r="R207" s="578">
        <f t="shared" si="124"/>
        <v>0</v>
      </c>
      <c r="S207" s="578">
        <f>'Allegato 1.1 (CE) new'!R207</f>
        <v>0</v>
      </c>
    </row>
    <row r="208" spans="1:19">
      <c r="A208" s="606"/>
      <c r="B208" s="398" t="s">
        <v>1615</v>
      </c>
      <c r="C208" s="398" t="s">
        <v>1063</v>
      </c>
      <c r="D208" s="399" t="s">
        <v>1064</v>
      </c>
      <c r="E208" s="398">
        <v>4</v>
      </c>
      <c r="F208" s="400">
        <v>10</v>
      </c>
      <c r="G208" s="400">
        <v>1</v>
      </c>
      <c r="H208" s="400">
        <v>1</v>
      </c>
      <c r="I208" s="400">
        <v>11</v>
      </c>
      <c r="J208" s="406" t="s">
        <v>1629</v>
      </c>
      <c r="K208" s="594">
        <f>'Allegato 1.1 (CE) new'!L208</f>
        <v>0</v>
      </c>
      <c r="L208" s="594">
        <f>'Allegato 1.1 (CE) new'!M208</f>
        <v>0</v>
      </c>
      <c r="M208" s="594">
        <f>'Allegato 1.1 (CE) new'!N208</f>
        <v>0</v>
      </c>
      <c r="N208" s="594">
        <f>'Allegato 1.1 (CE) new'!O208</f>
        <v>0</v>
      </c>
      <c r="O208" s="578">
        <f t="shared" si="122"/>
        <v>0</v>
      </c>
      <c r="P208" s="578">
        <f t="shared" si="122"/>
        <v>0</v>
      </c>
      <c r="Q208" s="578">
        <f t="shared" si="123"/>
        <v>0</v>
      </c>
      <c r="R208" s="578">
        <f t="shared" si="124"/>
        <v>0</v>
      </c>
      <c r="S208" s="578">
        <f>'Allegato 1.1 (CE) new'!R208</f>
        <v>0</v>
      </c>
    </row>
    <row r="209" spans="1:19">
      <c r="A209" s="606"/>
      <c r="B209" s="393" t="s">
        <v>1615</v>
      </c>
      <c r="C209" s="393" t="s">
        <v>1063</v>
      </c>
      <c r="D209" s="394" t="s">
        <v>1064</v>
      </c>
      <c r="E209" s="393">
        <v>4</v>
      </c>
      <c r="F209" s="395">
        <v>10</v>
      </c>
      <c r="G209" s="395">
        <v>1</v>
      </c>
      <c r="H209" s="395">
        <v>2</v>
      </c>
      <c r="I209" s="395">
        <v>0</v>
      </c>
      <c r="J209" s="396" t="s">
        <v>1630</v>
      </c>
      <c r="K209" s="593">
        <f>'Allegato 1.1 (CE) new'!L209</f>
        <v>0</v>
      </c>
      <c r="L209" s="593">
        <f>'Allegato 1.1 (CE) new'!M209</f>
        <v>0</v>
      </c>
      <c r="M209" s="593">
        <f>'Allegato 1.1 (CE) new'!N209</f>
        <v>0</v>
      </c>
      <c r="N209" s="593">
        <f>'Allegato 1.1 (CE) new'!O209</f>
        <v>0</v>
      </c>
      <c r="O209" s="593">
        <f t="shared" ref="O209:P209" si="125">SUM(O210:O212)</f>
        <v>0</v>
      </c>
      <c r="P209" s="593">
        <f t="shared" si="125"/>
        <v>0</v>
      </c>
      <c r="Q209" s="593">
        <f>SUM(Q210:Q212)</f>
        <v>0</v>
      </c>
      <c r="R209" s="593">
        <f>SUM(R210:R212)</f>
        <v>0</v>
      </c>
      <c r="S209" s="593">
        <f>'Allegato 1.1 (CE) new'!R209</f>
        <v>0</v>
      </c>
    </row>
    <row r="210" spans="1:19" ht="25.5">
      <c r="A210" s="606"/>
      <c r="B210" s="398" t="s">
        <v>1615</v>
      </c>
      <c r="C210" s="398" t="s">
        <v>1063</v>
      </c>
      <c r="D210" s="399" t="s">
        <v>1064</v>
      </c>
      <c r="E210" s="398">
        <v>4</v>
      </c>
      <c r="F210" s="400">
        <v>10</v>
      </c>
      <c r="G210" s="400">
        <v>1</v>
      </c>
      <c r="H210" s="400">
        <v>2</v>
      </c>
      <c r="I210" s="400">
        <v>1</v>
      </c>
      <c r="J210" s="406" t="s">
        <v>1631</v>
      </c>
      <c r="K210" s="594">
        <f>'Allegato 1.1 (CE) new'!L210</f>
        <v>0</v>
      </c>
      <c r="L210" s="594">
        <f>'Allegato 1.1 (CE) new'!M210</f>
        <v>0</v>
      </c>
      <c r="M210" s="594">
        <f>'Allegato 1.1 (CE) new'!N210</f>
        <v>0</v>
      </c>
      <c r="N210" s="594">
        <f>'Allegato 1.1 (CE) new'!O210</f>
        <v>0</v>
      </c>
      <c r="O210" s="578">
        <f t="shared" ref="O210:P212" si="126">N210*0.02+N210</f>
        <v>0</v>
      </c>
      <c r="P210" s="578">
        <f t="shared" si="126"/>
        <v>0</v>
      </c>
      <c r="Q210" s="578">
        <f t="shared" ref="Q210:Q212" si="127">N210-M210</f>
        <v>0</v>
      </c>
      <c r="R210" s="578">
        <f t="shared" ref="R210:R212" si="128">N210-L210</f>
        <v>0</v>
      </c>
      <c r="S210" s="578">
        <f>'Allegato 1.1 (CE) new'!R210</f>
        <v>0</v>
      </c>
    </row>
    <row r="211" spans="1:19" ht="25.5">
      <c r="A211" s="606"/>
      <c r="B211" s="398" t="s">
        <v>1615</v>
      </c>
      <c r="C211" s="398" t="s">
        <v>1063</v>
      </c>
      <c r="D211" s="399" t="s">
        <v>1064</v>
      </c>
      <c r="E211" s="398">
        <v>4</v>
      </c>
      <c r="F211" s="400">
        <v>10</v>
      </c>
      <c r="G211" s="400">
        <v>1</v>
      </c>
      <c r="H211" s="400">
        <v>2</v>
      </c>
      <c r="I211" s="400">
        <v>2</v>
      </c>
      <c r="J211" s="406" t="s">
        <v>1632</v>
      </c>
      <c r="K211" s="594">
        <f>'Allegato 1.1 (CE) new'!L211</f>
        <v>0</v>
      </c>
      <c r="L211" s="594">
        <f>'Allegato 1.1 (CE) new'!M211</f>
        <v>0</v>
      </c>
      <c r="M211" s="594">
        <f>'Allegato 1.1 (CE) new'!N211</f>
        <v>0</v>
      </c>
      <c r="N211" s="594">
        <f>'Allegato 1.1 (CE) new'!O211</f>
        <v>0</v>
      </c>
      <c r="O211" s="578">
        <f t="shared" si="126"/>
        <v>0</v>
      </c>
      <c r="P211" s="578">
        <f t="shared" si="126"/>
        <v>0</v>
      </c>
      <c r="Q211" s="578">
        <f t="shared" si="127"/>
        <v>0</v>
      </c>
      <c r="R211" s="578">
        <f t="shared" si="128"/>
        <v>0</v>
      </c>
      <c r="S211" s="578">
        <f>'Allegato 1.1 (CE) new'!R211</f>
        <v>0</v>
      </c>
    </row>
    <row r="212" spans="1:19">
      <c r="A212" s="606"/>
      <c r="B212" s="398" t="s">
        <v>1615</v>
      </c>
      <c r="C212" s="398" t="s">
        <v>1063</v>
      </c>
      <c r="D212" s="399" t="s">
        <v>1064</v>
      </c>
      <c r="E212" s="398">
        <v>4</v>
      </c>
      <c r="F212" s="400">
        <v>10</v>
      </c>
      <c r="G212" s="400">
        <v>1</v>
      </c>
      <c r="H212" s="400">
        <v>2</v>
      </c>
      <c r="I212" s="400">
        <v>3</v>
      </c>
      <c r="J212" s="406" t="s">
        <v>1633</v>
      </c>
      <c r="K212" s="594">
        <f>'Allegato 1.1 (CE) new'!L212</f>
        <v>0</v>
      </c>
      <c r="L212" s="594">
        <f>'Allegato 1.1 (CE) new'!M212</f>
        <v>0</v>
      </c>
      <c r="M212" s="594">
        <f>'Allegato 1.1 (CE) new'!N212</f>
        <v>0</v>
      </c>
      <c r="N212" s="594">
        <f>'Allegato 1.1 (CE) new'!O212</f>
        <v>0</v>
      </c>
      <c r="O212" s="578">
        <f t="shared" si="126"/>
        <v>0</v>
      </c>
      <c r="P212" s="578">
        <f t="shared" si="126"/>
        <v>0</v>
      </c>
      <c r="Q212" s="578">
        <f t="shared" si="127"/>
        <v>0</v>
      </c>
      <c r="R212" s="578">
        <f t="shared" si="128"/>
        <v>0</v>
      </c>
      <c r="S212" s="578">
        <f>'Allegato 1.1 (CE) new'!R212</f>
        <v>0</v>
      </c>
    </row>
    <row r="213" spans="1:19">
      <c r="A213" s="606"/>
      <c r="B213" s="393" t="s">
        <v>1615</v>
      </c>
      <c r="C213" s="393" t="s">
        <v>1063</v>
      </c>
      <c r="D213" s="394" t="s">
        <v>1064</v>
      </c>
      <c r="E213" s="393">
        <v>4</v>
      </c>
      <c r="F213" s="395">
        <v>10</v>
      </c>
      <c r="G213" s="395">
        <v>1</v>
      </c>
      <c r="H213" s="395">
        <v>3</v>
      </c>
      <c r="I213" s="395">
        <v>0</v>
      </c>
      <c r="J213" s="396" t="s">
        <v>1634</v>
      </c>
      <c r="K213" s="593">
        <f>'Allegato 1.1 (CE) new'!L213</f>
        <v>0</v>
      </c>
      <c r="L213" s="593">
        <f>'Allegato 1.1 (CE) new'!M213</f>
        <v>0</v>
      </c>
      <c r="M213" s="593">
        <f>'Allegato 1.1 (CE) new'!N213</f>
        <v>0</v>
      </c>
      <c r="N213" s="593">
        <f>'Allegato 1.1 (CE) new'!O213</f>
        <v>0</v>
      </c>
      <c r="O213" s="593">
        <f t="shared" ref="O213:R213" si="129">SUM(O214:O217)</f>
        <v>0</v>
      </c>
      <c r="P213" s="593">
        <f t="shared" si="129"/>
        <v>0</v>
      </c>
      <c r="Q213" s="593">
        <f t="shared" si="129"/>
        <v>0</v>
      </c>
      <c r="R213" s="593">
        <f t="shared" si="129"/>
        <v>0</v>
      </c>
      <c r="S213" s="593">
        <f>'Allegato 1.1 (CE) new'!R213</f>
        <v>0</v>
      </c>
    </row>
    <row r="214" spans="1:19">
      <c r="A214" s="606"/>
      <c r="B214" s="398" t="s">
        <v>1615</v>
      </c>
      <c r="C214" s="398" t="s">
        <v>1063</v>
      </c>
      <c r="D214" s="399" t="s">
        <v>1064</v>
      </c>
      <c r="E214" s="398">
        <v>4</v>
      </c>
      <c r="F214" s="400">
        <v>10</v>
      </c>
      <c r="G214" s="400">
        <v>1</v>
      </c>
      <c r="H214" s="400">
        <v>3</v>
      </c>
      <c r="I214" s="400">
        <v>1</v>
      </c>
      <c r="J214" s="406" t="s">
        <v>1635</v>
      </c>
      <c r="K214" s="594">
        <f>'Allegato 1.1 (CE) new'!L214</f>
        <v>0</v>
      </c>
      <c r="L214" s="594">
        <f>'Allegato 1.1 (CE) new'!M214</f>
        <v>0</v>
      </c>
      <c r="M214" s="594">
        <f>'Allegato 1.1 (CE) new'!N214</f>
        <v>0</v>
      </c>
      <c r="N214" s="594">
        <f>'Allegato 1.1 (CE) new'!O214</f>
        <v>0</v>
      </c>
      <c r="O214" s="578">
        <f t="shared" ref="O214:P217" si="130">N214*0.02+N214</f>
        <v>0</v>
      </c>
      <c r="P214" s="578">
        <f t="shared" si="130"/>
        <v>0</v>
      </c>
      <c r="Q214" s="578">
        <f t="shared" ref="Q214:Q217" si="131">N214-M214</f>
        <v>0</v>
      </c>
      <c r="R214" s="578">
        <f t="shared" ref="R214:R217" si="132">N214-L214</f>
        <v>0</v>
      </c>
      <c r="S214" s="578">
        <f>'Allegato 1.1 (CE) new'!R214</f>
        <v>0</v>
      </c>
    </row>
    <row r="215" spans="1:19">
      <c r="A215" s="606"/>
      <c r="B215" s="398" t="s">
        <v>1615</v>
      </c>
      <c r="C215" s="398" t="s">
        <v>1063</v>
      </c>
      <c r="D215" s="399" t="s">
        <v>1064</v>
      </c>
      <c r="E215" s="398">
        <v>4</v>
      </c>
      <c r="F215" s="400">
        <v>10</v>
      </c>
      <c r="G215" s="400">
        <v>1</v>
      </c>
      <c r="H215" s="400">
        <v>3</v>
      </c>
      <c r="I215" s="400">
        <v>2</v>
      </c>
      <c r="J215" s="406" t="s">
        <v>1636</v>
      </c>
      <c r="K215" s="594">
        <f>'Allegato 1.1 (CE) new'!L215</f>
        <v>0</v>
      </c>
      <c r="L215" s="594">
        <f>'Allegato 1.1 (CE) new'!M215</f>
        <v>0</v>
      </c>
      <c r="M215" s="594">
        <f>'Allegato 1.1 (CE) new'!N215</f>
        <v>0</v>
      </c>
      <c r="N215" s="594">
        <f>'Allegato 1.1 (CE) new'!O215</f>
        <v>0</v>
      </c>
      <c r="O215" s="578">
        <f t="shared" si="130"/>
        <v>0</v>
      </c>
      <c r="P215" s="578">
        <f t="shared" si="130"/>
        <v>0</v>
      </c>
      <c r="Q215" s="578">
        <f t="shared" si="131"/>
        <v>0</v>
      </c>
      <c r="R215" s="578">
        <f t="shared" si="132"/>
        <v>0</v>
      </c>
      <c r="S215" s="578">
        <f>'Allegato 1.1 (CE) new'!R215</f>
        <v>0</v>
      </c>
    </row>
    <row r="216" spans="1:19">
      <c r="A216" s="606"/>
      <c r="B216" s="398" t="s">
        <v>1615</v>
      </c>
      <c r="C216" s="398" t="s">
        <v>1063</v>
      </c>
      <c r="D216" s="399" t="s">
        <v>1064</v>
      </c>
      <c r="E216" s="398">
        <v>4</v>
      </c>
      <c r="F216" s="400">
        <v>10</v>
      </c>
      <c r="G216" s="400">
        <v>1</v>
      </c>
      <c r="H216" s="400">
        <v>3</v>
      </c>
      <c r="I216" s="400">
        <v>3</v>
      </c>
      <c r="J216" s="406" t="s">
        <v>1637</v>
      </c>
      <c r="K216" s="594">
        <f>'Allegato 1.1 (CE) new'!L216</f>
        <v>0</v>
      </c>
      <c r="L216" s="594">
        <f>'Allegato 1.1 (CE) new'!M216</f>
        <v>0</v>
      </c>
      <c r="M216" s="594">
        <f>'Allegato 1.1 (CE) new'!N216</f>
        <v>0</v>
      </c>
      <c r="N216" s="594">
        <f>'Allegato 1.1 (CE) new'!O216</f>
        <v>0</v>
      </c>
      <c r="O216" s="578">
        <f t="shared" si="130"/>
        <v>0</v>
      </c>
      <c r="P216" s="578">
        <f t="shared" si="130"/>
        <v>0</v>
      </c>
      <c r="Q216" s="578">
        <f t="shared" si="131"/>
        <v>0</v>
      </c>
      <c r="R216" s="578">
        <f t="shared" si="132"/>
        <v>0</v>
      </c>
      <c r="S216" s="578">
        <f>'Allegato 1.1 (CE) new'!R216</f>
        <v>0</v>
      </c>
    </row>
    <row r="217" spans="1:19">
      <c r="A217" s="606"/>
      <c r="B217" s="398" t="s">
        <v>1615</v>
      </c>
      <c r="C217" s="398" t="s">
        <v>1063</v>
      </c>
      <c r="D217" s="399" t="s">
        <v>1064</v>
      </c>
      <c r="E217" s="398">
        <v>4</v>
      </c>
      <c r="F217" s="400">
        <v>10</v>
      </c>
      <c r="G217" s="400">
        <v>1</v>
      </c>
      <c r="H217" s="400">
        <v>3</v>
      </c>
      <c r="I217" s="400">
        <v>4</v>
      </c>
      <c r="J217" s="406" t="s">
        <v>1638</v>
      </c>
      <c r="K217" s="594">
        <f>'Allegato 1.1 (CE) new'!L217</f>
        <v>0</v>
      </c>
      <c r="L217" s="594">
        <f>'Allegato 1.1 (CE) new'!M217</f>
        <v>0</v>
      </c>
      <c r="M217" s="594">
        <f>'Allegato 1.1 (CE) new'!N217</f>
        <v>0</v>
      </c>
      <c r="N217" s="594">
        <f>'Allegato 1.1 (CE) new'!O217</f>
        <v>0</v>
      </c>
      <c r="O217" s="578">
        <f t="shared" si="130"/>
        <v>0</v>
      </c>
      <c r="P217" s="578">
        <f t="shared" si="130"/>
        <v>0</v>
      </c>
      <c r="Q217" s="578">
        <f t="shared" si="131"/>
        <v>0</v>
      </c>
      <c r="R217" s="578">
        <f t="shared" si="132"/>
        <v>0</v>
      </c>
      <c r="S217" s="578">
        <f>'Allegato 1.1 (CE) new'!R217</f>
        <v>0</v>
      </c>
    </row>
    <row r="218" spans="1:19">
      <c r="A218" s="606"/>
      <c r="B218" s="393" t="s">
        <v>1615</v>
      </c>
      <c r="C218" s="393" t="s">
        <v>1063</v>
      </c>
      <c r="D218" s="394" t="s">
        <v>1064</v>
      </c>
      <c r="E218" s="393">
        <v>4</v>
      </c>
      <c r="F218" s="395">
        <v>10</v>
      </c>
      <c r="G218" s="395">
        <v>1</v>
      </c>
      <c r="H218" s="395">
        <v>4</v>
      </c>
      <c r="I218" s="395">
        <v>0</v>
      </c>
      <c r="J218" s="396" t="s">
        <v>1639</v>
      </c>
      <c r="K218" s="593">
        <f>'Allegato 1.1 (CE) new'!L218</f>
        <v>0</v>
      </c>
      <c r="L218" s="593">
        <f>'Allegato 1.1 (CE) new'!M218</f>
        <v>0</v>
      </c>
      <c r="M218" s="593">
        <f>'Allegato 1.1 (CE) new'!N218</f>
        <v>0</v>
      </c>
      <c r="N218" s="593">
        <f>'Allegato 1.1 (CE) new'!O218</f>
        <v>0</v>
      </c>
      <c r="O218" s="593">
        <f t="shared" ref="O218:P218" si="133">SUM(O219)</f>
        <v>0</v>
      </c>
      <c r="P218" s="593">
        <f t="shared" si="133"/>
        <v>0</v>
      </c>
      <c r="Q218" s="593">
        <f>SUM(Q219)</f>
        <v>0</v>
      </c>
      <c r="R218" s="593">
        <f>SUM(R219)</f>
        <v>0</v>
      </c>
      <c r="S218" s="593">
        <f>'Allegato 1.1 (CE) new'!R218</f>
        <v>0</v>
      </c>
    </row>
    <row r="219" spans="1:19">
      <c r="A219" s="606"/>
      <c r="B219" s="398" t="s">
        <v>1615</v>
      </c>
      <c r="C219" s="398" t="s">
        <v>1063</v>
      </c>
      <c r="D219" s="399" t="s">
        <v>1064</v>
      </c>
      <c r="E219" s="398">
        <v>4</v>
      </c>
      <c r="F219" s="400">
        <v>10</v>
      </c>
      <c r="G219" s="400">
        <v>1</v>
      </c>
      <c r="H219" s="400">
        <v>4</v>
      </c>
      <c r="I219" s="400">
        <v>1</v>
      </c>
      <c r="J219" s="406" t="s">
        <v>1639</v>
      </c>
      <c r="K219" s="594">
        <f>'Allegato 1.1 (CE) new'!L219</f>
        <v>0</v>
      </c>
      <c r="L219" s="594">
        <f>'Allegato 1.1 (CE) new'!M219</f>
        <v>0</v>
      </c>
      <c r="M219" s="594">
        <f>'Allegato 1.1 (CE) new'!N219</f>
        <v>0</v>
      </c>
      <c r="N219" s="594">
        <f>'Allegato 1.1 (CE) new'!O219</f>
        <v>0</v>
      </c>
      <c r="O219" s="578">
        <f>N219*0.02+N219</f>
        <v>0</v>
      </c>
      <c r="P219" s="578">
        <f>O219*0.02+O219</f>
        <v>0</v>
      </c>
      <c r="Q219" s="578">
        <f>N219-M219</f>
        <v>0</v>
      </c>
      <c r="R219" s="578">
        <f>N219-L219</f>
        <v>0</v>
      </c>
      <c r="S219" s="578">
        <f>'Allegato 1.1 (CE) new'!R219</f>
        <v>0</v>
      </c>
    </row>
    <row r="220" spans="1:19">
      <c r="A220" s="606"/>
      <c r="B220" s="393" t="s">
        <v>1615</v>
      </c>
      <c r="C220" s="393" t="s">
        <v>1063</v>
      </c>
      <c r="D220" s="394" t="s">
        <v>1064</v>
      </c>
      <c r="E220" s="393">
        <v>4</v>
      </c>
      <c r="F220" s="395">
        <v>10</v>
      </c>
      <c r="G220" s="395">
        <v>1</v>
      </c>
      <c r="H220" s="395">
        <v>5</v>
      </c>
      <c r="I220" s="395">
        <v>0</v>
      </c>
      <c r="J220" s="396" t="s">
        <v>1640</v>
      </c>
      <c r="K220" s="593">
        <f>'Allegato 1.1 (CE) new'!L220</f>
        <v>0</v>
      </c>
      <c r="L220" s="593">
        <f>'Allegato 1.1 (CE) new'!M220</f>
        <v>0</v>
      </c>
      <c r="M220" s="593">
        <f>'Allegato 1.1 (CE) new'!N220</f>
        <v>0</v>
      </c>
      <c r="N220" s="593">
        <f>'Allegato 1.1 (CE) new'!O220</f>
        <v>0</v>
      </c>
      <c r="O220" s="593">
        <f t="shared" ref="O220:P220" si="134">O221</f>
        <v>0</v>
      </c>
      <c r="P220" s="593">
        <f t="shared" si="134"/>
        <v>0</v>
      </c>
      <c r="Q220" s="593">
        <f>Q221</f>
        <v>0</v>
      </c>
      <c r="R220" s="593">
        <f>R221</f>
        <v>0</v>
      </c>
      <c r="S220" s="593">
        <f>'Allegato 1.1 (CE) new'!R220</f>
        <v>0</v>
      </c>
    </row>
    <row r="221" spans="1:19">
      <c r="A221" s="606"/>
      <c r="B221" s="398" t="s">
        <v>1615</v>
      </c>
      <c r="C221" s="398" t="s">
        <v>1063</v>
      </c>
      <c r="D221" s="399" t="s">
        <v>1064</v>
      </c>
      <c r="E221" s="398">
        <v>4</v>
      </c>
      <c r="F221" s="400">
        <v>10</v>
      </c>
      <c r="G221" s="400">
        <v>1</v>
      </c>
      <c r="H221" s="400">
        <v>5</v>
      </c>
      <c r="I221" s="400">
        <v>1</v>
      </c>
      <c r="J221" s="406" t="s">
        <v>1640</v>
      </c>
      <c r="K221" s="594">
        <f>'Allegato 1.1 (CE) new'!L221</f>
        <v>0</v>
      </c>
      <c r="L221" s="594">
        <f>'Allegato 1.1 (CE) new'!M221</f>
        <v>0</v>
      </c>
      <c r="M221" s="594">
        <f>'Allegato 1.1 (CE) new'!N221</f>
        <v>0</v>
      </c>
      <c r="N221" s="594">
        <f>'Allegato 1.1 (CE) new'!O221</f>
        <v>0</v>
      </c>
      <c r="O221" s="578">
        <f>N221*0.02+N221</f>
        <v>0</v>
      </c>
      <c r="P221" s="578">
        <f>O221*0.02+O221</f>
        <v>0</v>
      </c>
      <c r="Q221" s="578">
        <f>N221-M221</f>
        <v>0</v>
      </c>
      <c r="R221" s="578">
        <f>N221-L221</f>
        <v>0</v>
      </c>
      <c r="S221" s="578">
        <f>'Allegato 1.1 (CE) new'!R221</f>
        <v>0</v>
      </c>
    </row>
    <row r="222" spans="1:19">
      <c r="A222" s="606"/>
      <c r="B222" s="393" t="s">
        <v>1615</v>
      </c>
      <c r="C222" s="393" t="s">
        <v>1063</v>
      </c>
      <c r="D222" s="394" t="s">
        <v>1064</v>
      </c>
      <c r="E222" s="393">
        <v>4</v>
      </c>
      <c r="F222" s="395">
        <v>10</v>
      </c>
      <c r="G222" s="395">
        <v>1</v>
      </c>
      <c r="H222" s="395">
        <v>6</v>
      </c>
      <c r="I222" s="395">
        <v>0</v>
      </c>
      <c r="J222" s="396" t="s">
        <v>1641</v>
      </c>
      <c r="K222" s="593">
        <f>'Allegato 1.1 (CE) new'!L222</f>
        <v>0</v>
      </c>
      <c r="L222" s="593">
        <f>'Allegato 1.1 (CE) new'!M222</f>
        <v>0</v>
      </c>
      <c r="M222" s="593">
        <f>'Allegato 1.1 (CE) new'!N222</f>
        <v>0</v>
      </c>
      <c r="N222" s="593">
        <f>'Allegato 1.1 (CE) new'!O222</f>
        <v>0</v>
      </c>
      <c r="O222" s="593">
        <f t="shared" ref="O222:P222" si="135">O223</f>
        <v>0</v>
      </c>
      <c r="P222" s="593">
        <f t="shared" si="135"/>
        <v>0</v>
      </c>
      <c r="Q222" s="593">
        <f>Q223</f>
        <v>0</v>
      </c>
      <c r="R222" s="593">
        <f>R223</f>
        <v>0</v>
      </c>
      <c r="S222" s="593">
        <f>'Allegato 1.1 (CE) new'!R222</f>
        <v>0</v>
      </c>
    </row>
    <row r="223" spans="1:19">
      <c r="A223" s="606"/>
      <c r="B223" s="398" t="s">
        <v>1615</v>
      </c>
      <c r="C223" s="398" t="s">
        <v>1063</v>
      </c>
      <c r="D223" s="399" t="s">
        <v>1064</v>
      </c>
      <c r="E223" s="398">
        <v>4</v>
      </c>
      <c r="F223" s="400">
        <v>10</v>
      </c>
      <c r="G223" s="400">
        <v>1</v>
      </c>
      <c r="H223" s="400">
        <v>6</v>
      </c>
      <c r="I223" s="400">
        <v>1</v>
      </c>
      <c r="J223" s="406" t="s">
        <v>1641</v>
      </c>
      <c r="K223" s="594">
        <f>'Allegato 1.1 (CE) new'!L223</f>
        <v>0</v>
      </c>
      <c r="L223" s="594">
        <f>'Allegato 1.1 (CE) new'!M223</f>
        <v>0</v>
      </c>
      <c r="M223" s="594">
        <f>'Allegato 1.1 (CE) new'!N223</f>
        <v>0</v>
      </c>
      <c r="N223" s="594">
        <f>'Allegato 1.1 (CE) new'!O223</f>
        <v>0</v>
      </c>
      <c r="O223" s="578">
        <f>N223*0.02+N223</f>
        <v>0</v>
      </c>
      <c r="P223" s="578">
        <f>O223*0.02+O223</f>
        <v>0</v>
      </c>
      <c r="Q223" s="578">
        <f>N223-M223</f>
        <v>0</v>
      </c>
      <c r="R223" s="578">
        <f>N223-L223</f>
        <v>0</v>
      </c>
      <c r="S223" s="578">
        <f>'Allegato 1.1 (CE) new'!R223</f>
        <v>0</v>
      </c>
    </row>
    <row r="224" spans="1:19">
      <c r="A224" s="606"/>
      <c r="B224" s="393" t="s">
        <v>1615</v>
      </c>
      <c r="C224" s="393" t="s">
        <v>1063</v>
      </c>
      <c r="D224" s="394" t="s">
        <v>1064</v>
      </c>
      <c r="E224" s="393">
        <v>4</v>
      </c>
      <c r="F224" s="395">
        <v>10</v>
      </c>
      <c r="G224" s="395">
        <v>1</v>
      </c>
      <c r="H224" s="395">
        <v>7</v>
      </c>
      <c r="I224" s="395">
        <v>0</v>
      </c>
      <c r="J224" s="396" t="s">
        <v>1642</v>
      </c>
      <c r="K224" s="593">
        <f>'Allegato 1.1 (CE) new'!L224</f>
        <v>0</v>
      </c>
      <c r="L224" s="593">
        <f>'Allegato 1.1 (CE) new'!M224</f>
        <v>0</v>
      </c>
      <c r="M224" s="593">
        <f>'Allegato 1.1 (CE) new'!N224</f>
        <v>0</v>
      </c>
      <c r="N224" s="593">
        <f>'Allegato 1.1 (CE) new'!O224</f>
        <v>0</v>
      </c>
      <c r="O224" s="593">
        <f t="shared" ref="O224:P224" si="136">O225+O226</f>
        <v>0</v>
      </c>
      <c r="P224" s="593">
        <f t="shared" si="136"/>
        <v>0</v>
      </c>
      <c r="Q224" s="593">
        <f>Q225+Q226</f>
        <v>0</v>
      </c>
      <c r="R224" s="593">
        <f>R225+R226</f>
        <v>0</v>
      </c>
      <c r="S224" s="593">
        <f>'Allegato 1.1 (CE) new'!R224</f>
        <v>0</v>
      </c>
    </row>
    <row r="225" spans="1:21">
      <c r="A225" s="606"/>
      <c r="B225" s="398" t="s">
        <v>1615</v>
      </c>
      <c r="C225" s="398" t="s">
        <v>1063</v>
      </c>
      <c r="D225" s="399" t="s">
        <v>1064</v>
      </c>
      <c r="E225" s="398">
        <v>4</v>
      </c>
      <c r="F225" s="400">
        <v>10</v>
      </c>
      <c r="G225" s="400">
        <v>1</v>
      </c>
      <c r="H225" s="400">
        <v>7</v>
      </c>
      <c r="I225" s="400">
        <v>1</v>
      </c>
      <c r="J225" s="406" t="s">
        <v>1643</v>
      </c>
      <c r="K225" s="594">
        <f>'Allegato 1.1 (CE) new'!L225</f>
        <v>0</v>
      </c>
      <c r="L225" s="594">
        <f>'Allegato 1.1 (CE) new'!M225</f>
        <v>0</v>
      </c>
      <c r="M225" s="594">
        <f>'Allegato 1.1 (CE) new'!N225</f>
        <v>0</v>
      </c>
      <c r="N225" s="594">
        <f>'Allegato 1.1 (CE) new'!O225</f>
        <v>0</v>
      </c>
      <c r="O225" s="578">
        <f t="shared" ref="O225:P226" si="137">N225*0.02+N225</f>
        <v>0</v>
      </c>
      <c r="P225" s="578">
        <f t="shared" si="137"/>
        <v>0</v>
      </c>
      <c r="Q225" s="578">
        <f t="shared" ref="Q225:Q226" si="138">N225-M225</f>
        <v>0</v>
      </c>
      <c r="R225" s="578">
        <f t="shared" ref="R225:R226" si="139">N225-L225</f>
        <v>0</v>
      </c>
      <c r="S225" s="578">
        <f>'Allegato 1.1 (CE) new'!R225</f>
        <v>0</v>
      </c>
    </row>
    <row r="226" spans="1:21">
      <c r="A226" s="606"/>
      <c r="B226" s="398" t="s">
        <v>1615</v>
      </c>
      <c r="C226" s="398" t="s">
        <v>1063</v>
      </c>
      <c r="D226" s="399" t="s">
        <v>1064</v>
      </c>
      <c r="E226" s="398">
        <v>4</v>
      </c>
      <c r="F226" s="400">
        <v>10</v>
      </c>
      <c r="G226" s="400">
        <v>1</v>
      </c>
      <c r="H226" s="400">
        <v>7</v>
      </c>
      <c r="I226" s="400">
        <v>2</v>
      </c>
      <c r="J226" s="406" t="s">
        <v>1644</v>
      </c>
      <c r="K226" s="594">
        <f>'Allegato 1.1 (CE) new'!L226</f>
        <v>0</v>
      </c>
      <c r="L226" s="594">
        <f>'Allegato 1.1 (CE) new'!M226</f>
        <v>0</v>
      </c>
      <c r="M226" s="594">
        <f>'Allegato 1.1 (CE) new'!N226</f>
        <v>0</v>
      </c>
      <c r="N226" s="594">
        <f>'Allegato 1.1 (CE) new'!O226</f>
        <v>0</v>
      </c>
      <c r="O226" s="578">
        <f t="shared" si="137"/>
        <v>0</v>
      </c>
      <c r="P226" s="578">
        <f t="shared" si="137"/>
        <v>0</v>
      </c>
      <c r="Q226" s="578">
        <f t="shared" si="138"/>
        <v>0</v>
      </c>
      <c r="R226" s="578">
        <f t="shared" si="139"/>
        <v>0</v>
      </c>
      <c r="S226" s="578">
        <f>'Allegato 1.1 (CE) new'!R226</f>
        <v>0</v>
      </c>
    </row>
    <row r="227" spans="1:21">
      <c r="A227" s="606"/>
      <c r="B227" s="393" t="s">
        <v>1615</v>
      </c>
      <c r="C227" s="393" t="s">
        <v>1063</v>
      </c>
      <c r="D227" s="394" t="s">
        <v>1064</v>
      </c>
      <c r="E227" s="393">
        <v>4</v>
      </c>
      <c r="F227" s="395">
        <v>10</v>
      </c>
      <c r="G227" s="395">
        <v>1</v>
      </c>
      <c r="H227" s="395">
        <v>8</v>
      </c>
      <c r="I227" s="395">
        <v>0</v>
      </c>
      <c r="J227" s="396" t="s">
        <v>1645</v>
      </c>
      <c r="K227" s="593">
        <f>'Allegato 1.1 (CE) new'!L227</f>
        <v>0</v>
      </c>
      <c r="L227" s="593">
        <f>'Allegato 1.1 (CE) new'!M227</f>
        <v>0</v>
      </c>
      <c r="M227" s="593">
        <f>'Allegato 1.1 (CE) new'!N227</f>
        <v>0</v>
      </c>
      <c r="N227" s="593">
        <f>'Allegato 1.1 (CE) new'!O227</f>
        <v>0</v>
      </c>
      <c r="O227" s="593">
        <f t="shared" ref="O227:P227" si="140">O228</f>
        <v>0</v>
      </c>
      <c r="P227" s="593">
        <f t="shared" si="140"/>
        <v>0</v>
      </c>
      <c r="Q227" s="593">
        <f>Q228</f>
        <v>0</v>
      </c>
      <c r="R227" s="593">
        <f>R228</f>
        <v>0</v>
      </c>
      <c r="S227" s="593">
        <f>'Allegato 1.1 (CE) new'!R227</f>
        <v>0</v>
      </c>
    </row>
    <row r="228" spans="1:21">
      <c r="A228" s="606"/>
      <c r="B228" s="398" t="s">
        <v>1615</v>
      </c>
      <c r="C228" s="398" t="s">
        <v>1063</v>
      </c>
      <c r="D228" s="399" t="s">
        <v>1064</v>
      </c>
      <c r="E228" s="398">
        <v>4</v>
      </c>
      <c r="F228" s="400">
        <v>10</v>
      </c>
      <c r="G228" s="400">
        <v>1</v>
      </c>
      <c r="H228" s="400">
        <v>8</v>
      </c>
      <c r="I228" s="400">
        <v>1</v>
      </c>
      <c r="J228" s="406" t="s">
        <v>1646</v>
      </c>
      <c r="K228" s="594">
        <f>'Allegato 1.1 (CE) new'!L228</f>
        <v>0</v>
      </c>
      <c r="L228" s="594">
        <f>'Allegato 1.1 (CE) new'!M228</f>
        <v>0</v>
      </c>
      <c r="M228" s="594">
        <f>'Allegato 1.1 (CE) new'!N228</f>
        <v>0</v>
      </c>
      <c r="N228" s="594">
        <f>'Allegato 1.1 (CE) new'!O228</f>
        <v>0</v>
      </c>
      <c r="O228" s="578">
        <f>N228*0.02+N228</f>
        <v>0</v>
      </c>
      <c r="P228" s="578">
        <f>O228*0.02+O228</f>
        <v>0</v>
      </c>
      <c r="Q228" s="578">
        <f>N228-M228</f>
        <v>0</v>
      </c>
      <c r="R228" s="578">
        <f>N228-L228</f>
        <v>0</v>
      </c>
      <c r="S228" s="578">
        <f>'Allegato 1.1 (CE) new'!R228</f>
        <v>0</v>
      </c>
    </row>
    <row r="229" spans="1:21">
      <c r="A229" s="606"/>
      <c r="B229" s="389" t="s">
        <v>1647</v>
      </c>
      <c r="C229" s="389" t="s">
        <v>1065</v>
      </c>
      <c r="D229" s="388" t="s">
        <v>1648</v>
      </c>
      <c r="E229" s="389">
        <v>4</v>
      </c>
      <c r="F229" s="390">
        <v>10</v>
      </c>
      <c r="G229" s="390">
        <v>2</v>
      </c>
      <c r="H229" s="390">
        <v>0</v>
      </c>
      <c r="I229" s="390">
        <v>0</v>
      </c>
      <c r="J229" s="391" t="s">
        <v>1649</v>
      </c>
      <c r="K229" s="592">
        <f>'Allegato 1.1 (CE) new'!L229</f>
        <v>53857.32</v>
      </c>
      <c r="L229" s="592">
        <f>'Allegato 1.1 (CE) new'!M229</f>
        <v>0</v>
      </c>
      <c r="M229" s="592">
        <f>'Allegato 1.1 (CE) new'!N229</f>
        <v>0</v>
      </c>
      <c r="N229" s="592">
        <f>'Allegato 1.1 (CE) new'!O229</f>
        <v>0</v>
      </c>
      <c r="O229" s="592">
        <f t="shared" ref="O229:P229" si="141">O230</f>
        <v>0</v>
      </c>
      <c r="P229" s="592">
        <f t="shared" si="141"/>
        <v>0</v>
      </c>
      <c r="Q229" s="592">
        <f>Q230</f>
        <v>0</v>
      </c>
      <c r="R229" s="592">
        <f>R230</f>
        <v>0</v>
      </c>
      <c r="S229" s="592">
        <f>'Allegato 1.1 (CE) new'!R229</f>
        <v>0</v>
      </c>
    </row>
    <row r="230" spans="1:21">
      <c r="A230" s="606"/>
      <c r="B230" s="393" t="s">
        <v>1647</v>
      </c>
      <c r="C230" s="393" t="s">
        <v>1065</v>
      </c>
      <c r="D230" s="394" t="s">
        <v>1066</v>
      </c>
      <c r="E230" s="393">
        <v>4</v>
      </c>
      <c r="F230" s="395">
        <v>10</v>
      </c>
      <c r="G230" s="395">
        <v>2</v>
      </c>
      <c r="H230" s="395">
        <v>1</v>
      </c>
      <c r="I230" s="395">
        <v>0</v>
      </c>
      <c r="J230" s="396" t="s">
        <v>1650</v>
      </c>
      <c r="K230" s="593">
        <f>'Allegato 1.1 (CE) new'!L230</f>
        <v>53857.32</v>
      </c>
      <c r="L230" s="593">
        <f>'Allegato 1.1 (CE) new'!M230</f>
        <v>0</v>
      </c>
      <c r="M230" s="593">
        <f>'Allegato 1.1 (CE) new'!N230</f>
        <v>0</v>
      </c>
      <c r="N230" s="593">
        <f>'Allegato 1.1 (CE) new'!O230</f>
        <v>0</v>
      </c>
      <c r="O230" s="593">
        <f t="shared" ref="O230:P230" si="142">SUM(O231:O236)</f>
        <v>0</v>
      </c>
      <c r="P230" s="593">
        <f t="shared" si="142"/>
        <v>0</v>
      </c>
      <c r="Q230" s="593">
        <f>SUM(Q231:Q236)</f>
        <v>0</v>
      </c>
      <c r="R230" s="593">
        <f>SUM(R231:R236)</f>
        <v>0</v>
      </c>
      <c r="S230" s="593">
        <f>'Allegato 1.1 (CE) new'!R230</f>
        <v>0</v>
      </c>
    </row>
    <row r="231" spans="1:21">
      <c r="A231" s="606"/>
      <c r="B231" s="398" t="s">
        <v>1647</v>
      </c>
      <c r="C231" s="398" t="s">
        <v>1065</v>
      </c>
      <c r="D231" s="399" t="s">
        <v>1066</v>
      </c>
      <c r="E231" s="398">
        <v>4</v>
      </c>
      <c r="F231" s="400">
        <v>10</v>
      </c>
      <c r="G231" s="400">
        <v>2</v>
      </c>
      <c r="H231" s="400">
        <v>1</v>
      </c>
      <c r="I231" s="400">
        <v>1</v>
      </c>
      <c r="J231" s="426" t="s">
        <v>1651</v>
      </c>
      <c r="K231" s="585">
        <f>'Allegato 1.1 (CE) new'!L231</f>
        <v>0</v>
      </c>
      <c r="L231" s="585">
        <f>'Allegato 1.1 (CE) new'!M231</f>
        <v>0</v>
      </c>
      <c r="M231" s="585">
        <f>'Allegato 1.1 (CE) new'!N231</f>
        <v>0</v>
      </c>
      <c r="N231" s="585">
        <f>'Allegato 1.1 (CE) new'!O231</f>
        <v>0</v>
      </c>
      <c r="O231" s="578">
        <f t="shared" ref="O231:P236" si="143">N231*0.02+N231</f>
        <v>0</v>
      </c>
      <c r="P231" s="578">
        <f t="shared" si="143"/>
        <v>0</v>
      </c>
      <c r="Q231" s="578">
        <f t="shared" ref="Q231:Q236" si="144">N231-M231</f>
        <v>0</v>
      </c>
      <c r="R231" s="578">
        <f t="shared" ref="R231:R236" si="145">N231-L231</f>
        <v>0</v>
      </c>
      <c r="S231" s="578">
        <f>'Allegato 1.1 (CE) new'!R231</f>
        <v>0</v>
      </c>
    </row>
    <row r="232" spans="1:21">
      <c r="A232" s="606"/>
      <c r="B232" s="398" t="s">
        <v>1647</v>
      </c>
      <c r="C232" s="398" t="s">
        <v>1065</v>
      </c>
      <c r="D232" s="399" t="s">
        <v>1066</v>
      </c>
      <c r="E232" s="398">
        <v>4</v>
      </c>
      <c r="F232" s="400">
        <v>10</v>
      </c>
      <c r="G232" s="400">
        <v>2</v>
      </c>
      <c r="H232" s="400">
        <v>1</v>
      </c>
      <c r="I232" s="400">
        <v>2</v>
      </c>
      <c r="J232" s="426" t="s">
        <v>1652</v>
      </c>
      <c r="K232" s="585">
        <f>'Allegato 1.1 (CE) new'!L232</f>
        <v>0</v>
      </c>
      <c r="L232" s="585">
        <f>'Allegato 1.1 (CE) new'!M232</f>
        <v>0</v>
      </c>
      <c r="M232" s="585">
        <f>'Allegato 1.1 (CE) new'!N232</f>
        <v>0</v>
      </c>
      <c r="N232" s="585">
        <f>'Allegato 1.1 (CE) new'!O232</f>
        <v>0</v>
      </c>
      <c r="O232" s="578">
        <f t="shared" si="143"/>
        <v>0</v>
      </c>
      <c r="P232" s="578">
        <f t="shared" si="143"/>
        <v>0</v>
      </c>
      <c r="Q232" s="578">
        <f t="shared" si="144"/>
        <v>0</v>
      </c>
      <c r="R232" s="578">
        <f t="shared" si="145"/>
        <v>0</v>
      </c>
      <c r="S232" s="578">
        <f>'Allegato 1.1 (CE) new'!R232</f>
        <v>0</v>
      </c>
    </row>
    <row r="233" spans="1:21">
      <c r="A233" s="606"/>
      <c r="B233" s="398" t="s">
        <v>1647</v>
      </c>
      <c r="C233" s="398" t="s">
        <v>1065</v>
      </c>
      <c r="D233" s="399" t="s">
        <v>1066</v>
      </c>
      <c r="E233" s="398">
        <v>4</v>
      </c>
      <c r="F233" s="400">
        <v>10</v>
      </c>
      <c r="G233" s="400">
        <v>2</v>
      </c>
      <c r="H233" s="400">
        <v>1</v>
      </c>
      <c r="I233" s="400">
        <v>3</v>
      </c>
      <c r="J233" s="426" t="s">
        <v>1653</v>
      </c>
      <c r="K233" s="585">
        <f>'Allegato 1.1 (CE) new'!L233</f>
        <v>0</v>
      </c>
      <c r="L233" s="585">
        <f>'Allegato 1.1 (CE) new'!M233</f>
        <v>0</v>
      </c>
      <c r="M233" s="585">
        <f>'Allegato 1.1 (CE) new'!N233</f>
        <v>0</v>
      </c>
      <c r="N233" s="585">
        <f>'Allegato 1.1 (CE) new'!O233</f>
        <v>0</v>
      </c>
      <c r="O233" s="578">
        <f t="shared" si="143"/>
        <v>0</v>
      </c>
      <c r="P233" s="578">
        <f t="shared" si="143"/>
        <v>0</v>
      </c>
      <c r="Q233" s="578">
        <f t="shared" si="144"/>
        <v>0</v>
      </c>
      <c r="R233" s="578">
        <f t="shared" si="145"/>
        <v>0</v>
      </c>
      <c r="S233" s="578">
        <f>'Allegato 1.1 (CE) new'!R233</f>
        <v>0</v>
      </c>
    </row>
    <row r="234" spans="1:21">
      <c r="A234" s="606"/>
      <c r="B234" s="398" t="s">
        <v>1647</v>
      </c>
      <c r="C234" s="398" t="s">
        <v>1065</v>
      </c>
      <c r="D234" s="399" t="s">
        <v>1066</v>
      </c>
      <c r="E234" s="398">
        <v>4</v>
      </c>
      <c r="F234" s="400">
        <v>10</v>
      </c>
      <c r="G234" s="400">
        <v>2</v>
      </c>
      <c r="H234" s="400">
        <v>1</v>
      </c>
      <c r="I234" s="400">
        <v>4</v>
      </c>
      <c r="J234" s="426" t="s">
        <v>1654</v>
      </c>
      <c r="K234" s="585">
        <f>'Allegato 1.1 (CE) new'!L234</f>
        <v>53857.32</v>
      </c>
      <c r="L234" s="585">
        <f>'Allegato 1.1 (CE) new'!M234</f>
        <v>0</v>
      </c>
      <c r="M234" s="585">
        <f>'Allegato 1.1 (CE) new'!N234</f>
        <v>0</v>
      </c>
      <c r="N234" s="585">
        <f>'Allegato 1.1 (CE) new'!O234</f>
        <v>0</v>
      </c>
      <c r="O234" s="578">
        <f t="shared" si="143"/>
        <v>0</v>
      </c>
      <c r="P234" s="578">
        <f t="shared" si="143"/>
        <v>0</v>
      </c>
      <c r="Q234" s="578">
        <f t="shared" si="144"/>
        <v>0</v>
      </c>
      <c r="R234" s="578">
        <f t="shared" si="145"/>
        <v>0</v>
      </c>
      <c r="S234" s="578">
        <f>'Allegato 1.1 (CE) new'!R234</f>
        <v>0</v>
      </c>
    </row>
    <row r="235" spans="1:21">
      <c r="A235" s="606"/>
      <c r="B235" s="398" t="s">
        <v>1647</v>
      </c>
      <c r="C235" s="398" t="s">
        <v>1065</v>
      </c>
      <c r="D235" s="399" t="s">
        <v>1066</v>
      </c>
      <c r="E235" s="398">
        <v>4</v>
      </c>
      <c r="F235" s="400">
        <v>10</v>
      </c>
      <c r="G235" s="400">
        <v>2</v>
      </c>
      <c r="H235" s="400">
        <v>1</v>
      </c>
      <c r="I235" s="400">
        <v>5</v>
      </c>
      <c r="J235" s="426" t="s">
        <v>1655</v>
      </c>
      <c r="K235" s="585">
        <f>'Allegato 1.1 (CE) new'!L235</f>
        <v>0</v>
      </c>
      <c r="L235" s="585">
        <f>'Allegato 1.1 (CE) new'!M235</f>
        <v>0</v>
      </c>
      <c r="M235" s="585">
        <f>'Allegato 1.1 (CE) new'!N235</f>
        <v>0</v>
      </c>
      <c r="N235" s="585">
        <f>'Allegato 1.1 (CE) new'!O235</f>
        <v>0</v>
      </c>
      <c r="O235" s="578">
        <f t="shared" si="143"/>
        <v>0</v>
      </c>
      <c r="P235" s="578">
        <f t="shared" si="143"/>
        <v>0</v>
      </c>
      <c r="Q235" s="578">
        <f t="shared" si="144"/>
        <v>0</v>
      </c>
      <c r="R235" s="578">
        <f t="shared" si="145"/>
        <v>0</v>
      </c>
      <c r="S235" s="578">
        <f>'Allegato 1.1 (CE) new'!R235</f>
        <v>0</v>
      </c>
    </row>
    <row r="236" spans="1:21">
      <c r="A236" s="606"/>
      <c r="B236" s="398" t="s">
        <v>1647</v>
      </c>
      <c r="C236" s="398" t="s">
        <v>1065</v>
      </c>
      <c r="D236" s="399" t="s">
        <v>1066</v>
      </c>
      <c r="E236" s="398">
        <v>4</v>
      </c>
      <c r="F236" s="400">
        <v>10</v>
      </c>
      <c r="G236" s="400">
        <v>2</v>
      </c>
      <c r="H236" s="400">
        <v>1</v>
      </c>
      <c r="I236" s="400">
        <v>6</v>
      </c>
      <c r="J236" s="426" t="s">
        <v>1656</v>
      </c>
      <c r="K236" s="585">
        <f>'Allegato 1.1 (CE) new'!L236</f>
        <v>0</v>
      </c>
      <c r="L236" s="585">
        <f>'Allegato 1.1 (CE) new'!M236</f>
        <v>0</v>
      </c>
      <c r="M236" s="585">
        <f>'Allegato 1.1 (CE) new'!N236</f>
        <v>0</v>
      </c>
      <c r="N236" s="585">
        <f>'Allegato 1.1 (CE) new'!O236</f>
        <v>0</v>
      </c>
      <c r="O236" s="578">
        <f t="shared" si="143"/>
        <v>0</v>
      </c>
      <c r="P236" s="578">
        <f t="shared" si="143"/>
        <v>0</v>
      </c>
      <c r="Q236" s="578">
        <f t="shared" si="144"/>
        <v>0</v>
      </c>
      <c r="R236" s="578">
        <f t="shared" si="145"/>
        <v>0</v>
      </c>
      <c r="S236" s="578">
        <f>'Allegato 1.1 (CE) new'!R236</f>
        <v>0</v>
      </c>
    </row>
    <row r="237" spans="1:21">
      <c r="A237" s="606"/>
      <c r="B237" s="398"/>
      <c r="C237" s="398"/>
      <c r="D237" s="399"/>
      <c r="E237" s="398"/>
      <c r="F237" s="400"/>
      <c r="G237" s="400"/>
      <c r="H237" s="400"/>
      <c r="I237" s="400"/>
      <c r="J237" s="426"/>
      <c r="K237" s="585">
        <f>'Allegato 1.1 (CE) new'!L237</f>
        <v>0</v>
      </c>
      <c r="L237" s="585">
        <f>'Allegato 1.1 (CE) new'!M237</f>
        <v>0</v>
      </c>
      <c r="M237" s="585">
        <f>'Allegato 1.1 (CE) new'!N237</f>
        <v>0</v>
      </c>
      <c r="N237" s="585">
        <f>'Allegato 1.1 (CE) new'!O237</f>
        <v>0</v>
      </c>
      <c r="O237" s="578"/>
      <c r="P237" s="578"/>
      <c r="Q237" s="585"/>
      <c r="R237" s="585"/>
      <c r="S237" s="578">
        <f>'Allegato 1.1 (CE) new'!R237</f>
        <v>0</v>
      </c>
    </row>
    <row r="238" spans="1:21" s="434" customFormat="1" ht="15">
      <c r="A238" s="611"/>
      <c r="B238" s="428"/>
      <c r="C238" s="428"/>
      <c r="D238" s="429"/>
      <c r="E238" s="430" t="s">
        <v>1657</v>
      </c>
      <c r="F238" s="431"/>
      <c r="G238" s="431"/>
      <c r="H238" s="431"/>
      <c r="I238" s="431"/>
      <c r="J238" s="432"/>
      <c r="K238" s="586">
        <f>'Allegato 1.1 (CE) new'!L238</f>
        <v>273721727.78000003</v>
      </c>
      <c r="L238" s="586">
        <f>'Allegato 1.1 (CE) new'!M238</f>
        <v>279382867</v>
      </c>
      <c r="M238" s="586">
        <f>'Allegato 1.1 (CE) new'!N238</f>
        <v>269593893</v>
      </c>
      <c r="N238" s="586">
        <f>'Allegato 1.1 (CE) new'!O238</f>
        <v>269753559</v>
      </c>
      <c r="O238" s="586">
        <f t="shared" ref="O238:R238" si="146">O3</f>
        <v>275148630.17999995</v>
      </c>
      <c r="P238" s="586">
        <f t="shared" si="146"/>
        <v>280651602.78360003</v>
      </c>
      <c r="Q238" s="586">
        <f t="shared" si="146"/>
        <v>326880.32318181818</v>
      </c>
      <c r="R238" s="586">
        <f t="shared" si="146"/>
        <v>-9629308</v>
      </c>
      <c r="S238" s="586">
        <f>'Allegato 1.1 (CE) new'!R238</f>
        <v>26058000</v>
      </c>
      <c r="U238" s="453">
        <f>N238-N4</f>
        <v>11081079</v>
      </c>
    </row>
    <row r="239" spans="1:21">
      <c r="A239" s="606"/>
      <c r="B239" s="398"/>
      <c r="C239" s="398"/>
      <c r="D239" s="399"/>
      <c r="E239" s="398"/>
      <c r="F239" s="400"/>
      <c r="G239" s="400"/>
      <c r="H239" s="400"/>
      <c r="I239" s="400"/>
      <c r="J239" s="426"/>
      <c r="K239" s="585">
        <f>'Allegato 1.1 (CE) new'!L239</f>
        <v>0</v>
      </c>
      <c r="L239" s="585">
        <f>'Allegato 1.1 (CE) new'!M239</f>
        <v>0</v>
      </c>
      <c r="M239" s="585">
        <f>'Allegato 1.1 (CE) new'!N239</f>
        <v>0</v>
      </c>
      <c r="N239" s="585">
        <f>'Allegato 1.1 (CE) new'!O239</f>
        <v>0</v>
      </c>
      <c r="O239" s="578"/>
      <c r="P239" s="578"/>
      <c r="Q239" s="585"/>
      <c r="R239" s="585"/>
      <c r="S239" s="578">
        <f>'Allegato 1.1 (CE) new'!R239</f>
        <v>0</v>
      </c>
    </row>
    <row r="240" spans="1:21">
      <c r="A240" s="602"/>
      <c r="B240" s="376"/>
      <c r="C240" s="376" t="s">
        <v>1658</v>
      </c>
      <c r="D240" s="377" t="s">
        <v>1659</v>
      </c>
      <c r="E240" s="376">
        <v>5</v>
      </c>
      <c r="F240" s="378">
        <v>0</v>
      </c>
      <c r="G240" s="378">
        <v>0</v>
      </c>
      <c r="H240" s="378">
        <v>0</v>
      </c>
      <c r="I240" s="378">
        <v>0</v>
      </c>
      <c r="J240" s="379" t="s">
        <v>216</v>
      </c>
      <c r="K240" s="574">
        <f>'Allegato 1.1 (CE) new'!L240</f>
        <v>268258440.98000002</v>
      </c>
      <c r="L240" s="574">
        <f>'Allegato 1.1 (CE) new'!M240</f>
        <v>273158296</v>
      </c>
      <c r="M240" s="574">
        <f>'Allegato 1.1 (CE) new'!N240</f>
        <v>265582678</v>
      </c>
      <c r="N240" s="574">
        <f>'Allegato 1.1 (CE) new'!O240</f>
        <v>263666256</v>
      </c>
      <c r="O240" s="574">
        <f t="shared" ref="O240:R240" si="147">O241+O286+O462+O484+O501+O570+O617+O664+O711+O726+O744+O753+O773+O780+O822</f>
        <v>269031381.11999995</v>
      </c>
      <c r="P240" s="574">
        <f t="shared" si="147"/>
        <v>274412008.74239999</v>
      </c>
      <c r="Q240" s="574">
        <f t="shared" si="147"/>
        <v>-1916422</v>
      </c>
      <c r="R240" s="574">
        <f t="shared" si="147"/>
        <v>-9492040</v>
      </c>
      <c r="S240" s="574">
        <f>'Allegato 1.1 (CE) new'!R240</f>
        <v>26058000</v>
      </c>
      <c r="T240" s="361">
        <f>Modello_CE!J406</f>
        <v>263666256</v>
      </c>
      <c r="U240" s="361">
        <f t="shared" ref="U240:U249" si="148">N240*0.02+N240-O240</f>
        <v>-91799.999999940395</v>
      </c>
    </row>
    <row r="241" spans="1:22">
      <c r="A241" s="609"/>
      <c r="B241" s="383" t="s">
        <v>1660</v>
      </c>
      <c r="C241" s="383" t="s">
        <v>551</v>
      </c>
      <c r="D241" s="382" t="s">
        <v>1661</v>
      </c>
      <c r="E241" s="383">
        <v>5</v>
      </c>
      <c r="F241" s="384">
        <v>1</v>
      </c>
      <c r="G241" s="384">
        <v>0</v>
      </c>
      <c r="H241" s="384">
        <v>0</v>
      </c>
      <c r="I241" s="384">
        <v>0</v>
      </c>
      <c r="J241" s="385" t="s">
        <v>1662</v>
      </c>
      <c r="K241" s="591">
        <f>'Allegato 1.1 (CE) new'!L241</f>
        <v>36596349.57</v>
      </c>
      <c r="L241" s="591">
        <f>'Allegato 1.1 (CE) new'!M241</f>
        <v>37550967</v>
      </c>
      <c r="M241" s="591">
        <f>'Allegato 1.1 (CE) new'!N241</f>
        <v>40559638</v>
      </c>
      <c r="N241" s="591">
        <f>'Allegato 1.1 (CE) new'!O241</f>
        <v>42772610</v>
      </c>
      <c r="O241" s="591">
        <f t="shared" ref="O241:R241" si="149">O242+O277</f>
        <v>43628062.199999996</v>
      </c>
      <c r="P241" s="591">
        <f t="shared" si="149"/>
        <v>44500623.443999998</v>
      </c>
      <c r="Q241" s="591">
        <f t="shared" si="149"/>
        <v>2212972</v>
      </c>
      <c r="R241" s="591">
        <f t="shared" si="149"/>
        <v>5221643</v>
      </c>
      <c r="S241" s="591">
        <f>'Allegato 1.1 (CE) new'!R241</f>
        <v>9475303</v>
      </c>
      <c r="T241" s="361">
        <f>Modello_CE!J127</f>
        <v>42772610</v>
      </c>
      <c r="U241" s="361">
        <f>N241-T241</f>
        <v>0</v>
      </c>
    </row>
    <row r="242" spans="1:22">
      <c r="A242" s="607"/>
      <c r="B242" s="389" t="s">
        <v>1663</v>
      </c>
      <c r="C242" s="389" t="s">
        <v>553</v>
      </c>
      <c r="D242" s="388" t="s">
        <v>1664</v>
      </c>
      <c r="E242" s="389">
        <v>5</v>
      </c>
      <c r="F242" s="390">
        <v>1</v>
      </c>
      <c r="G242" s="390">
        <v>1</v>
      </c>
      <c r="H242" s="390">
        <v>0</v>
      </c>
      <c r="I242" s="390">
        <v>0</v>
      </c>
      <c r="J242" s="391" t="s">
        <v>1665</v>
      </c>
      <c r="K242" s="592">
        <f>'Allegato 1.1 (CE) new'!L242</f>
        <v>36173220.75</v>
      </c>
      <c r="L242" s="592">
        <f>'Allegato 1.1 (CE) new'!M242</f>
        <v>37141057</v>
      </c>
      <c r="M242" s="592">
        <f>'Allegato 1.1 (CE) new'!N242</f>
        <v>40205862</v>
      </c>
      <c r="N242" s="592">
        <f>'Allegato 1.1 (CE) new'!O242</f>
        <v>42418834</v>
      </c>
      <c r="O242" s="592">
        <f t="shared" ref="O242:R242" si="150">O243+O255+O259+O264+O266+O268+O270+O273+O275</f>
        <v>43267210.679999992</v>
      </c>
      <c r="P242" s="592">
        <f t="shared" si="150"/>
        <v>44132554.893600002</v>
      </c>
      <c r="Q242" s="592">
        <f t="shared" si="150"/>
        <v>2212972</v>
      </c>
      <c r="R242" s="592">
        <f t="shared" si="150"/>
        <v>5277777</v>
      </c>
      <c r="S242" s="592">
        <f>'Allegato 1.1 (CE) new'!R242</f>
        <v>9121527</v>
      </c>
      <c r="T242" s="344" t="s">
        <v>1666</v>
      </c>
      <c r="U242" s="361">
        <f t="shared" si="148"/>
        <v>0</v>
      </c>
    </row>
    <row r="243" spans="1:22">
      <c r="A243" s="605"/>
      <c r="B243" s="393" t="s">
        <v>1667</v>
      </c>
      <c r="C243" s="393" t="s">
        <v>555</v>
      </c>
      <c r="D243" s="394" t="s">
        <v>556</v>
      </c>
      <c r="E243" s="393">
        <v>5</v>
      </c>
      <c r="F243" s="395">
        <v>1</v>
      </c>
      <c r="G243" s="395">
        <v>1</v>
      </c>
      <c r="H243" s="395">
        <v>1</v>
      </c>
      <c r="I243" s="395">
        <v>0</v>
      </c>
      <c r="J243" s="396" t="s">
        <v>1618</v>
      </c>
      <c r="K243" s="587">
        <f>'Allegato 1.1 (CE) new'!L243</f>
        <v>18565324.289999999</v>
      </c>
      <c r="L243" s="587">
        <f>'Allegato 1.1 (CE) new'!M243</f>
        <v>19943464</v>
      </c>
      <c r="M243" s="587">
        <f>'Allegato 1.1 (CE) new'!N243</f>
        <v>21971419</v>
      </c>
      <c r="N243" s="587">
        <f>'Allegato 1.1 (CE) new'!O243</f>
        <v>24186557</v>
      </c>
      <c r="O243" s="587">
        <f t="shared" ref="O243:P243" si="151">SUM(O244:O254)</f>
        <v>24670288.140000001</v>
      </c>
      <c r="P243" s="587">
        <f t="shared" si="151"/>
        <v>25163693.902800001</v>
      </c>
      <c r="Q243" s="587">
        <f t="shared" ref="Q243:R243" si="152">SUM(Q244:Q254)</f>
        <v>2215138</v>
      </c>
      <c r="R243" s="587">
        <f t="shared" si="152"/>
        <v>4243093</v>
      </c>
      <c r="S243" s="587">
        <f>'Allegato 1.1 (CE) new'!R243</f>
        <v>0</v>
      </c>
      <c r="U243" s="361">
        <f t="shared" si="148"/>
        <v>0</v>
      </c>
    </row>
    <row r="244" spans="1:22" ht="25.5">
      <c r="A244" s="606"/>
      <c r="B244" s="398" t="s">
        <v>1668</v>
      </c>
      <c r="C244" s="398" t="s">
        <v>557</v>
      </c>
      <c r="D244" s="399" t="s">
        <v>558</v>
      </c>
      <c r="E244" s="398">
        <v>5</v>
      </c>
      <c r="F244" s="400">
        <v>1</v>
      </c>
      <c r="G244" s="400">
        <v>1</v>
      </c>
      <c r="H244" s="400">
        <v>1</v>
      </c>
      <c r="I244" s="400">
        <v>1</v>
      </c>
      <c r="J244" s="406" t="s">
        <v>1619</v>
      </c>
      <c r="K244" s="594">
        <f>'Allegato 1.1 (CE) new'!L244</f>
        <v>15804368.870000001</v>
      </c>
      <c r="L244" s="594">
        <f>'Allegato 1.1 (CE) new'!M244</f>
        <v>18214975</v>
      </c>
      <c r="M244" s="594">
        <f>'Allegato 1.1 (CE) new'!N244</f>
        <v>21971419</v>
      </c>
      <c r="N244" s="594">
        <f>'Allegato 1.1 (CE) new'!O244</f>
        <v>24186557</v>
      </c>
      <c r="O244" s="578">
        <f t="shared" ref="O244:P254" si="153">N244*0.02+N244</f>
        <v>24670288.140000001</v>
      </c>
      <c r="P244" s="578">
        <f t="shared" si="153"/>
        <v>25163693.902800001</v>
      </c>
      <c r="Q244" s="578">
        <f t="shared" ref="Q244:Q254" si="154">N244-M244</f>
        <v>2215138</v>
      </c>
      <c r="R244" s="578">
        <f t="shared" ref="R244:R254" si="155">N244-L244</f>
        <v>5971582</v>
      </c>
      <c r="S244" s="578">
        <f>'Allegato 1.1 (CE) new'!R244</f>
        <v>0</v>
      </c>
      <c r="U244" s="361">
        <f t="shared" si="148"/>
        <v>0</v>
      </c>
    </row>
    <row r="245" spans="1:22">
      <c r="A245" s="606"/>
      <c r="B245" s="398" t="s">
        <v>1669</v>
      </c>
      <c r="C245" s="398" t="s">
        <v>559</v>
      </c>
      <c r="D245" s="399" t="s">
        <v>560</v>
      </c>
      <c r="E245" s="398">
        <v>5</v>
      </c>
      <c r="F245" s="400">
        <v>1</v>
      </c>
      <c r="G245" s="400">
        <v>1</v>
      </c>
      <c r="H245" s="400">
        <v>1</v>
      </c>
      <c r="I245" s="400">
        <v>2</v>
      </c>
      <c r="J245" s="406" t="s">
        <v>1620</v>
      </c>
      <c r="K245" s="594">
        <f>'Allegato 1.1 (CE) new'!L245</f>
        <v>0</v>
      </c>
      <c r="L245" s="594">
        <f>'Allegato 1.1 (CE) new'!M245</f>
        <v>4000</v>
      </c>
      <c r="M245" s="594">
        <f>'Allegato 1.1 (CE) new'!N245</f>
        <v>0</v>
      </c>
      <c r="N245" s="594">
        <f>'Allegato 1.1 (CE) new'!O245</f>
        <v>0</v>
      </c>
      <c r="O245" s="578">
        <f t="shared" si="153"/>
        <v>0</v>
      </c>
      <c r="P245" s="578">
        <f t="shared" si="153"/>
        <v>0</v>
      </c>
      <c r="Q245" s="578">
        <f t="shared" si="154"/>
        <v>0</v>
      </c>
      <c r="R245" s="578">
        <f t="shared" si="155"/>
        <v>-4000</v>
      </c>
      <c r="S245" s="578">
        <f>'Allegato 1.1 (CE) new'!R245</f>
        <v>0</v>
      </c>
      <c r="T245" s="361">
        <f>K240+K905+K915+K967+K1008</f>
        <v>277917185.77999997</v>
      </c>
      <c r="U245" s="361">
        <f t="shared" ref="U245:V245" si="156">L240+L905+L915+L967+L1008</f>
        <v>279382867</v>
      </c>
      <c r="V245" s="361">
        <f t="shared" si="156"/>
        <v>272517814</v>
      </c>
    </row>
    <row r="246" spans="1:22">
      <c r="A246" s="606"/>
      <c r="B246" s="398" t="s">
        <v>1670</v>
      </c>
      <c r="C246" s="398" t="s">
        <v>561</v>
      </c>
      <c r="D246" s="399" t="s">
        <v>562</v>
      </c>
      <c r="E246" s="398">
        <v>5</v>
      </c>
      <c r="F246" s="400">
        <v>1</v>
      </c>
      <c r="G246" s="400">
        <v>1</v>
      </c>
      <c r="H246" s="400">
        <v>1</v>
      </c>
      <c r="I246" s="400">
        <v>3</v>
      </c>
      <c r="J246" s="406" t="s">
        <v>1621</v>
      </c>
      <c r="K246" s="594">
        <f>'Allegato 1.1 (CE) new'!L246</f>
        <v>0</v>
      </c>
      <c r="L246" s="594">
        <f>'Allegato 1.1 (CE) new'!M246</f>
        <v>0</v>
      </c>
      <c r="M246" s="594">
        <f>'Allegato 1.1 (CE) new'!N246</f>
        <v>0</v>
      </c>
      <c r="N246" s="594">
        <f>'Allegato 1.1 (CE) new'!O246</f>
        <v>0</v>
      </c>
      <c r="O246" s="578">
        <f t="shared" si="153"/>
        <v>0</v>
      </c>
      <c r="P246" s="578">
        <f t="shared" si="153"/>
        <v>0</v>
      </c>
      <c r="Q246" s="578">
        <f t="shared" si="154"/>
        <v>0</v>
      </c>
      <c r="R246" s="578">
        <f t="shared" si="155"/>
        <v>0</v>
      </c>
      <c r="S246" s="578">
        <f>'Allegato 1.1 (CE) new'!R246</f>
        <v>0</v>
      </c>
      <c r="U246" s="361">
        <f t="shared" si="148"/>
        <v>0</v>
      </c>
    </row>
    <row r="247" spans="1:22" s="355" customFormat="1" ht="25.5">
      <c r="A247" s="612"/>
      <c r="B247" s="398" t="s">
        <v>1668</v>
      </c>
      <c r="C247" s="398" t="s">
        <v>557</v>
      </c>
      <c r="D247" s="399" t="s">
        <v>558</v>
      </c>
      <c r="E247" s="436">
        <v>5</v>
      </c>
      <c r="F247" s="437">
        <v>1</v>
      </c>
      <c r="G247" s="437">
        <v>1</v>
      </c>
      <c r="H247" s="437">
        <v>1</v>
      </c>
      <c r="I247" s="437">
        <v>4</v>
      </c>
      <c r="J247" s="401" t="s">
        <v>1622</v>
      </c>
      <c r="K247" s="578">
        <f>'Allegato 1.1 (CE) new'!L247</f>
        <v>1280105.1100000001</v>
      </c>
      <c r="L247" s="578">
        <f>'Allegato 1.1 (CE) new'!M247</f>
        <v>164366</v>
      </c>
      <c r="M247" s="578">
        <f>'Allegato 1.1 (CE) new'!N247</f>
        <v>0</v>
      </c>
      <c r="N247" s="594">
        <f>'Allegato 1.1 (CE) new'!O247</f>
        <v>0</v>
      </c>
      <c r="O247" s="578">
        <f t="shared" si="153"/>
        <v>0</v>
      </c>
      <c r="P247" s="578">
        <f t="shared" si="153"/>
        <v>0</v>
      </c>
      <c r="Q247" s="578">
        <f t="shared" si="154"/>
        <v>0</v>
      </c>
      <c r="R247" s="578">
        <f t="shared" si="155"/>
        <v>-164366</v>
      </c>
      <c r="S247" s="578">
        <f>'Allegato 1.1 (CE) new'!R247</f>
        <v>0</v>
      </c>
      <c r="U247" s="361">
        <f t="shared" si="148"/>
        <v>0</v>
      </c>
    </row>
    <row r="248" spans="1:22" s="355" customFormat="1">
      <c r="A248" s="612"/>
      <c r="B248" s="398" t="s">
        <v>1669</v>
      </c>
      <c r="C248" s="398" t="s">
        <v>559</v>
      </c>
      <c r="D248" s="399" t="s">
        <v>560</v>
      </c>
      <c r="E248" s="436">
        <v>5</v>
      </c>
      <c r="F248" s="437">
        <v>1</v>
      </c>
      <c r="G248" s="437">
        <v>1</v>
      </c>
      <c r="H248" s="437">
        <v>1</v>
      </c>
      <c r="I248" s="437">
        <v>5</v>
      </c>
      <c r="J248" s="401" t="s">
        <v>1623</v>
      </c>
      <c r="K248" s="578">
        <f>'Allegato 1.1 (CE) new'!L248</f>
        <v>0</v>
      </c>
      <c r="L248" s="578">
        <f>'Allegato 1.1 (CE) new'!M248</f>
        <v>0</v>
      </c>
      <c r="M248" s="578">
        <f>'Allegato 1.1 (CE) new'!N248</f>
        <v>0</v>
      </c>
      <c r="N248" s="594">
        <f>'Allegato 1.1 (CE) new'!O248</f>
        <v>0</v>
      </c>
      <c r="O248" s="578">
        <f t="shared" si="153"/>
        <v>0</v>
      </c>
      <c r="P248" s="578">
        <f t="shared" si="153"/>
        <v>0</v>
      </c>
      <c r="Q248" s="578">
        <f t="shared" si="154"/>
        <v>0</v>
      </c>
      <c r="R248" s="578">
        <f t="shared" si="155"/>
        <v>0</v>
      </c>
      <c r="S248" s="578">
        <f>'Allegato 1.1 (CE) new'!R248</f>
        <v>0</v>
      </c>
      <c r="U248" s="361">
        <f t="shared" si="148"/>
        <v>0</v>
      </c>
    </row>
    <row r="249" spans="1:22" ht="25.5">
      <c r="A249" s="606"/>
      <c r="B249" s="398" t="s">
        <v>1668</v>
      </c>
      <c r="C249" s="398" t="s">
        <v>557</v>
      </c>
      <c r="D249" s="399" t="s">
        <v>558</v>
      </c>
      <c r="E249" s="398">
        <v>5</v>
      </c>
      <c r="F249" s="400">
        <v>1</v>
      </c>
      <c r="G249" s="400">
        <v>1</v>
      </c>
      <c r="H249" s="400">
        <v>1</v>
      </c>
      <c r="I249" s="400">
        <v>6</v>
      </c>
      <c r="J249" s="406" t="s">
        <v>1624</v>
      </c>
      <c r="K249" s="594">
        <f>'Allegato 1.1 (CE) new'!L249</f>
        <v>1455230.3099999998</v>
      </c>
      <c r="L249" s="594">
        <f>'Allegato 1.1 (CE) new'!M249</f>
        <v>1534759</v>
      </c>
      <c r="M249" s="594">
        <f>'Allegato 1.1 (CE) new'!N249</f>
        <v>0</v>
      </c>
      <c r="N249" s="594">
        <f>'Allegato 1.1 (CE) new'!O249</f>
        <v>0</v>
      </c>
      <c r="O249" s="578">
        <f t="shared" si="153"/>
        <v>0</v>
      </c>
      <c r="P249" s="578">
        <f t="shared" si="153"/>
        <v>0</v>
      </c>
      <c r="Q249" s="578">
        <f t="shared" si="154"/>
        <v>0</v>
      </c>
      <c r="R249" s="578">
        <f t="shared" si="155"/>
        <v>-1534759</v>
      </c>
      <c r="S249" s="578">
        <f>'Allegato 1.1 (CE) new'!R249</f>
        <v>0</v>
      </c>
      <c r="U249" s="361">
        <f t="shared" si="148"/>
        <v>0</v>
      </c>
    </row>
    <row r="250" spans="1:22">
      <c r="A250" s="606"/>
      <c r="B250" s="398" t="s">
        <v>1669</v>
      </c>
      <c r="C250" s="398" t="s">
        <v>559</v>
      </c>
      <c r="D250" s="399" t="s">
        <v>560</v>
      </c>
      <c r="E250" s="398">
        <v>5</v>
      </c>
      <c r="F250" s="400">
        <v>1</v>
      </c>
      <c r="G250" s="400">
        <v>1</v>
      </c>
      <c r="H250" s="400">
        <v>1</v>
      </c>
      <c r="I250" s="400">
        <v>7</v>
      </c>
      <c r="J250" s="406" t="s">
        <v>1625</v>
      </c>
      <c r="K250" s="594">
        <f>'Allegato 1.1 (CE) new'!L250</f>
        <v>0</v>
      </c>
      <c r="L250" s="594">
        <f>'Allegato 1.1 (CE) new'!M250</f>
        <v>0</v>
      </c>
      <c r="M250" s="594">
        <f>'Allegato 1.1 (CE) new'!N250</f>
        <v>0</v>
      </c>
      <c r="N250" s="594">
        <f>'Allegato 1.1 (CE) new'!O250</f>
        <v>0</v>
      </c>
      <c r="O250" s="578">
        <f t="shared" si="153"/>
        <v>0</v>
      </c>
      <c r="P250" s="578">
        <f t="shared" si="153"/>
        <v>0</v>
      </c>
      <c r="Q250" s="578">
        <f t="shared" si="154"/>
        <v>0</v>
      </c>
      <c r="R250" s="578">
        <f t="shared" si="155"/>
        <v>0</v>
      </c>
      <c r="S250" s="578">
        <f>'Allegato 1.1 (CE) new'!R250</f>
        <v>0</v>
      </c>
      <c r="U250" s="361">
        <f t="shared" ref="U250:U285" si="157">N250*0.02+N250-O250</f>
        <v>0</v>
      </c>
    </row>
    <row r="251" spans="1:22" ht="25.5">
      <c r="A251" s="606"/>
      <c r="B251" s="398" t="s">
        <v>1668</v>
      </c>
      <c r="C251" s="398" t="s">
        <v>557</v>
      </c>
      <c r="D251" s="399" t="s">
        <v>558</v>
      </c>
      <c r="E251" s="398">
        <v>5</v>
      </c>
      <c r="F251" s="400">
        <v>1</v>
      </c>
      <c r="G251" s="400">
        <v>1</v>
      </c>
      <c r="H251" s="400">
        <v>1</v>
      </c>
      <c r="I251" s="400">
        <v>8</v>
      </c>
      <c r="J251" s="406" t="s">
        <v>1626</v>
      </c>
      <c r="K251" s="594">
        <f>'Allegato 1.1 (CE) new'!L251</f>
        <v>0</v>
      </c>
      <c r="L251" s="594">
        <f>'Allegato 1.1 (CE) new'!M251</f>
        <v>0</v>
      </c>
      <c r="M251" s="594">
        <f>'Allegato 1.1 (CE) new'!N251</f>
        <v>0</v>
      </c>
      <c r="N251" s="594">
        <f>'Allegato 1.1 (CE) new'!O251</f>
        <v>0</v>
      </c>
      <c r="O251" s="578">
        <f t="shared" si="153"/>
        <v>0</v>
      </c>
      <c r="P251" s="578">
        <f t="shared" si="153"/>
        <v>0</v>
      </c>
      <c r="Q251" s="578">
        <f t="shared" si="154"/>
        <v>0</v>
      </c>
      <c r="R251" s="578">
        <f t="shared" si="155"/>
        <v>0</v>
      </c>
      <c r="S251" s="578">
        <f>'Allegato 1.1 (CE) new'!R251</f>
        <v>0</v>
      </c>
      <c r="U251" s="361">
        <f t="shared" si="157"/>
        <v>0</v>
      </c>
    </row>
    <row r="252" spans="1:22">
      <c r="A252" s="606"/>
      <c r="B252" s="398" t="s">
        <v>1669</v>
      </c>
      <c r="C252" s="398" t="s">
        <v>559</v>
      </c>
      <c r="D252" s="399" t="s">
        <v>560</v>
      </c>
      <c r="E252" s="398">
        <v>5</v>
      </c>
      <c r="F252" s="400">
        <v>1</v>
      </c>
      <c r="G252" s="400">
        <v>1</v>
      </c>
      <c r="H252" s="400">
        <v>1</v>
      </c>
      <c r="I252" s="400">
        <v>9</v>
      </c>
      <c r="J252" s="406" t="s">
        <v>1627</v>
      </c>
      <c r="K252" s="594">
        <f>'Allegato 1.1 (CE) new'!L252</f>
        <v>0</v>
      </c>
      <c r="L252" s="594">
        <f>'Allegato 1.1 (CE) new'!M252</f>
        <v>0</v>
      </c>
      <c r="M252" s="594">
        <f>'Allegato 1.1 (CE) new'!N252</f>
        <v>0</v>
      </c>
      <c r="N252" s="594">
        <f>'Allegato 1.1 (CE) new'!O252</f>
        <v>0</v>
      </c>
      <c r="O252" s="578">
        <f t="shared" si="153"/>
        <v>0</v>
      </c>
      <c r="P252" s="578">
        <f t="shared" si="153"/>
        <v>0</v>
      </c>
      <c r="Q252" s="578">
        <f t="shared" si="154"/>
        <v>0</v>
      </c>
      <c r="R252" s="578">
        <f t="shared" si="155"/>
        <v>0</v>
      </c>
      <c r="S252" s="578">
        <f>'Allegato 1.1 (CE) new'!R252</f>
        <v>0</v>
      </c>
      <c r="U252" s="361">
        <f t="shared" si="157"/>
        <v>0</v>
      </c>
    </row>
    <row r="253" spans="1:22" ht="25.5">
      <c r="A253" s="606"/>
      <c r="B253" s="398" t="s">
        <v>1668</v>
      </c>
      <c r="C253" s="398" t="s">
        <v>557</v>
      </c>
      <c r="D253" s="399" t="s">
        <v>558</v>
      </c>
      <c r="E253" s="398">
        <v>5</v>
      </c>
      <c r="F253" s="400">
        <v>1</v>
      </c>
      <c r="G253" s="400">
        <v>1</v>
      </c>
      <c r="H253" s="400">
        <v>1</v>
      </c>
      <c r="I253" s="400">
        <v>10</v>
      </c>
      <c r="J253" s="406" t="s">
        <v>1628</v>
      </c>
      <c r="K253" s="594">
        <f>'Allegato 1.1 (CE) new'!L253</f>
        <v>25620</v>
      </c>
      <c r="L253" s="594">
        <f>'Allegato 1.1 (CE) new'!M253</f>
        <v>25364</v>
      </c>
      <c r="M253" s="594">
        <f>'Allegato 1.1 (CE) new'!N253</f>
        <v>0</v>
      </c>
      <c r="N253" s="594">
        <f>'Allegato 1.1 (CE) new'!O253</f>
        <v>0</v>
      </c>
      <c r="O253" s="578">
        <f t="shared" si="153"/>
        <v>0</v>
      </c>
      <c r="P253" s="578">
        <f t="shared" si="153"/>
        <v>0</v>
      </c>
      <c r="Q253" s="578">
        <f t="shared" si="154"/>
        <v>0</v>
      </c>
      <c r="R253" s="578">
        <f t="shared" si="155"/>
        <v>-25364</v>
      </c>
      <c r="S253" s="578">
        <f>'Allegato 1.1 (CE) new'!R253</f>
        <v>0</v>
      </c>
      <c r="U253" s="361">
        <f t="shared" si="157"/>
        <v>0</v>
      </c>
    </row>
    <row r="254" spans="1:22">
      <c r="A254" s="606"/>
      <c r="B254" s="398" t="s">
        <v>1669</v>
      </c>
      <c r="C254" s="398" t="s">
        <v>559</v>
      </c>
      <c r="D254" s="399" t="s">
        <v>560</v>
      </c>
      <c r="E254" s="398">
        <v>5</v>
      </c>
      <c r="F254" s="400">
        <v>1</v>
      </c>
      <c r="G254" s="400">
        <v>1</v>
      </c>
      <c r="H254" s="400">
        <v>1</v>
      </c>
      <c r="I254" s="400">
        <v>11</v>
      </c>
      <c r="J254" s="406" t="s">
        <v>1629</v>
      </c>
      <c r="K254" s="594">
        <f>'Allegato 1.1 (CE) new'!L254</f>
        <v>0</v>
      </c>
      <c r="L254" s="594">
        <f>'Allegato 1.1 (CE) new'!M254</f>
        <v>0</v>
      </c>
      <c r="M254" s="594">
        <f>'Allegato 1.1 (CE) new'!N254</f>
        <v>0</v>
      </c>
      <c r="N254" s="594">
        <f>'Allegato 1.1 (CE) new'!O254</f>
        <v>0</v>
      </c>
      <c r="O254" s="578">
        <f t="shared" si="153"/>
        <v>0</v>
      </c>
      <c r="P254" s="578">
        <f t="shared" si="153"/>
        <v>0</v>
      </c>
      <c r="Q254" s="578">
        <f t="shared" si="154"/>
        <v>0</v>
      </c>
      <c r="R254" s="578">
        <f t="shared" si="155"/>
        <v>0</v>
      </c>
      <c r="S254" s="578">
        <f>'Allegato 1.1 (CE) new'!R254</f>
        <v>0</v>
      </c>
      <c r="U254" s="361">
        <f t="shared" si="157"/>
        <v>0</v>
      </c>
    </row>
    <row r="255" spans="1:22" s="355" customFormat="1">
      <c r="A255" s="612"/>
      <c r="B255" s="393" t="s">
        <v>1671</v>
      </c>
      <c r="C255" s="393" t="s">
        <v>563</v>
      </c>
      <c r="D255" s="394" t="s">
        <v>564</v>
      </c>
      <c r="E255" s="393">
        <v>5</v>
      </c>
      <c r="F255" s="395">
        <v>1</v>
      </c>
      <c r="G255" s="395">
        <v>1</v>
      </c>
      <c r="H255" s="395">
        <v>2</v>
      </c>
      <c r="I255" s="395">
        <v>0</v>
      </c>
      <c r="J255" s="396" t="s">
        <v>1630</v>
      </c>
      <c r="K255" s="593">
        <f>'Allegato 1.1 (CE) new'!L255</f>
        <v>231843.51</v>
      </c>
      <c r="L255" s="593">
        <f>'Allegato 1.1 (CE) new'!M255</f>
        <v>239166</v>
      </c>
      <c r="M255" s="593">
        <f>'Allegato 1.1 (CE) new'!N255</f>
        <v>178967</v>
      </c>
      <c r="N255" s="593">
        <f>'Allegato 1.1 (CE) new'!O255</f>
        <v>178967</v>
      </c>
      <c r="O255" s="593">
        <f t="shared" ref="O255:R255" si="158">SUBTOTAL(9,O256:O258)</f>
        <v>182546.34</v>
      </c>
      <c r="P255" s="593">
        <f t="shared" si="158"/>
        <v>186197.26679999998</v>
      </c>
      <c r="Q255" s="593">
        <f t="shared" si="158"/>
        <v>0</v>
      </c>
      <c r="R255" s="593">
        <f t="shared" si="158"/>
        <v>-60199</v>
      </c>
      <c r="S255" s="593">
        <f>'Allegato 1.1 (CE) new'!R255</f>
        <v>0</v>
      </c>
      <c r="U255" s="361">
        <f t="shared" si="157"/>
        <v>0</v>
      </c>
    </row>
    <row r="256" spans="1:22" s="355" customFormat="1" ht="25.5">
      <c r="A256" s="612"/>
      <c r="B256" s="398" t="s">
        <v>1672</v>
      </c>
      <c r="C256" s="398" t="s">
        <v>565</v>
      </c>
      <c r="D256" s="399" t="s">
        <v>566</v>
      </c>
      <c r="E256" s="398">
        <v>5</v>
      </c>
      <c r="F256" s="400">
        <v>1</v>
      </c>
      <c r="G256" s="400">
        <v>1</v>
      </c>
      <c r="H256" s="400">
        <v>2</v>
      </c>
      <c r="I256" s="400">
        <v>1</v>
      </c>
      <c r="J256" s="406" t="s">
        <v>1631</v>
      </c>
      <c r="K256" s="594">
        <f>'Allegato 1.1 (CE) new'!L256</f>
        <v>0</v>
      </c>
      <c r="L256" s="594">
        <f>'Allegato 1.1 (CE) new'!M256</f>
        <v>0</v>
      </c>
      <c r="M256" s="594">
        <f>'Allegato 1.1 (CE) new'!N256</f>
        <v>0</v>
      </c>
      <c r="N256" s="594">
        <f>'Allegato 1.1 (CE) new'!O256</f>
        <v>0</v>
      </c>
      <c r="O256" s="578">
        <f t="shared" ref="O256:P258" si="159">N256*0.02+N256</f>
        <v>0</v>
      </c>
      <c r="P256" s="578">
        <f t="shared" si="159"/>
        <v>0</v>
      </c>
      <c r="Q256" s="578">
        <f t="shared" ref="Q256:Q258" si="160">N256-M256</f>
        <v>0</v>
      </c>
      <c r="R256" s="578">
        <f t="shared" ref="R256:R258" si="161">N256-L256</f>
        <v>0</v>
      </c>
      <c r="S256" s="578">
        <f>'Allegato 1.1 (CE) new'!R256</f>
        <v>0</v>
      </c>
      <c r="U256" s="361">
        <f t="shared" si="157"/>
        <v>0</v>
      </c>
    </row>
    <row r="257" spans="1:21" s="355" customFormat="1" ht="25.5">
      <c r="A257" s="612"/>
      <c r="B257" s="398" t="s">
        <v>1673</v>
      </c>
      <c r="C257" s="398" t="s">
        <v>567</v>
      </c>
      <c r="D257" s="399" t="s">
        <v>568</v>
      </c>
      <c r="E257" s="398">
        <v>5</v>
      </c>
      <c r="F257" s="400">
        <v>1</v>
      </c>
      <c r="G257" s="400">
        <v>1</v>
      </c>
      <c r="H257" s="400">
        <v>2</v>
      </c>
      <c r="I257" s="400">
        <v>2</v>
      </c>
      <c r="J257" s="406" t="s">
        <v>1632</v>
      </c>
      <c r="K257" s="594">
        <f>'Allegato 1.1 (CE) new'!L257</f>
        <v>0</v>
      </c>
      <c r="L257" s="594">
        <f>'Allegato 1.1 (CE) new'!M257</f>
        <v>0</v>
      </c>
      <c r="M257" s="594">
        <f>'Allegato 1.1 (CE) new'!N257</f>
        <v>0</v>
      </c>
      <c r="N257" s="594">
        <f>'Allegato 1.1 (CE) new'!O257</f>
        <v>0</v>
      </c>
      <c r="O257" s="578">
        <f t="shared" si="159"/>
        <v>0</v>
      </c>
      <c r="P257" s="578">
        <f t="shared" si="159"/>
        <v>0</v>
      </c>
      <c r="Q257" s="578">
        <f t="shared" si="160"/>
        <v>0</v>
      </c>
      <c r="R257" s="578">
        <f t="shared" si="161"/>
        <v>0</v>
      </c>
      <c r="S257" s="578">
        <f>'Allegato 1.1 (CE) new'!R257</f>
        <v>0</v>
      </c>
      <c r="U257" s="361">
        <f t="shared" si="157"/>
        <v>0</v>
      </c>
    </row>
    <row r="258" spans="1:21" s="355" customFormat="1">
      <c r="A258" s="612"/>
      <c r="B258" s="398" t="s">
        <v>1674</v>
      </c>
      <c r="C258" s="398" t="s">
        <v>569</v>
      </c>
      <c r="D258" s="399" t="s">
        <v>570</v>
      </c>
      <c r="E258" s="398">
        <v>5</v>
      </c>
      <c r="F258" s="400">
        <v>1</v>
      </c>
      <c r="G258" s="400">
        <v>1</v>
      </c>
      <c r="H258" s="400">
        <v>2</v>
      </c>
      <c r="I258" s="400">
        <v>3</v>
      </c>
      <c r="J258" s="406" t="s">
        <v>1633</v>
      </c>
      <c r="K258" s="594">
        <f>'Allegato 1.1 (CE) new'!L258</f>
        <v>231843.51</v>
      </c>
      <c r="L258" s="594">
        <f>'Allegato 1.1 (CE) new'!M258</f>
        <v>239166</v>
      </c>
      <c r="M258" s="594">
        <f>'Allegato 1.1 (CE) new'!N258</f>
        <v>178967</v>
      </c>
      <c r="N258" s="594">
        <f>'Allegato 1.1 (CE) new'!O258</f>
        <v>178967</v>
      </c>
      <c r="O258" s="578">
        <f t="shared" si="159"/>
        <v>182546.34</v>
      </c>
      <c r="P258" s="578">
        <f t="shared" si="159"/>
        <v>186197.26679999998</v>
      </c>
      <c r="Q258" s="578">
        <f t="shared" si="160"/>
        <v>0</v>
      </c>
      <c r="R258" s="578">
        <f t="shared" si="161"/>
        <v>-60199</v>
      </c>
      <c r="S258" s="578">
        <f>'Allegato 1.1 (CE) new'!R258</f>
        <v>0</v>
      </c>
      <c r="U258" s="361">
        <f t="shared" si="157"/>
        <v>0</v>
      </c>
    </row>
    <row r="259" spans="1:21">
      <c r="A259" s="605"/>
      <c r="B259" s="393" t="s">
        <v>1675</v>
      </c>
      <c r="C259" s="393" t="s">
        <v>571</v>
      </c>
      <c r="D259" s="394" t="s">
        <v>572</v>
      </c>
      <c r="E259" s="393">
        <v>5</v>
      </c>
      <c r="F259" s="395">
        <v>1</v>
      </c>
      <c r="G259" s="395">
        <v>1</v>
      </c>
      <c r="H259" s="395">
        <v>3</v>
      </c>
      <c r="I259" s="395">
        <v>0</v>
      </c>
      <c r="J259" s="396" t="s">
        <v>1634</v>
      </c>
      <c r="K259" s="593">
        <f>'Allegato 1.1 (CE) new'!L259</f>
        <v>5060878.1899999995</v>
      </c>
      <c r="L259" s="593">
        <f>'Allegato 1.1 (CE) new'!M259</f>
        <v>4856149</v>
      </c>
      <c r="M259" s="593">
        <f>'Allegato 1.1 (CE) new'!N259</f>
        <v>5678893</v>
      </c>
      <c r="N259" s="593">
        <f>'Allegato 1.1 (CE) new'!O259</f>
        <v>5676727</v>
      </c>
      <c r="O259" s="593">
        <f t="shared" ref="O259:R259" si="162">SUBTOTAL(9,O260:O263)</f>
        <v>5790261.54</v>
      </c>
      <c r="P259" s="593">
        <f t="shared" si="162"/>
        <v>5906066.7708000001</v>
      </c>
      <c r="Q259" s="593">
        <f t="shared" si="162"/>
        <v>-2166</v>
      </c>
      <c r="R259" s="593">
        <f t="shared" si="162"/>
        <v>820578</v>
      </c>
      <c r="S259" s="593">
        <f>'Allegato 1.1 (CE) new'!R259</f>
        <v>5676727</v>
      </c>
      <c r="U259" s="361">
        <f t="shared" si="157"/>
        <v>0</v>
      </c>
    </row>
    <row r="260" spans="1:21">
      <c r="A260" s="606"/>
      <c r="B260" s="398" t="s">
        <v>1676</v>
      </c>
      <c r="C260" s="398" t="s">
        <v>577</v>
      </c>
      <c r="D260" s="405" t="s">
        <v>578</v>
      </c>
      <c r="E260" s="398">
        <v>5</v>
      </c>
      <c r="F260" s="400">
        <v>1</v>
      </c>
      <c r="G260" s="400">
        <v>1</v>
      </c>
      <c r="H260" s="400">
        <v>3</v>
      </c>
      <c r="I260" s="400">
        <v>1</v>
      </c>
      <c r="J260" s="406" t="s">
        <v>1635</v>
      </c>
      <c r="K260" s="594">
        <f>'Allegato 1.1 (CE) new'!L260</f>
        <v>1023578.69</v>
      </c>
      <c r="L260" s="594">
        <f>'Allegato 1.1 (CE) new'!M260</f>
        <v>1018408</v>
      </c>
      <c r="M260" s="594">
        <f>'Allegato 1.1 (CE) new'!N260</f>
        <v>1398587</v>
      </c>
      <c r="N260" s="594">
        <f>'Allegato 1.1 (CE) new'!O260</f>
        <v>1367409</v>
      </c>
      <c r="O260" s="578">
        <f t="shared" ref="O260:P263" si="163">N260*0.02+N260</f>
        <v>1394757.18</v>
      </c>
      <c r="P260" s="578">
        <f t="shared" si="163"/>
        <v>1422652.3236</v>
      </c>
      <c r="Q260" s="578">
        <f t="shared" ref="Q260:Q263" si="164">N260-M260</f>
        <v>-31178</v>
      </c>
      <c r="R260" s="578">
        <f t="shared" ref="R260:R263" si="165">N260-L260</f>
        <v>349001</v>
      </c>
      <c r="S260" s="578">
        <f>'Allegato 1.1 (CE) new'!R260</f>
        <v>1367409</v>
      </c>
      <c r="U260" s="361">
        <f t="shared" si="157"/>
        <v>0</v>
      </c>
    </row>
    <row r="261" spans="1:21">
      <c r="A261" s="606"/>
      <c r="B261" s="398" t="s">
        <v>1677</v>
      </c>
      <c r="C261" s="398" t="s">
        <v>573</v>
      </c>
      <c r="D261" s="405" t="s">
        <v>574</v>
      </c>
      <c r="E261" s="398">
        <v>5</v>
      </c>
      <c r="F261" s="400">
        <v>1</v>
      </c>
      <c r="G261" s="400">
        <v>1</v>
      </c>
      <c r="H261" s="400">
        <v>3</v>
      </c>
      <c r="I261" s="400">
        <v>2</v>
      </c>
      <c r="J261" s="406" t="s">
        <v>1636</v>
      </c>
      <c r="K261" s="594">
        <f>'Allegato 1.1 (CE) new'!L261</f>
        <v>16896.379999999997</v>
      </c>
      <c r="L261" s="594">
        <f>'Allegato 1.1 (CE) new'!M261</f>
        <v>2058075</v>
      </c>
      <c r="M261" s="594">
        <f>'Allegato 1.1 (CE) new'!N261</f>
        <v>2248979</v>
      </c>
      <c r="N261" s="594">
        <f>'Allegato 1.1 (CE) new'!O261</f>
        <v>2327991</v>
      </c>
      <c r="O261" s="578">
        <f t="shared" si="163"/>
        <v>2374550.8199999998</v>
      </c>
      <c r="P261" s="578">
        <f t="shared" si="163"/>
        <v>2422041.8363999999</v>
      </c>
      <c r="Q261" s="578">
        <f t="shared" si="164"/>
        <v>79012</v>
      </c>
      <c r="R261" s="578">
        <f t="shared" si="165"/>
        <v>269916</v>
      </c>
      <c r="S261" s="578">
        <f>'Allegato 1.1 (CE) new'!R261</f>
        <v>2327991</v>
      </c>
      <c r="U261" s="361">
        <f t="shared" si="157"/>
        <v>0</v>
      </c>
    </row>
    <row r="262" spans="1:21">
      <c r="A262" s="606"/>
      <c r="B262" s="398" t="s">
        <v>1678</v>
      </c>
      <c r="C262" s="398" t="s">
        <v>575</v>
      </c>
      <c r="D262" s="405" t="s">
        <v>576</v>
      </c>
      <c r="E262" s="398">
        <v>5</v>
      </c>
      <c r="F262" s="400">
        <v>1</v>
      </c>
      <c r="G262" s="400">
        <v>1</v>
      </c>
      <c r="H262" s="400">
        <v>3</v>
      </c>
      <c r="I262" s="400">
        <v>3</v>
      </c>
      <c r="J262" s="406" t="s">
        <v>1637</v>
      </c>
      <c r="K262" s="594">
        <f>'Allegato 1.1 (CE) new'!L262</f>
        <v>1680897.56</v>
      </c>
      <c r="L262" s="594">
        <f>'Allegato 1.1 (CE) new'!M262</f>
        <v>1779666</v>
      </c>
      <c r="M262" s="594">
        <f>'Allegato 1.1 (CE) new'!N262</f>
        <v>2031327</v>
      </c>
      <c r="N262" s="594">
        <f>'Allegato 1.1 (CE) new'!O262</f>
        <v>1981327</v>
      </c>
      <c r="O262" s="578">
        <f t="shared" si="163"/>
        <v>2020953.54</v>
      </c>
      <c r="P262" s="578">
        <f t="shared" si="163"/>
        <v>2061372.6108000001</v>
      </c>
      <c r="Q262" s="578">
        <f t="shared" si="164"/>
        <v>-50000</v>
      </c>
      <c r="R262" s="578">
        <f t="shared" si="165"/>
        <v>201661</v>
      </c>
      <c r="S262" s="578">
        <f>'Allegato 1.1 (CE) new'!R262</f>
        <v>1981327</v>
      </c>
      <c r="U262" s="361">
        <f t="shared" si="157"/>
        <v>0</v>
      </c>
    </row>
    <row r="263" spans="1:21">
      <c r="A263" s="606"/>
      <c r="B263" s="398" t="s">
        <v>1677</v>
      </c>
      <c r="C263" s="398" t="s">
        <v>573</v>
      </c>
      <c r="D263" s="405" t="s">
        <v>574</v>
      </c>
      <c r="E263" s="398">
        <v>5</v>
      </c>
      <c r="F263" s="400">
        <v>1</v>
      </c>
      <c r="G263" s="400">
        <v>1</v>
      </c>
      <c r="H263" s="400">
        <v>3</v>
      </c>
      <c r="I263" s="400">
        <v>4</v>
      </c>
      <c r="J263" s="406" t="s">
        <v>1638</v>
      </c>
      <c r="K263" s="594">
        <f>'Allegato 1.1 (CE) new'!L263</f>
        <v>2339505.56</v>
      </c>
      <c r="L263" s="594">
        <f>'Allegato 1.1 (CE) new'!M263</f>
        <v>0</v>
      </c>
      <c r="M263" s="594">
        <f>'Allegato 1.1 (CE) new'!N263</f>
        <v>0</v>
      </c>
      <c r="N263" s="594">
        <f>'Allegato 1.1 (CE) new'!O263</f>
        <v>0</v>
      </c>
      <c r="O263" s="578">
        <f t="shared" si="163"/>
        <v>0</v>
      </c>
      <c r="P263" s="578">
        <f t="shared" si="163"/>
        <v>0</v>
      </c>
      <c r="Q263" s="578">
        <f t="shared" si="164"/>
        <v>0</v>
      </c>
      <c r="R263" s="578">
        <f t="shared" si="165"/>
        <v>0</v>
      </c>
      <c r="S263" s="578">
        <f>'Allegato 1.1 (CE) new'!R263</f>
        <v>0</v>
      </c>
      <c r="U263" s="361">
        <f t="shared" si="157"/>
        <v>0</v>
      </c>
    </row>
    <row r="264" spans="1:21">
      <c r="A264" s="605"/>
      <c r="B264" s="393" t="s">
        <v>1679</v>
      </c>
      <c r="C264" s="393" t="s">
        <v>579</v>
      </c>
      <c r="D264" s="394" t="s">
        <v>580</v>
      </c>
      <c r="E264" s="393">
        <v>5</v>
      </c>
      <c r="F264" s="395">
        <v>1</v>
      </c>
      <c r="G264" s="395">
        <v>1</v>
      </c>
      <c r="H264" s="395">
        <v>4</v>
      </c>
      <c r="I264" s="395">
        <v>0</v>
      </c>
      <c r="J264" s="396" t="s">
        <v>1639</v>
      </c>
      <c r="K264" s="593">
        <f>'Allegato 1.1 (CE) new'!L264</f>
        <v>99791.18</v>
      </c>
      <c r="L264" s="593">
        <f>'Allegato 1.1 (CE) new'!M264</f>
        <v>109103</v>
      </c>
      <c r="M264" s="593">
        <f>'Allegato 1.1 (CE) new'!N264</f>
        <v>108730</v>
      </c>
      <c r="N264" s="593">
        <f>'Allegato 1.1 (CE) new'!O264</f>
        <v>108730</v>
      </c>
      <c r="O264" s="593">
        <f t="shared" ref="O264:R264" si="166">O265</f>
        <v>110904.6</v>
      </c>
      <c r="P264" s="593">
        <f t="shared" si="166"/>
        <v>113122.69200000001</v>
      </c>
      <c r="Q264" s="593">
        <f t="shared" si="166"/>
        <v>0</v>
      </c>
      <c r="R264" s="593">
        <f t="shared" si="166"/>
        <v>-373</v>
      </c>
      <c r="S264" s="593">
        <f>'Allegato 1.1 (CE) new'!R264</f>
        <v>108730</v>
      </c>
      <c r="U264" s="361">
        <f t="shared" si="157"/>
        <v>0</v>
      </c>
    </row>
    <row r="265" spans="1:21">
      <c r="A265" s="606"/>
      <c r="B265" s="398" t="s">
        <v>1679</v>
      </c>
      <c r="C265" s="398" t="s">
        <v>579</v>
      </c>
      <c r="D265" s="399" t="s">
        <v>580</v>
      </c>
      <c r="E265" s="398">
        <v>5</v>
      </c>
      <c r="F265" s="400">
        <v>1</v>
      </c>
      <c r="G265" s="400">
        <v>1</v>
      </c>
      <c r="H265" s="400">
        <v>4</v>
      </c>
      <c r="I265" s="400">
        <v>1</v>
      </c>
      <c r="J265" s="406" t="s">
        <v>1639</v>
      </c>
      <c r="K265" s="594">
        <f>'Allegato 1.1 (CE) new'!L265</f>
        <v>99791.18</v>
      </c>
      <c r="L265" s="594">
        <f>'Allegato 1.1 (CE) new'!M265</f>
        <v>109103</v>
      </c>
      <c r="M265" s="594">
        <f>'Allegato 1.1 (CE) new'!N265</f>
        <v>108730</v>
      </c>
      <c r="N265" s="594">
        <f>'Allegato 1.1 (CE) new'!O265</f>
        <v>108730</v>
      </c>
      <c r="O265" s="578">
        <f>N265*0.02+N265</f>
        <v>110904.6</v>
      </c>
      <c r="P265" s="578">
        <f>O265*0.02+O265</f>
        <v>113122.69200000001</v>
      </c>
      <c r="Q265" s="578">
        <f>N265-M265</f>
        <v>0</v>
      </c>
      <c r="R265" s="578">
        <f>N265-L265</f>
        <v>-373</v>
      </c>
      <c r="S265" s="578">
        <f>'Allegato 1.1 (CE) new'!R265</f>
        <v>108730</v>
      </c>
      <c r="U265" s="361">
        <f t="shared" si="157"/>
        <v>0</v>
      </c>
    </row>
    <row r="266" spans="1:21">
      <c r="A266" s="605"/>
      <c r="B266" s="393" t="s">
        <v>1680</v>
      </c>
      <c r="C266" s="393" t="s">
        <v>581</v>
      </c>
      <c r="D266" s="394" t="s">
        <v>582</v>
      </c>
      <c r="E266" s="393">
        <v>5</v>
      </c>
      <c r="F266" s="395">
        <v>1</v>
      </c>
      <c r="G266" s="395">
        <v>1</v>
      </c>
      <c r="H266" s="395">
        <v>5</v>
      </c>
      <c r="I266" s="395">
        <v>0</v>
      </c>
      <c r="J266" s="396" t="s">
        <v>1640</v>
      </c>
      <c r="K266" s="593">
        <f>'Allegato 1.1 (CE) new'!L266</f>
        <v>1269993.43</v>
      </c>
      <c r="L266" s="593">
        <f>'Allegato 1.1 (CE) new'!M266</f>
        <v>1326332</v>
      </c>
      <c r="M266" s="593">
        <f>'Allegato 1.1 (CE) new'!N266</f>
        <v>1653740</v>
      </c>
      <c r="N266" s="593">
        <f>'Allegato 1.1 (CE) new'!O266</f>
        <v>1653740</v>
      </c>
      <c r="O266" s="593">
        <f t="shared" ref="O266:R266" si="167">O267</f>
        <v>1686814.8</v>
      </c>
      <c r="P266" s="593">
        <f t="shared" si="167"/>
        <v>1720551.0960000001</v>
      </c>
      <c r="Q266" s="593">
        <f t="shared" si="167"/>
        <v>0</v>
      </c>
      <c r="R266" s="593">
        <f t="shared" si="167"/>
        <v>327408</v>
      </c>
      <c r="S266" s="593">
        <f>'Allegato 1.1 (CE) new'!R266</f>
        <v>1653740</v>
      </c>
      <c r="U266" s="361">
        <f t="shared" si="157"/>
        <v>0</v>
      </c>
    </row>
    <row r="267" spans="1:21">
      <c r="A267" s="606"/>
      <c r="B267" s="398" t="s">
        <v>1680</v>
      </c>
      <c r="C267" s="398" t="s">
        <v>581</v>
      </c>
      <c r="D267" s="399" t="s">
        <v>582</v>
      </c>
      <c r="E267" s="398">
        <v>5</v>
      </c>
      <c r="F267" s="400">
        <v>1</v>
      </c>
      <c r="G267" s="400">
        <v>1</v>
      </c>
      <c r="H267" s="400">
        <v>5</v>
      </c>
      <c r="I267" s="400">
        <v>1</v>
      </c>
      <c r="J267" s="406" t="s">
        <v>1640</v>
      </c>
      <c r="K267" s="594">
        <f>'Allegato 1.1 (CE) new'!L267</f>
        <v>1269993.43</v>
      </c>
      <c r="L267" s="594">
        <f>'Allegato 1.1 (CE) new'!M267</f>
        <v>1326332</v>
      </c>
      <c r="M267" s="594">
        <f>'Allegato 1.1 (CE) new'!N267</f>
        <v>1653740</v>
      </c>
      <c r="N267" s="594">
        <f>'Allegato 1.1 (CE) new'!O267</f>
        <v>1653740</v>
      </c>
      <c r="O267" s="578">
        <f>N267*0.02+N267</f>
        <v>1686814.8</v>
      </c>
      <c r="P267" s="578">
        <f>O267*0.02+O267</f>
        <v>1720551.0960000001</v>
      </c>
      <c r="Q267" s="578">
        <f>N267-M267</f>
        <v>0</v>
      </c>
      <c r="R267" s="578">
        <f>N267-L267</f>
        <v>327408</v>
      </c>
      <c r="S267" s="578">
        <f>'Allegato 1.1 (CE) new'!R267</f>
        <v>1653740</v>
      </c>
      <c r="U267" s="361">
        <f t="shared" si="157"/>
        <v>0</v>
      </c>
    </row>
    <row r="268" spans="1:21">
      <c r="A268" s="605"/>
      <c r="B268" s="393" t="s">
        <v>1681</v>
      </c>
      <c r="C268" s="393" t="s">
        <v>583</v>
      </c>
      <c r="D268" s="394" t="s">
        <v>584</v>
      </c>
      <c r="E268" s="393">
        <v>5</v>
      </c>
      <c r="F268" s="395">
        <v>1</v>
      </c>
      <c r="G268" s="395">
        <v>1</v>
      </c>
      <c r="H268" s="395">
        <v>6</v>
      </c>
      <c r="I268" s="395">
        <v>0</v>
      </c>
      <c r="J268" s="396" t="s">
        <v>1641</v>
      </c>
      <c r="K268" s="593">
        <f>'Allegato 1.1 (CE) new'!L268</f>
        <v>2103091.4300000002</v>
      </c>
      <c r="L268" s="593">
        <f>'Allegato 1.1 (CE) new'!M268</f>
        <v>1826941</v>
      </c>
      <c r="M268" s="593">
        <f>'Allegato 1.1 (CE) new'!N268</f>
        <v>1625790</v>
      </c>
      <c r="N268" s="593">
        <f>'Allegato 1.1 (CE) new'!O268</f>
        <v>1625790</v>
      </c>
      <c r="O268" s="593">
        <f t="shared" ref="O268:R268" si="168">O269</f>
        <v>1658305.8</v>
      </c>
      <c r="P268" s="593">
        <f t="shared" si="168"/>
        <v>1691471.916</v>
      </c>
      <c r="Q268" s="593">
        <f t="shared" si="168"/>
        <v>0</v>
      </c>
      <c r="R268" s="593">
        <f t="shared" si="168"/>
        <v>-201151</v>
      </c>
      <c r="S268" s="593">
        <f>'Allegato 1.1 (CE) new'!R268</f>
        <v>1625790</v>
      </c>
      <c r="U268" s="361">
        <f t="shared" si="157"/>
        <v>0</v>
      </c>
    </row>
    <row r="269" spans="1:21">
      <c r="A269" s="606"/>
      <c r="B269" s="398" t="s">
        <v>1681</v>
      </c>
      <c r="C269" s="398" t="s">
        <v>583</v>
      </c>
      <c r="D269" s="399" t="s">
        <v>584</v>
      </c>
      <c r="E269" s="398">
        <v>5</v>
      </c>
      <c r="F269" s="400">
        <v>1</v>
      </c>
      <c r="G269" s="400">
        <v>1</v>
      </c>
      <c r="H269" s="400">
        <v>6</v>
      </c>
      <c r="I269" s="400">
        <v>1</v>
      </c>
      <c r="J269" s="406" t="s">
        <v>1641</v>
      </c>
      <c r="K269" s="594">
        <f>'Allegato 1.1 (CE) new'!L269</f>
        <v>2103091.4300000002</v>
      </c>
      <c r="L269" s="594">
        <f>'Allegato 1.1 (CE) new'!M269</f>
        <v>1826941</v>
      </c>
      <c r="M269" s="594">
        <f>'Allegato 1.1 (CE) new'!N269</f>
        <v>1625790</v>
      </c>
      <c r="N269" s="594">
        <f>'Allegato 1.1 (CE) new'!O269</f>
        <v>1625790</v>
      </c>
      <c r="O269" s="578">
        <f>N269*0.02+N269</f>
        <v>1658305.8</v>
      </c>
      <c r="P269" s="578">
        <f>O269*0.02+O269</f>
        <v>1691471.916</v>
      </c>
      <c r="Q269" s="578">
        <f>N269-M269</f>
        <v>0</v>
      </c>
      <c r="R269" s="578">
        <f>N269-L269</f>
        <v>-201151</v>
      </c>
      <c r="S269" s="578">
        <f>'Allegato 1.1 (CE) new'!R269</f>
        <v>1625790</v>
      </c>
      <c r="U269" s="361">
        <f t="shared" si="157"/>
        <v>0</v>
      </c>
    </row>
    <row r="270" spans="1:21">
      <c r="A270" s="605"/>
      <c r="B270" s="393" t="s">
        <v>1682</v>
      </c>
      <c r="C270" s="393" t="s">
        <v>585</v>
      </c>
      <c r="D270" s="394" t="s">
        <v>586</v>
      </c>
      <c r="E270" s="393">
        <v>5</v>
      </c>
      <c r="F270" s="395">
        <v>1</v>
      </c>
      <c r="G270" s="395">
        <v>1</v>
      </c>
      <c r="H270" s="395">
        <v>7</v>
      </c>
      <c r="I270" s="395">
        <v>0</v>
      </c>
      <c r="J270" s="396" t="s">
        <v>1642</v>
      </c>
      <c r="K270" s="593">
        <f>'Allegato 1.1 (CE) new'!L270</f>
        <v>24004.86</v>
      </c>
      <c r="L270" s="593">
        <f>'Allegato 1.1 (CE) new'!M270</f>
        <v>21608</v>
      </c>
      <c r="M270" s="593">
        <f>'Allegato 1.1 (CE) new'!N270</f>
        <v>56540</v>
      </c>
      <c r="N270" s="593">
        <f>'Allegato 1.1 (CE) new'!O270</f>
        <v>56540</v>
      </c>
      <c r="O270" s="593">
        <f t="shared" ref="O270:R270" si="169">O271+O272</f>
        <v>57670.8</v>
      </c>
      <c r="P270" s="593">
        <f t="shared" si="169"/>
        <v>58824.216</v>
      </c>
      <c r="Q270" s="593">
        <f t="shared" si="169"/>
        <v>0</v>
      </c>
      <c r="R270" s="593">
        <f t="shared" si="169"/>
        <v>34932</v>
      </c>
      <c r="S270" s="593">
        <f>'Allegato 1.1 (CE) new'!R270</f>
        <v>56540</v>
      </c>
      <c r="U270" s="361">
        <f t="shared" si="157"/>
        <v>0</v>
      </c>
    </row>
    <row r="271" spans="1:21">
      <c r="A271" s="606"/>
      <c r="B271" s="398" t="s">
        <v>1682</v>
      </c>
      <c r="C271" s="398" t="s">
        <v>585</v>
      </c>
      <c r="D271" s="399" t="s">
        <v>586</v>
      </c>
      <c r="E271" s="398">
        <v>5</v>
      </c>
      <c r="F271" s="400">
        <v>1</v>
      </c>
      <c r="G271" s="400">
        <v>1</v>
      </c>
      <c r="H271" s="400">
        <v>7</v>
      </c>
      <c r="I271" s="400">
        <v>1</v>
      </c>
      <c r="J271" s="406" t="s">
        <v>1643</v>
      </c>
      <c r="K271" s="594">
        <f>'Allegato 1.1 (CE) new'!L271</f>
        <v>7444.58</v>
      </c>
      <c r="L271" s="594">
        <f>'Allegato 1.1 (CE) new'!M271</f>
        <v>8051</v>
      </c>
      <c r="M271" s="594">
        <f>'Allegato 1.1 (CE) new'!N271</f>
        <v>56540</v>
      </c>
      <c r="N271" s="594">
        <f>'Allegato 1.1 (CE) new'!O271</f>
        <v>56540</v>
      </c>
      <c r="O271" s="578">
        <f t="shared" ref="O271:P272" si="170">N271*0.02+N271</f>
        <v>57670.8</v>
      </c>
      <c r="P271" s="578">
        <f t="shared" si="170"/>
        <v>58824.216</v>
      </c>
      <c r="Q271" s="578">
        <f t="shared" ref="Q271:Q272" si="171">N271-M271</f>
        <v>0</v>
      </c>
      <c r="R271" s="578">
        <f t="shared" ref="R271:R272" si="172">N271-L271</f>
        <v>48489</v>
      </c>
      <c r="S271" s="578">
        <f>'Allegato 1.1 (CE) new'!R271</f>
        <v>56540</v>
      </c>
      <c r="U271" s="361">
        <f t="shared" si="157"/>
        <v>0</v>
      </c>
    </row>
    <row r="272" spans="1:21">
      <c r="A272" s="606"/>
      <c r="B272" s="398" t="s">
        <v>1682</v>
      </c>
      <c r="C272" s="398" t="s">
        <v>585</v>
      </c>
      <c r="D272" s="399" t="s">
        <v>586</v>
      </c>
      <c r="E272" s="398">
        <v>5</v>
      </c>
      <c r="F272" s="400">
        <v>1</v>
      </c>
      <c r="G272" s="400">
        <v>1</v>
      </c>
      <c r="H272" s="400">
        <v>7</v>
      </c>
      <c r="I272" s="400">
        <v>2</v>
      </c>
      <c r="J272" s="406" t="s">
        <v>1644</v>
      </c>
      <c r="K272" s="594">
        <f>'Allegato 1.1 (CE) new'!L272</f>
        <v>16560.28</v>
      </c>
      <c r="L272" s="594">
        <f>'Allegato 1.1 (CE) new'!M272</f>
        <v>13557</v>
      </c>
      <c r="M272" s="594">
        <f>'Allegato 1.1 (CE) new'!N272</f>
        <v>0</v>
      </c>
      <c r="N272" s="594">
        <f>'Allegato 1.1 (CE) new'!O272</f>
        <v>0</v>
      </c>
      <c r="O272" s="578">
        <f t="shared" si="170"/>
        <v>0</v>
      </c>
      <c r="P272" s="578">
        <f t="shared" si="170"/>
        <v>0</v>
      </c>
      <c r="Q272" s="578">
        <f t="shared" si="171"/>
        <v>0</v>
      </c>
      <c r="R272" s="578">
        <f t="shared" si="172"/>
        <v>-13557</v>
      </c>
      <c r="S272" s="578">
        <f>'Allegato 1.1 (CE) new'!R272</f>
        <v>0</v>
      </c>
      <c r="U272" s="361">
        <f t="shared" si="157"/>
        <v>0</v>
      </c>
    </row>
    <row r="273" spans="1:21">
      <c r="A273" s="605"/>
      <c r="B273" s="393" t="s">
        <v>1683</v>
      </c>
      <c r="C273" s="393" t="s">
        <v>587</v>
      </c>
      <c r="D273" s="394" t="s">
        <v>588</v>
      </c>
      <c r="E273" s="393">
        <v>5</v>
      </c>
      <c r="F273" s="395">
        <v>1</v>
      </c>
      <c r="G273" s="395">
        <v>1</v>
      </c>
      <c r="H273" s="395">
        <v>8</v>
      </c>
      <c r="I273" s="395">
        <v>0</v>
      </c>
      <c r="J273" s="396" t="s">
        <v>1645</v>
      </c>
      <c r="K273" s="593">
        <f>'Allegato 1.1 (CE) new'!L273</f>
        <v>0</v>
      </c>
      <c r="L273" s="593">
        <f>'Allegato 1.1 (CE) new'!M273</f>
        <v>0</v>
      </c>
      <c r="M273" s="593">
        <f>'Allegato 1.1 (CE) new'!N273</f>
        <v>0</v>
      </c>
      <c r="N273" s="593">
        <f>'Allegato 1.1 (CE) new'!O273</f>
        <v>0</v>
      </c>
      <c r="O273" s="593">
        <f t="shared" ref="O273:R273" si="173">O274</f>
        <v>0</v>
      </c>
      <c r="P273" s="593">
        <f t="shared" si="173"/>
        <v>0</v>
      </c>
      <c r="Q273" s="593">
        <f t="shared" si="173"/>
        <v>0</v>
      </c>
      <c r="R273" s="593">
        <f t="shared" si="173"/>
        <v>0</v>
      </c>
      <c r="S273" s="593">
        <f>'Allegato 1.1 (CE) new'!R273</f>
        <v>0</v>
      </c>
      <c r="U273" s="361">
        <f t="shared" si="157"/>
        <v>0</v>
      </c>
    </row>
    <row r="274" spans="1:21">
      <c r="A274" s="606"/>
      <c r="B274" s="398" t="s">
        <v>1683</v>
      </c>
      <c r="C274" s="398" t="s">
        <v>587</v>
      </c>
      <c r="D274" s="399" t="s">
        <v>588</v>
      </c>
      <c r="E274" s="398">
        <v>5</v>
      </c>
      <c r="F274" s="400">
        <v>1</v>
      </c>
      <c r="G274" s="400">
        <v>1</v>
      </c>
      <c r="H274" s="400">
        <v>8</v>
      </c>
      <c r="I274" s="400">
        <v>1</v>
      </c>
      <c r="J274" s="406" t="s">
        <v>1646</v>
      </c>
      <c r="K274" s="594">
        <f>'Allegato 1.1 (CE) new'!L274</f>
        <v>0</v>
      </c>
      <c r="L274" s="594">
        <f>'Allegato 1.1 (CE) new'!M274</f>
        <v>0</v>
      </c>
      <c r="M274" s="594">
        <f>'Allegato 1.1 (CE) new'!N274</f>
        <v>0</v>
      </c>
      <c r="N274" s="594">
        <f>'Allegato 1.1 (CE) new'!O274</f>
        <v>0</v>
      </c>
      <c r="O274" s="578">
        <f>N274*0.02+N274</f>
        <v>0</v>
      </c>
      <c r="P274" s="578">
        <f>O274*0.02+O274</f>
        <v>0</v>
      </c>
      <c r="Q274" s="578">
        <f>N274-M274</f>
        <v>0</v>
      </c>
      <c r="R274" s="578">
        <f>N274-L274</f>
        <v>0</v>
      </c>
      <c r="S274" s="578">
        <f>'Allegato 1.1 (CE) new'!R274</f>
        <v>0</v>
      </c>
      <c r="U274" s="361">
        <f t="shared" si="157"/>
        <v>0</v>
      </c>
    </row>
    <row r="275" spans="1:21">
      <c r="A275" s="605"/>
      <c r="B275" s="393" t="s">
        <v>1684</v>
      </c>
      <c r="C275" s="393" t="s">
        <v>589</v>
      </c>
      <c r="D275" s="394" t="s">
        <v>590</v>
      </c>
      <c r="E275" s="393">
        <v>5</v>
      </c>
      <c r="F275" s="395">
        <v>1</v>
      </c>
      <c r="G275" s="395">
        <v>1</v>
      </c>
      <c r="H275" s="395">
        <v>9</v>
      </c>
      <c r="I275" s="395">
        <v>0</v>
      </c>
      <c r="J275" s="396" t="s">
        <v>1685</v>
      </c>
      <c r="K275" s="593">
        <f>'Allegato 1.1 (CE) new'!L275</f>
        <v>8818293.8599999994</v>
      </c>
      <c r="L275" s="593">
        <f>'Allegato 1.1 (CE) new'!M275</f>
        <v>8818294</v>
      </c>
      <c r="M275" s="593">
        <f>'Allegato 1.1 (CE) new'!N275</f>
        <v>8931783</v>
      </c>
      <c r="N275" s="593">
        <f>'Allegato 1.1 (CE) new'!O275</f>
        <v>8931783</v>
      </c>
      <c r="O275" s="593">
        <f t="shared" ref="O275:R275" si="174">O276</f>
        <v>9110418.6600000001</v>
      </c>
      <c r="P275" s="593">
        <f t="shared" si="174"/>
        <v>9292627.0331999995</v>
      </c>
      <c r="Q275" s="593">
        <f t="shared" si="174"/>
        <v>0</v>
      </c>
      <c r="R275" s="593">
        <f t="shared" si="174"/>
        <v>113489</v>
      </c>
      <c r="S275" s="593">
        <f>'Allegato 1.1 (CE) new'!R275</f>
        <v>0</v>
      </c>
      <c r="U275" s="361">
        <f t="shared" si="157"/>
        <v>0</v>
      </c>
    </row>
    <row r="276" spans="1:21">
      <c r="A276" s="606" t="s">
        <v>350</v>
      </c>
      <c r="B276" s="398" t="s">
        <v>1684</v>
      </c>
      <c r="C276" s="398" t="s">
        <v>589</v>
      </c>
      <c r="D276" s="399" t="s">
        <v>590</v>
      </c>
      <c r="E276" s="398">
        <v>5</v>
      </c>
      <c r="F276" s="400">
        <v>1</v>
      </c>
      <c r="G276" s="400">
        <v>1</v>
      </c>
      <c r="H276" s="400">
        <v>9</v>
      </c>
      <c r="I276" s="400">
        <v>1</v>
      </c>
      <c r="J276" s="406" t="s">
        <v>1685</v>
      </c>
      <c r="K276" s="594">
        <f>'Allegato 1.1 (CE) new'!L276</f>
        <v>8818293.8599999994</v>
      </c>
      <c r="L276" s="594">
        <f>'Allegato 1.1 (CE) new'!M276</f>
        <v>8818294</v>
      </c>
      <c r="M276" s="594">
        <f>'Allegato 1.1 (CE) new'!N276</f>
        <v>8931783</v>
      </c>
      <c r="N276" s="594">
        <f>'Allegato 1.1 (CE) new'!O276</f>
        <v>8931783</v>
      </c>
      <c r="O276" s="578">
        <f>N276*0.02+N276</f>
        <v>9110418.6600000001</v>
      </c>
      <c r="P276" s="578">
        <f>O276*0.02+O276</f>
        <v>9292627.0331999995</v>
      </c>
      <c r="Q276" s="578">
        <f>N276-M276</f>
        <v>0</v>
      </c>
      <c r="R276" s="578">
        <f>N276-L276</f>
        <v>113489</v>
      </c>
      <c r="S276" s="578">
        <f>'Allegato 1.1 (CE) new'!R276</f>
        <v>0</v>
      </c>
      <c r="U276" s="361">
        <f t="shared" si="157"/>
        <v>0</v>
      </c>
    </row>
    <row r="277" spans="1:21">
      <c r="A277" s="607"/>
      <c r="B277" s="389" t="s">
        <v>1686</v>
      </c>
      <c r="C277" s="389" t="s">
        <v>591</v>
      </c>
      <c r="D277" s="388" t="s">
        <v>1687</v>
      </c>
      <c r="E277" s="389">
        <v>5</v>
      </c>
      <c r="F277" s="390">
        <v>1</v>
      </c>
      <c r="G277" s="390">
        <v>2</v>
      </c>
      <c r="H277" s="390">
        <v>0</v>
      </c>
      <c r="I277" s="390">
        <v>0</v>
      </c>
      <c r="J277" s="391" t="s">
        <v>1688</v>
      </c>
      <c r="K277" s="592">
        <f>'Allegato 1.1 (CE) new'!L277</f>
        <v>423128.81999999995</v>
      </c>
      <c r="L277" s="592">
        <f>'Allegato 1.1 (CE) new'!M277</f>
        <v>409910</v>
      </c>
      <c r="M277" s="592">
        <f>'Allegato 1.1 (CE) new'!N277</f>
        <v>353776</v>
      </c>
      <c r="N277" s="592">
        <f>'Allegato 1.1 (CE) new'!O277</f>
        <v>353776</v>
      </c>
      <c r="O277" s="592">
        <f t="shared" ref="O277:R277" si="175">O278</f>
        <v>360851.51999999996</v>
      </c>
      <c r="P277" s="592">
        <f t="shared" si="175"/>
        <v>368068.55040000001</v>
      </c>
      <c r="Q277" s="592">
        <f t="shared" si="175"/>
        <v>0</v>
      </c>
      <c r="R277" s="592">
        <f t="shared" si="175"/>
        <v>-56134</v>
      </c>
      <c r="S277" s="592">
        <f>'Allegato 1.1 (CE) new'!R277</f>
        <v>353776</v>
      </c>
      <c r="U277" s="361">
        <f t="shared" si="157"/>
        <v>0</v>
      </c>
    </row>
    <row r="278" spans="1:21">
      <c r="A278" s="605"/>
      <c r="B278" s="393" t="s">
        <v>1686</v>
      </c>
      <c r="C278" s="393" t="s">
        <v>591</v>
      </c>
      <c r="D278" s="394" t="s">
        <v>592</v>
      </c>
      <c r="E278" s="393">
        <v>5</v>
      </c>
      <c r="F278" s="395">
        <v>1</v>
      </c>
      <c r="G278" s="395">
        <v>2</v>
      </c>
      <c r="H278" s="395">
        <v>1</v>
      </c>
      <c r="I278" s="395">
        <v>0</v>
      </c>
      <c r="J278" s="396" t="s">
        <v>219</v>
      </c>
      <c r="K278" s="593">
        <f>'Allegato 1.1 (CE) new'!L278</f>
        <v>423128.81999999995</v>
      </c>
      <c r="L278" s="593">
        <f>'Allegato 1.1 (CE) new'!M278</f>
        <v>409910</v>
      </c>
      <c r="M278" s="593">
        <f>'Allegato 1.1 (CE) new'!N278</f>
        <v>353776</v>
      </c>
      <c r="N278" s="593">
        <f>'Allegato 1.1 (CE) new'!O278</f>
        <v>353776</v>
      </c>
      <c r="O278" s="593">
        <f t="shared" ref="O278:R278" si="176">SUBTOTAL(9,O279:O285)</f>
        <v>360851.51999999996</v>
      </c>
      <c r="P278" s="593">
        <f t="shared" si="176"/>
        <v>368068.55040000001</v>
      </c>
      <c r="Q278" s="593">
        <f t="shared" si="176"/>
        <v>0</v>
      </c>
      <c r="R278" s="593">
        <f t="shared" si="176"/>
        <v>-56134</v>
      </c>
      <c r="S278" s="593">
        <f>'Allegato 1.1 (CE) new'!R278</f>
        <v>353776</v>
      </c>
      <c r="U278" s="361">
        <f t="shared" si="157"/>
        <v>0</v>
      </c>
    </row>
    <row r="279" spans="1:21">
      <c r="A279" s="606"/>
      <c r="B279" s="398" t="s">
        <v>1689</v>
      </c>
      <c r="C279" s="398" t="s">
        <v>593</v>
      </c>
      <c r="D279" s="399" t="s">
        <v>594</v>
      </c>
      <c r="E279" s="398">
        <v>5</v>
      </c>
      <c r="F279" s="400">
        <v>1</v>
      </c>
      <c r="G279" s="400">
        <v>2</v>
      </c>
      <c r="H279" s="400">
        <v>1</v>
      </c>
      <c r="I279" s="400">
        <v>1</v>
      </c>
      <c r="J279" s="406" t="s">
        <v>1651</v>
      </c>
      <c r="K279" s="594">
        <f>'Allegato 1.1 (CE) new'!L279</f>
        <v>171.59</v>
      </c>
      <c r="L279" s="594">
        <f>'Allegato 1.1 (CE) new'!M279</f>
        <v>172</v>
      </c>
      <c r="M279" s="594">
        <f>'Allegato 1.1 (CE) new'!N279</f>
        <v>0</v>
      </c>
      <c r="N279" s="594">
        <f>'Allegato 1.1 (CE) new'!O279</f>
        <v>0</v>
      </c>
      <c r="O279" s="578">
        <f t="shared" ref="O279:P285" si="177">N279*0.02+N279</f>
        <v>0</v>
      </c>
      <c r="P279" s="578">
        <f t="shared" si="177"/>
        <v>0</v>
      </c>
      <c r="Q279" s="578">
        <f t="shared" ref="Q279:Q285" si="178">N279-M279</f>
        <v>0</v>
      </c>
      <c r="R279" s="578">
        <f t="shared" ref="R279:R285" si="179">N279-L279</f>
        <v>-172</v>
      </c>
      <c r="S279" s="578">
        <f>'Allegato 1.1 (CE) new'!R279</f>
        <v>0</v>
      </c>
      <c r="U279" s="361">
        <f t="shared" si="157"/>
        <v>0</v>
      </c>
    </row>
    <row r="280" spans="1:21">
      <c r="A280" s="606"/>
      <c r="B280" s="398" t="s">
        <v>1690</v>
      </c>
      <c r="C280" s="398" t="s">
        <v>595</v>
      </c>
      <c r="D280" s="399" t="s">
        <v>596</v>
      </c>
      <c r="E280" s="398">
        <v>5</v>
      </c>
      <c r="F280" s="400">
        <v>1</v>
      </c>
      <c r="G280" s="400">
        <v>2</v>
      </c>
      <c r="H280" s="400">
        <v>1</v>
      </c>
      <c r="I280" s="400">
        <v>2</v>
      </c>
      <c r="J280" s="406" t="s">
        <v>1691</v>
      </c>
      <c r="K280" s="594">
        <f>'Allegato 1.1 (CE) new'!L280</f>
        <v>15356.75</v>
      </c>
      <c r="L280" s="594">
        <f>'Allegato 1.1 (CE) new'!M280</f>
        <v>10672</v>
      </c>
      <c r="M280" s="594">
        <f>'Allegato 1.1 (CE) new'!N280</f>
        <v>6127</v>
      </c>
      <c r="N280" s="594">
        <f>'Allegato 1.1 (CE) new'!O280</f>
        <v>6127</v>
      </c>
      <c r="O280" s="578">
        <f t="shared" si="177"/>
        <v>6249.54</v>
      </c>
      <c r="P280" s="578">
        <f t="shared" si="177"/>
        <v>6374.5307999999995</v>
      </c>
      <c r="Q280" s="578">
        <f t="shared" si="178"/>
        <v>0</v>
      </c>
      <c r="R280" s="578">
        <f t="shared" si="179"/>
        <v>-4545</v>
      </c>
      <c r="S280" s="578">
        <f>'Allegato 1.1 (CE) new'!R280</f>
        <v>6127</v>
      </c>
      <c r="U280" s="361">
        <f t="shared" si="157"/>
        <v>0</v>
      </c>
    </row>
    <row r="281" spans="1:21">
      <c r="A281" s="606"/>
      <c r="B281" s="398" t="s">
        <v>1692</v>
      </c>
      <c r="C281" s="398" t="s">
        <v>597</v>
      </c>
      <c r="D281" s="399" t="s">
        <v>598</v>
      </c>
      <c r="E281" s="398">
        <v>5</v>
      </c>
      <c r="F281" s="400">
        <v>1</v>
      </c>
      <c r="G281" s="400">
        <v>2</v>
      </c>
      <c r="H281" s="400">
        <v>1</v>
      </c>
      <c r="I281" s="400">
        <v>3</v>
      </c>
      <c r="J281" s="406" t="s">
        <v>1653</v>
      </c>
      <c r="K281" s="594">
        <f>'Allegato 1.1 (CE) new'!L281</f>
        <v>141558.70000000001</v>
      </c>
      <c r="L281" s="594">
        <f>'Allegato 1.1 (CE) new'!M281</f>
        <v>154356</v>
      </c>
      <c r="M281" s="594">
        <f>'Allegato 1.1 (CE) new'!N281</f>
        <v>160000</v>
      </c>
      <c r="N281" s="594">
        <f>'Allegato 1.1 (CE) new'!O281</f>
        <v>160000</v>
      </c>
      <c r="O281" s="578">
        <f t="shared" si="177"/>
        <v>163200</v>
      </c>
      <c r="P281" s="578">
        <f t="shared" si="177"/>
        <v>166464</v>
      </c>
      <c r="Q281" s="578">
        <f t="shared" si="178"/>
        <v>0</v>
      </c>
      <c r="R281" s="578">
        <f t="shared" si="179"/>
        <v>5644</v>
      </c>
      <c r="S281" s="578">
        <f>'Allegato 1.1 (CE) new'!R281</f>
        <v>160000</v>
      </c>
      <c r="U281" s="361">
        <f t="shared" si="157"/>
        <v>0</v>
      </c>
    </row>
    <row r="282" spans="1:21">
      <c r="A282" s="606"/>
      <c r="B282" s="398" t="s">
        <v>1693</v>
      </c>
      <c r="C282" s="398" t="s">
        <v>599</v>
      </c>
      <c r="D282" s="399" t="s">
        <v>600</v>
      </c>
      <c r="E282" s="398">
        <v>5</v>
      </c>
      <c r="F282" s="400">
        <v>1</v>
      </c>
      <c r="G282" s="400">
        <v>2</v>
      </c>
      <c r="H282" s="400">
        <v>1</v>
      </c>
      <c r="I282" s="400">
        <v>4</v>
      </c>
      <c r="J282" s="406" t="s">
        <v>1654</v>
      </c>
      <c r="K282" s="594">
        <f>'Allegato 1.1 (CE) new'!L282</f>
        <v>151161.56</v>
      </c>
      <c r="L282" s="594">
        <f>'Allegato 1.1 (CE) new'!M282</f>
        <v>136924</v>
      </c>
      <c r="M282" s="594">
        <f>'Allegato 1.1 (CE) new'!N282</f>
        <v>119309</v>
      </c>
      <c r="N282" s="594">
        <f>'Allegato 1.1 (CE) new'!O282</f>
        <v>119309</v>
      </c>
      <c r="O282" s="578">
        <f t="shared" si="177"/>
        <v>121695.18</v>
      </c>
      <c r="P282" s="578">
        <f t="shared" si="177"/>
        <v>124129.0836</v>
      </c>
      <c r="Q282" s="578">
        <f t="shared" si="178"/>
        <v>0</v>
      </c>
      <c r="R282" s="578">
        <f t="shared" si="179"/>
        <v>-17615</v>
      </c>
      <c r="S282" s="578">
        <f>'Allegato 1.1 (CE) new'!R282</f>
        <v>119309</v>
      </c>
      <c r="U282" s="361">
        <f t="shared" si="157"/>
        <v>0</v>
      </c>
    </row>
    <row r="283" spans="1:21">
      <c r="A283" s="606"/>
      <c r="B283" s="398" t="s">
        <v>1694</v>
      </c>
      <c r="C283" s="398" t="s">
        <v>601</v>
      </c>
      <c r="D283" s="399" t="s">
        <v>602</v>
      </c>
      <c r="E283" s="398">
        <v>5</v>
      </c>
      <c r="F283" s="400">
        <v>1</v>
      </c>
      <c r="G283" s="400">
        <v>2</v>
      </c>
      <c r="H283" s="400">
        <v>1</v>
      </c>
      <c r="I283" s="400">
        <v>5</v>
      </c>
      <c r="J283" s="406" t="s">
        <v>1655</v>
      </c>
      <c r="K283" s="594">
        <f>'Allegato 1.1 (CE) new'!L283</f>
        <v>100459.42</v>
      </c>
      <c r="L283" s="594">
        <f>'Allegato 1.1 (CE) new'!M283</f>
        <v>93340</v>
      </c>
      <c r="M283" s="594">
        <f>'Allegato 1.1 (CE) new'!N283</f>
        <v>63967</v>
      </c>
      <c r="N283" s="594">
        <f>'Allegato 1.1 (CE) new'!O283</f>
        <v>63967</v>
      </c>
      <c r="O283" s="578">
        <f t="shared" si="177"/>
        <v>65246.34</v>
      </c>
      <c r="P283" s="578">
        <f t="shared" si="177"/>
        <v>66551.266799999998</v>
      </c>
      <c r="Q283" s="578">
        <f t="shared" si="178"/>
        <v>0</v>
      </c>
      <c r="R283" s="578">
        <f t="shared" si="179"/>
        <v>-29373</v>
      </c>
      <c r="S283" s="578">
        <f>'Allegato 1.1 (CE) new'!R283</f>
        <v>63967</v>
      </c>
      <c r="U283" s="361">
        <f t="shared" si="157"/>
        <v>0</v>
      </c>
    </row>
    <row r="284" spans="1:21">
      <c r="A284" s="606"/>
      <c r="B284" s="398" t="s">
        <v>1695</v>
      </c>
      <c r="C284" s="398" t="s">
        <v>603</v>
      </c>
      <c r="D284" s="399" t="s">
        <v>604</v>
      </c>
      <c r="E284" s="398">
        <v>5</v>
      </c>
      <c r="F284" s="400">
        <v>1</v>
      </c>
      <c r="G284" s="400">
        <v>2</v>
      </c>
      <c r="H284" s="400">
        <v>1</v>
      </c>
      <c r="I284" s="400">
        <v>6</v>
      </c>
      <c r="J284" s="406" t="s">
        <v>1656</v>
      </c>
      <c r="K284" s="594">
        <f>'Allegato 1.1 (CE) new'!L284</f>
        <v>14420.8</v>
      </c>
      <c r="L284" s="594">
        <f>'Allegato 1.1 (CE) new'!M284</f>
        <v>14446</v>
      </c>
      <c r="M284" s="594">
        <f>'Allegato 1.1 (CE) new'!N284</f>
        <v>4373</v>
      </c>
      <c r="N284" s="594">
        <f>'Allegato 1.1 (CE) new'!O284</f>
        <v>4373</v>
      </c>
      <c r="O284" s="578">
        <f t="shared" si="177"/>
        <v>4460.46</v>
      </c>
      <c r="P284" s="578">
        <f t="shared" si="177"/>
        <v>4549.6692000000003</v>
      </c>
      <c r="Q284" s="578">
        <f t="shared" si="178"/>
        <v>0</v>
      </c>
      <c r="R284" s="578">
        <f t="shared" si="179"/>
        <v>-10073</v>
      </c>
      <c r="S284" s="578">
        <f>'Allegato 1.1 (CE) new'!R284</f>
        <v>4373</v>
      </c>
      <c r="U284" s="361">
        <f t="shared" si="157"/>
        <v>0</v>
      </c>
    </row>
    <row r="285" spans="1:21">
      <c r="A285" s="606" t="s">
        <v>350</v>
      </c>
      <c r="B285" s="398" t="s">
        <v>1696</v>
      </c>
      <c r="C285" s="398" t="s">
        <v>605</v>
      </c>
      <c r="D285" s="399" t="s">
        <v>606</v>
      </c>
      <c r="E285" s="398">
        <v>5</v>
      </c>
      <c r="F285" s="400">
        <v>1</v>
      </c>
      <c r="G285" s="400">
        <v>2</v>
      </c>
      <c r="H285" s="400">
        <v>1</v>
      </c>
      <c r="I285" s="400">
        <v>7</v>
      </c>
      <c r="J285" s="406" t="s">
        <v>1697</v>
      </c>
      <c r="K285" s="594">
        <f>'Allegato 1.1 (CE) new'!L285</f>
        <v>0</v>
      </c>
      <c r="L285" s="594">
        <f>'Allegato 1.1 (CE) new'!M285</f>
        <v>0</v>
      </c>
      <c r="M285" s="594">
        <f>'Allegato 1.1 (CE) new'!N285</f>
        <v>0</v>
      </c>
      <c r="N285" s="594">
        <f>'Allegato 1.1 (CE) new'!O285</f>
        <v>0</v>
      </c>
      <c r="O285" s="578">
        <f t="shared" si="177"/>
        <v>0</v>
      </c>
      <c r="P285" s="578">
        <f t="shared" si="177"/>
        <v>0</v>
      </c>
      <c r="Q285" s="578">
        <f t="shared" si="178"/>
        <v>0</v>
      </c>
      <c r="R285" s="578">
        <f t="shared" si="179"/>
        <v>0</v>
      </c>
      <c r="S285" s="578">
        <f>'Allegato 1.1 (CE) new'!R285</f>
        <v>0</v>
      </c>
      <c r="U285" s="361">
        <f t="shared" si="157"/>
        <v>0</v>
      </c>
    </row>
    <row r="286" spans="1:21">
      <c r="A286" s="609"/>
      <c r="B286" s="383" t="s">
        <v>1698</v>
      </c>
      <c r="C286" s="383" t="s">
        <v>607</v>
      </c>
      <c r="D286" s="382" t="s">
        <v>1699</v>
      </c>
      <c r="E286" s="383">
        <v>5</v>
      </c>
      <c r="F286" s="384">
        <v>2</v>
      </c>
      <c r="G286" s="384">
        <v>0</v>
      </c>
      <c r="H286" s="384">
        <v>0</v>
      </c>
      <c r="I286" s="384">
        <v>0</v>
      </c>
      <c r="J286" s="385" t="s">
        <v>1700</v>
      </c>
      <c r="K286" s="591">
        <f>'Allegato 1.1 (CE) new'!L286</f>
        <v>134606336.15000001</v>
      </c>
      <c r="L286" s="591">
        <f>'Allegato 1.1 (CE) new'!M286</f>
        <v>143618226</v>
      </c>
      <c r="M286" s="591">
        <f>'Allegato 1.1 (CE) new'!N286</f>
        <v>135040004</v>
      </c>
      <c r="N286" s="591">
        <f>'Allegato 1.1 (CE) new'!O286</f>
        <v>134009294</v>
      </c>
      <c r="O286" s="591">
        <f t="shared" ref="O286:R286" si="180">O287+O430</f>
        <v>136781279.88</v>
      </c>
      <c r="P286" s="591">
        <f t="shared" si="180"/>
        <v>139516905.47760001</v>
      </c>
      <c r="Q286" s="591">
        <f t="shared" si="180"/>
        <v>-1030710</v>
      </c>
      <c r="R286" s="591">
        <f t="shared" si="180"/>
        <v>-9608932</v>
      </c>
      <c r="S286" s="591">
        <f>'Allegato 1.1 (CE) new'!R286</f>
        <v>13069364</v>
      </c>
      <c r="T286" s="361">
        <f>Modello_CE!J155</f>
        <v>134009294</v>
      </c>
      <c r="U286" s="361">
        <f>N286-T286</f>
        <v>0</v>
      </c>
    </row>
    <row r="287" spans="1:21">
      <c r="A287" s="607"/>
      <c r="B287" s="389" t="s">
        <v>1701</v>
      </c>
      <c r="C287" s="389" t="s">
        <v>609</v>
      </c>
      <c r="D287" s="388" t="s">
        <v>1702</v>
      </c>
      <c r="E287" s="389">
        <v>5</v>
      </c>
      <c r="F287" s="390">
        <v>2</v>
      </c>
      <c r="G287" s="390">
        <v>1</v>
      </c>
      <c r="H287" s="390">
        <v>0</v>
      </c>
      <c r="I287" s="390">
        <v>0</v>
      </c>
      <c r="J287" s="391" t="s">
        <v>1703</v>
      </c>
      <c r="K287" s="592">
        <f>'Allegato 1.1 (CE) new'!L287</f>
        <v>123578017.71000001</v>
      </c>
      <c r="L287" s="592">
        <f>'Allegato 1.1 (CE) new'!M287</f>
        <v>131746658</v>
      </c>
      <c r="M287" s="592">
        <f>'Allegato 1.1 (CE) new'!N287</f>
        <v>121838528</v>
      </c>
      <c r="N287" s="592">
        <f>'Allegato 1.1 (CE) new'!O287</f>
        <v>121908528</v>
      </c>
      <c r="O287" s="592">
        <f t="shared" ref="O287:R287" si="181">O288+O295+O301+O311+O317+O322+O327+O336+O342+O351+O357+O362+O388+O399+O407+O420+O428</f>
        <v>124438498.56</v>
      </c>
      <c r="P287" s="592">
        <f t="shared" si="181"/>
        <v>126927268.53120001</v>
      </c>
      <c r="Q287" s="592">
        <f t="shared" si="181"/>
        <v>70000</v>
      </c>
      <c r="R287" s="592">
        <f t="shared" si="181"/>
        <v>-9838130</v>
      </c>
      <c r="S287" s="592">
        <f>'Allegato 1.1 (CE) new'!R287</f>
        <v>968598</v>
      </c>
      <c r="T287" s="361">
        <f>Modello_CE!J156</f>
        <v>121908528</v>
      </c>
      <c r="U287" s="361">
        <f>N287-T287</f>
        <v>0</v>
      </c>
    </row>
    <row r="288" spans="1:21">
      <c r="A288" s="605"/>
      <c r="B288" s="393" t="s">
        <v>1704</v>
      </c>
      <c r="C288" s="393" t="s">
        <v>611</v>
      </c>
      <c r="D288" s="394" t="s">
        <v>612</v>
      </c>
      <c r="E288" s="393">
        <v>5</v>
      </c>
      <c r="F288" s="395">
        <v>2</v>
      </c>
      <c r="G288" s="395">
        <v>1</v>
      </c>
      <c r="H288" s="395">
        <v>1</v>
      </c>
      <c r="I288" s="395">
        <v>0</v>
      </c>
      <c r="J288" s="396" t="s">
        <v>1705</v>
      </c>
      <c r="K288" s="593">
        <f>'Allegato 1.1 (CE) new'!L288</f>
        <v>22535511.700000003</v>
      </c>
      <c r="L288" s="593">
        <f>'Allegato 1.1 (CE) new'!M288</f>
        <v>22442261</v>
      </c>
      <c r="M288" s="593">
        <f>'Allegato 1.1 (CE) new'!N288</f>
        <v>21950916</v>
      </c>
      <c r="N288" s="593">
        <f>'Allegato 1.1 (CE) new'!O288</f>
        <v>21950916</v>
      </c>
      <c r="O288" s="593">
        <f t="shared" ref="O288:R288" si="182">SUBTOTAL(9,O289:O294)</f>
        <v>22389934.319999997</v>
      </c>
      <c r="P288" s="593">
        <f t="shared" si="182"/>
        <v>22837733.0064</v>
      </c>
      <c r="Q288" s="593">
        <f t="shared" si="182"/>
        <v>0</v>
      </c>
      <c r="R288" s="593">
        <f t="shared" si="182"/>
        <v>-491345</v>
      </c>
      <c r="S288" s="593">
        <f>'Allegato 1.1 (CE) new'!R288</f>
        <v>0</v>
      </c>
      <c r="T288" s="361">
        <f>Modello_CE!J157</f>
        <v>21950916</v>
      </c>
      <c r="U288" s="361">
        <f>N288-T288</f>
        <v>0</v>
      </c>
    </row>
    <row r="289" spans="1:21" s="355" customFormat="1">
      <c r="A289" s="610"/>
      <c r="B289" s="420" t="s">
        <v>1706</v>
      </c>
      <c r="C289" s="420" t="s">
        <v>615</v>
      </c>
      <c r="D289" s="405" t="s">
        <v>616</v>
      </c>
      <c r="E289" s="420">
        <v>5</v>
      </c>
      <c r="F289" s="421">
        <v>2</v>
      </c>
      <c r="G289" s="421">
        <v>1</v>
      </c>
      <c r="H289" s="421">
        <v>1</v>
      </c>
      <c r="I289" s="421">
        <v>1</v>
      </c>
      <c r="J289" s="415" t="s">
        <v>1707</v>
      </c>
      <c r="K289" s="582">
        <f>'Allegato 1.1 (CE) new'!L289</f>
        <v>10457701.189999999</v>
      </c>
      <c r="L289" s="582">
        <f>'Allegato 1.1 (CE) new'!M289</f>
        <v>10443700</v>
      </c>
      <c r="M289" s="582">
        <f>'Allegato 1.1 (CE) new'!N289</f>
        <v>10200846</v>
      </c>
      <c r="N289" s="594">
        <f>'Allegato 1.1 (CE) new'!O289</f>
        <v>10200846</v>
      </c>
      <c r="O289" s="578">
        <f t="shared" ref="O289:P294" si="183">N289*0.02+N289</f>
        <v>10404862.92</v>
      </c>
      <c r="P289" s="578">
        <f t="shared" si="183"/>
        <v>10612960.178400001</v>
      </c>
      <c r="Q289" s="578">
        <f t="shared" ref="Q289:Q294" si="184">N289-M289</f>
        <v>0</v>
      </c>
      <c r="R289" s="578">
        <f t="shared" ref="R289:R294" si="185">N289-L289</f>
        <v>-242854</v>
      </c>
      <c r="S289" s="578">
        <f>'Allegato 1.1 (CE) new'!R289</f>
        <v>0</v>
      </c>
      <c r="U289" s="361"/>
    </row>
    <row r="290" spans="1:21" s="355" customFormat="1">
      <c r="A290" s="610"/>
      <c r="B290" s="420" t="s">
        <v>1708</v>
      </c>
      <c r="C290" s="420" t="s">
        <v>617</v>
      </c>
      <c r="D290" s="405" t="s">
        <v>618</v>
      </c>
      <c r="E290" s="420">
        <v>5</v>
      </c>
      <c r="F290" s="421">
        <v>2</v>
      </c>
      <c r="G290" s="421">
        <v>1</v>
      </c>
      <c r="H290" s="421">
        <v>1</v>
      </c>
      <c r="I290" s="421">
        <v>2</v>
      </c>
      <c r="J290" s="415" t="s">
        <v>1709</v>
      </c>
      <c r="K290" s="582">
        <f>'Allegato 1.1 (CE) new'!L290</f>
        <v>2990953.11</v>
      </c>
      <c r="L290" s="582">
        <f>'Allegato 1.1 (CE) new'!M290</f>
        <v>3000294</v>
      </c>
      <c r="M290" s="582">
        <f>'Allegato 1.1 (CE) new'!N290</f>
        <v>2854447</v>
      </c>
      <c r="N290" s="594">
        <f>'Allegato 1.1 (CE) new'!O290</f>
        <v>2854447</v>
      </c>
      <c r="O290" s="578">
        <f t="shared" si="183"/>
        <v>2911535.94</v>
      </c>
      <c r="P290" s="578">
        <f t="shared" si="183"/>
        <v>2969766.6587999999</v>
      </c>
      <c r="Q290" s="578">
        <f t="shared" si="184"/>
        <v>0</v>
      </c>
      <c r="R290" s="578">
        <f t="shared" si="185"/>
        <v>-145847</v>
      </c>
      <c r="S290" s="578">
        <f>'Allegato 1.1 (CE) new'!R290</f>
        <v>0</v>
      </c>
      <c r="U290" s="361"/>
    </row>
    <row r="291" spans="1:21" s="355" customFormat="1">
      <c r="A291" s="610"/>
      <c r="B291" s="420" t="s">
        <v>1710</v>
      </c>
      <c r="C291" s="420" t="s">
        <v>619</v>
      </c>
      <c r="D291" s="405" t="s">
        <v>620</v>
      </c>
      <c r="E291" s="420">
        <v>5</v>
      </c>
      <c r="F291" s="421">
        <v>2</v>
      </c>
      <c r="G291" s="421">
        <v>1</v>
      </c>
      <c r="H291" s="421">
        <v>1</v>
      </c>
      <c r="I291" s="421">
        <v>3</v>
      </c>
      <c r="J291" s="415" t="s">
        <v>1711</v>
      </c>
      <c r="K291" s="582">
        <f>'Allegato 1.1 (CE) new'!L291</f>
        <v>7121003.4800000004</v>
      </c>
      <c r="L291" s="582">
        <f>'Allegato 1.1 (CE) new'!M291</f>
        <v>7131980</v>
      </c>
      <c r="M291" s="582">
        <f>'Allegato 1.1 (CE) new'!N291</f>
        <v>6828603</v>
      </c>
      <c r="N291" s="594">
        <f>'Allegato 1.1 (CE) new'!O291</f>
        <v>6828603</v>
      </c>
      <c r="O291" s="578">
        <f t="shared" si="183"/>
        <v>6965175.0599999996</v>
      </c>
      <c r="P291" s="578">
        <f t="shared" si="183"/>
        <v>7104478.5611999994</v>
      </c>
      <c r="Q291" s="578">
        <f t="shared" si="184"/>
        <v>0</v>
      </c>
      <c r="R291" s="578">
        <f t="shared" si="185"/>
        <v>-303377</v>
      </c>
      <c r="S291" s="578">
        <f>'Allegato 1.1 (CE) new'!R291</f>
        <v>0</v>
      </c>
      <c r="U291" s="361"/>
    </row>
    <row r="292" spans="1:21" s="355" customFormat="1">
      <c r="A292" s="610"/>
      <c r="B292" s="420" t="s">
        <v>1712</v>
      </c>
      <c r="C292" s="420" t="s">
        <v>621</v>
      </c>
      <c r="D292" s="405" t="s">
        <v>622</v>
      </c>
      <c r="E292" s="420">
        <v>5</v>
      </c>
      <c r="F292" s="421">
        <v>2</v>
      </c>
      <c r="G292" s="421">
        <v>1</v>
      </c>
      <c r="H292" s="421">
        <v>1</v>
      </c>
      <c r="I292" s="421">
        <v>4</v>
      </c>
      <c r="J292" s="415" t="s">
        <v>1713</v>
      </c>
      <c r="K292" s="582">
        <f>'Allegato 1.1 (CE) new'!L292</f>
        <v>1809853.92</v>
      </c>
      <c r="L292" s="582">
        <f>'Allegato 1.1 (CE) new'!M292</f>
        <v>1711620</v>
      </c>
      <c r="M292" s="582">
        <f>'Allegato 1.1 (CE) new'!N292</f>
        <v>1911020</v>
      </c>
      <c r="N292" s="594">
        <f>'Allegato 1.1 (CE) new'!O292</f>
        <v>1911020</v>
      </c>
      <c r="O292" s="578">
        <f t="shared" si="183"/>
        <v>1949240.4</v>
      </c>
      <c r="P292" s="578">
        <f t="shared" si="183"/>
        <v>1988225.2079999999</v>
      </c>
      <c r="Q292" s="578">
        <f t="shared" si="184"/>
        <v>0</v>
      </c>
      <c r="R292" s="578">
        <f t="shared" si="185"/>
        <v>199400</v>
      </c>
      <c r="S292" s="578">
        <f>'Allegato 1.1 (CE) new'!R292</f>
        <v>0</v>
      </c>
      <c r="U292" s="361"/>
    </row>
    <row r="293" spans="1:21" ht="25.5">
      <c r="A293" s="606" t="s">
        <v>350</v>
      </c>
      <c r="B293" s="398" t="s">
        <v>1714</v>
      </c>
      <c r="C293" s="398" t="s">
        <v>623</v>
      </c>
      <c r="D293" s="399" t="s">
        <v>624</v>
      </c>
      <c r="E293" s="398">
        <v>5</v>
      </c>
      <c r="F293" s="400">
        <v>2</v>
      </c>
      <c r="G293" s="400">
        <v>1</v>
      </c>
      <c r="H293" s="400">
        <v>1</v>
      </c>
      <c r="I293" s="400">
        <v>5</v>
      </c>
      <c r="J293" s="406" t="s">
        <v>1715</v>
      </c>
      <c r="K293" s="594">
        <f>'Allegato 1.1 (CE) new'!L293</f>
        <v>0</v>
      </c>
      <c r="L293" s="594">
        <f>'Allegato 1.1 (CE) new'!M293</f>
        <v>0</v>
      </c>
      <c r="M293" s="594">
        <f>'Allegato 1.1 (CE) new'!N293</f>
        <v>0</v>
      </c>
      <c r="N293" s="594">
        <f>'Allegato 1.1 (CE) new'!O293</f>
        <v>0</v>
      </c>
      <c r="O293" s="578">
        <f t="shared" si="183"/>
        <v>0</v>
      </c>
      <c r="P293" s="578">
        <f t="shared" si="183"/>
        <v>0</v>
      </c>
      <c r="Q293" s="578">
        <f t="shared" si="184"/>
        <v>0</v>
      </c>
      <c r="R293" s="578">
        <f t="shared" si="185"/>
        <v>0</v>
      </c>
      <c r="S293" s="578">
        <f>'Allegato 1.1 (CE) new'!R293</f>
        <v>0</v>
      </c>
      <c r="U293" s="361"/>
    </row>
    <row r="294" spans="1:21" ht="25.5">
      <c r="A294" s="606" t="s">
        <v>419</v>
      </c>
      <c r="B294" s="398" t="s">
        <v>1716</v>
      </c>
      <c r="C294" s="398" t="s">
        <v>625</v>
      </c>
      <c r="D294" s="399" t="s">
        <v>626</v>
      </c>
      <c r="E294" s="398">
        <v>5</v>
      </c>
      <c r="F294" s="400">
        <v>2</v>
      </c>
      <c r="G294" s="400">
        <v>1</v>
      </c>
      <c r="H294" s="400">
        <v>1</v>
      </c>
      <c r="I294" s="400">
        <v>6</v>
      </c>
      <c r="J294" s="406" t="s">
        <v>1717</v>
      </c>
      <c r="K294" s="594">
        <f>'Allegato 1.1 (CE) new'!L294</f>
        <v>156000</v>
      </c>
      <c r="L294" s="594">
        <f>'Allegato 1.1 (CE) new'!M294</f>
        <v>154667</v>
      </c>
      <c r="M294" s="594">
        <f>'Allegato 1.1 (CE) new'!N294</f>
        <v>156000</v>
      </c>
      <c r="N294" s="594">
        <f>'Allegato 1.1 (CE) new'!O294</f>
        <v>156000</v>
      </c>
      <c r="O294" s="578">
        <f t="shared" si="183"/>
        <v>159120</v>
      </c>
      <c r="P294" s="578">
        <f t="shared" si="183"/>
        <v>162302.39999999999</v>
      </c>
      <c r="Q294" s="578">
        <f t="shared" si="184"/>
        <v>0</v>
      </c>
      <c r="R294" s="578">
        <f t="shared" si="185"/>
        <v>1333</v>
      </c>
      <c r="S294" s="578">
        <f>'Allegato 1.1 (CE) new'!R294</f>
        <v>0</v>
      </c>
      <c r="T294" s="344" t="s">
        <v>2662</v>
      </c>
      <c r="U294" s="361"/>
    </row>
    <row r="295" spans="1:21">
      <c r="A295" s="605"/>
      <c r="B295" s="393" t="s">
        <v>1718</v>
      </c>
      <c r="C295" s="393" t="s">
        <v>627</v>
      </c>
      <c r="D295" s="394" t="s">
        <v>628</v>
      </c>
      <c r="E295" s="393">
        <v>5</v>
      </c>
      <c r="F295" s="395">
        <v>2</v>
      </c>
      <c r="G295" s="395">
        <v>1</v>
      </c>
      <c r="H295" s="395">
        <v>2</v>
      </c>
      <c r="I295" s="395">
        <v>0</v>
      </c>
      <c r="J295" s="396" t="s">
        <v>1719</v>
      </c>
      <c r="K295" s="593">
        <f>'Allegato 1.1 (CE) new'!L295</f>
        <v>27433087.290000003</v>
      </c>
      <c r="L295" s="593">
        <f>'Allegato 1.1 (CE) new'!M295</f>
        <v>27649854</v>
      </c>
      <c r="M295" s="593">
        <f>'Allegato 1.1 (CE) new'!N295</f>
        <v>27296537</v>
      </c>
      <c r="N295" s="593">
        <f>'Allegato 1.1 (CE) new'!O295</f>
        <v>27296537</v>
      </c>
      <c r="O295" s="593">
        <f t="shared" ref="O295:R295" si="186">SUBTOTAL(9,O296:O300)</f>
        <v>27842467.739999998</v>
      </c>
      <c r="P295" s="593">
        <f t="shared" si="186"/>
        <v>28399317.094799999</v>
      </c>
      <c r="Q295" s="593">
        <f t="shared" si="186"/>
        <v>0</v>
      </c>
      <c r="R295" s="593">
        <f t="shared" si="186"/>
        <v>-353317</v>
      </c>
      <c r="S295" s="593">
        <f>'Allegato 1.1 (CE) new'!R295</f>
        <v>0</v>
      </c>
      <c r="T295" s="361">
        <f>Modello_CE!J165</f>
        <v>27296537</v>
      </c>
      <c r="U295" s="361">
        <f>N295-T295</f>
        <v>0</v>
      </c>
    </row>
    <row r="296" spans="1:21">
      <c r="A296" s="606"/>
      <c r="B296" s="398" t="s">
        <v>1720</v>
      </c>
      <c r="C296" s="398" t="s">
        <v>629</v>
      </c>
      <c r="D296" s="399" t="s">
        <v>630</v>
      </c>
      <c r="E296" s="398">
        <v>5</v>
      </c>
      <c r="F296" s="400">
        <v>2</v>
      </c>
      <c r="G296" s="400">
        <v>1</v>
      </c>
      <c r="H296" s="400">
        <v>2</v>
      </c>
      <c r="I296" s="400">
        <v>1</v>
      </c>
      <c r="J296" s="406" t="s">
        <v>1721</v>
      </c>
      <c r="K296" s="594">
        <f>'Allegato 1.1 (CE) new'!L296</f>
        <v>26546262.600000001</v>
      </c>
      <c r="L296" s="594">
        <f>'Allegato 1.1 (CE) new'!M296</f>
        <v>26729854</v>
      </c>
      <c r="M296" s="594">
        <f>'Allegato 1.1 (CE) new'!N296</f>
        <v>26436537</v>
      </c>
      <c r="N296" s="594">
        <f>'Allegato 1.1 (CE) new'!O296</f>
        <v>26436537</v>
      </c>
      <c r="O296" s="578">
        <f t="shared" ref="O296:P300" si="187">N296*0.02+N296</f>
        <v>26965267.739999998</v>
      </c>
      <c r="P296" s="578">
        <f t="shared" si="187"/>
        <v>27504573.094799999</v>
      </c>
      <c r="Q296" s="578">
        <f t="shared" ref="Q296:Q300" si="188">N296-M296</f>
        <v>0</v>
      </c>
      <c r="R296" s="578">
        <f t="shared" ref="R296:R300" si="189">N296-L296</f>
        <v>-293317</v>
      </c>
      <c r="S296" s="578">
        <f>'Allegato 1.1 (CE) new'!R296</f>
        <v>0</v>
      </c>
      <c r="U296" s="361"/>
    </row>
    <row r="297" spans="1:21">
      <c r="A297" s="606"/>
      <c r="B297" s="398" t="s">
        <v>1720</v>
      </c>
      <c r="C297" s="398" t="s">
        <v>629</v>
      </c>
      <c r="D297" s="399" t="s">
        <v>630</v>
      </c>
      <c r="E297" s="398">
        <v>5</v>
      </c>
      <c r="F297" s="400">
        <v>2</v>
      </c>
      <c r="G297" s="400">
        <v>1</v>
      </c>
      <c r="H297" s="400">
        <v>2</v>
      </c>
      <c r="I297" s="400">
        <v>2</v>
      </c>
      <c r="J297" s="406" t="s">
        <v>1722</v>
      </c>
      <c r="K297" s="594">
        <f>'Allegato 1.1 (CE) new'!L297</f>
        <v>3685.01</v>
      </c>
      <c r="L297" s="594">
        <f>'Allegato 1.1 (CE) new'!M297</f>
        <v>0</v>
      </c>
      <c r="M297" s="594">
        <f>'Allegato 1.1 (CE) new'!N297</f>
        <v>0</v>
      </c>
      <c r="N297" s="594">
        <f>'Allegato 1.1 (CE) new'!O297</f>
        <v>0</v>
      </c>
      <c r="O297" s="578">
        <f t="shared" si="187"/>
        <v>0</v>
      </c>
      <c r="P297" s="578">
        <f t="shared" si="187"/>
        <v>0</v>
      </c>
      <c r="Q297" s="578">
        <f t="shared" si="188"/>
        <v>0</v>
      </c>
      <c r="R297" s="578">
        <f t="shared" si="189"/>
        <v>0</v>
      </c>
      <c r="S297" s="578">
        <f>'Allegato 1.1 (CE) new'!R297</f>
        <v>0</v>
      </c>
      <c r="U297" s="361"/>
    </row>
    <row r="298" spans="1:21">
      <c r="A298" s="606"/>
      <c r="B298" s="398" t="s">
        <v>1720</v>
      </c>
      <c r="C298" s="398" t="s">
        <v>629</v>
      </c>
      <c r="D298" s="399" t="s">
        <v>630</v>
      </c>
      <c r="E298" s="398">
        <v>5</v>
      </c>
      <c r="F298" s="400">
        <v>2</v>
      </c>
      <c r="G298" s="400">
        <v>1</v>
      </c>
      <c r="H298" s="400">
        <v>2</v>
      </c>
      <c r="I298" s="400">
        <v>3</v>
      </c>
      <c r="J298" s="406" t="s">
        <v>1723</v>
      </c>
      <c r="K298" s="594">
        <f>'Allegato 1.1 (CE) new'!L298</f>
        <v>23139.68</v>
      </c>
      <c r="L298" s="594">
        <f>'Allegato 1.1 (CE) new'!M298</f>
        <v>0</v>
      </c>
      <c r="M298" s="594">
        <f>'Allegato 1.1 (CE) new'!N298</f>
        <v>0</v>
      </c>
      <c r="N298" s="594">
        <f>'Allegato 1.1 (CE) new'!O298</f>
        <v>0</v>
      </c>
      <c r="O298" s="578">
        <f t="shared" si="187"/>
        <v>0</v>
      </c>
      <c r="P298" s="578">
        <f t="shared" si="187"/>
        <v>0</v>
      </c>
      <c r="Q298" s="578">
        <f t="shared" si="188"/>
        <v>0</v>
      </c>
      <c r="R298" s="578">
        <f t="shared" si="189"/>
        <v>0</v>
      </c>
      <c r="S298" s="578">
        <f>'Allegato 1.1 (CE) new'!R298</f>
        <v>0</v>
      </c>
      <c r="U298" s="361"/>
    </row>
    <row r="299" spans="1:21" ht="25.5">
      <c r="A299" s="606" t="s">
        <v>350</v>
      </c>
      <c r="B299" s="398" t="s">
        <v>1724</v>
      </c>
      <c r="C299" s="398" t="s">
        <v>631</v>
      </c>
      <c r="D299" s="399" t="s">
        <v>632</v>
      </c>
      <c r="E299" s="398">
        <v>5</v>
      </c>
      <c r="F299" s="400">
        <v>2</v>
      </c>
      <c r="G299" s="400">
        <v>1</v>
      </c>
      <c r="H299" s="400">
        <v>2</v>
      </c>
      <c r="I299" s="400">
        <v>4</v>
      </c>
      <c r="J299" s="406" t="s">
        <v>1725</v>
      </c>
      <c r="K299" s="594">
        <f>'Allegato 1.1 (CE) new'!L299</f>
        <v>350000</v>
      </c>
      <c r="L299" s="594">
        <f>'Allegato 1.1 (CE) new'!M299</f>
        <v>346667</v>
      </c>
      <c r="M299" s="594">
        <f>'Allegato 1.1 (CE) new'!N299</f>
        <v>350000</v>
      </c>
      <c r="N299" s="594">
        <f>'Allegato 1.1 (CE) new'!O299</f>
        <v>350000</v>
      </c>
      <c r="O299" s="578">
        <f t="shared" si="187"/>
        <v>357000</v>
      </c>
      <c r="P299" s="578">
        <f t="shared" si="187"/>
        <v>364140</v>
      </c>
      <c r="Q299" s="578">
        <f t="shared" si="188"/>
        <v>0</v>
      </c>
      <c r="R299" s="578">
        <f t="shared" si="189"/>
        <v>3333</v>
      </c>
      <c r="S299" s="578">
        <f>'Allegato 1.1 (CE) new'!R299</f>
        <v>0</v>
      </c>
      <c r="T299" s="344" t="s">
        <v>2662</v>
      </c>
      <c r="U299" s="361"/>
    </row>
    <row r="300" spans="1:21">
      <c r="A300" s="606" t="s">
        <v>419</v>
      </c>
      <c r="B300" s="398" t="s">
        <v>1726</v>
      </c>
      <c r="C300" s="398" t="s">
        <v>633</v>
      </c>
      <c r="D300" s="399" t="s">
        <v>634</v>
      </c>
      <c r="E300" s="398">
        <v>5</v>
      </c>
      <c r="F300" s="400">
        <v>2</v>
      </c>
      <c r="G300" s="400">
        <v>1</v>
      </c>
      <c r="H300" s="400">
        <v>2</v>
      </c>
      <c r="I300" s="400">
        <v>5</v>
      </c>
      <c r="J300" s="406" t="s">
        <v>1727</v>
      </c>
      <c r="K300" s="594">
        <f>'Allegato 1.1 (CE) new'!L300</f>
        <v>510000</v>
      </c>
      <c r="L300" s="594">
        <f>'Allegato 1.1 (CE) new'!M300</f>
        <v>573333</v>
      </c>
      <c r="M300" s="594">
        <f>'Allegato 1.1 (CE) new'!N300</f>
        <v>510000</v>
      </c>
      <c r="N300" s="594">
        <f>'Allegato 1.1 (CE) new'!O300</f>
        <v>510000</v>
      </c>
      <c r="O300" s="578">
        <f t="shared" si="187"/>
        <v>520200</v>
      </c>
      <c r="P300" s="578">
        <f t="shared" si="187"/>
        <v>530604</v>
      </c>
      <c r="Q300" s="578">
        <f t="shared" si="188"/>
        <v>0</v>
      </c>
      <c r="R300" s="578">
        <f t="shared" si="189"/>
        <v>-63333</v>
      </c>
      <c r="S300" s="578">
        <f>'Allegato 1.1 (CE) new'!R300</f>
        <v>0</v>
      </c>
      <c r="T300" s="344" t="s">
        <v>2662</v>
      </c>
      <c r="U300" s="361"/>
    </row>
    <row r="301" spans="1:21">
      <c r="A301" s="605"/>
      <c r="B301" s="393" t="s">
        <v>1728</v>
      </c>
      <c r="C301" s="393" t="s">
        <v>635</v>
      </c>
      <c r="D301" s="394" t="s">
        <v>636</v>
      </c>
      <c r="E301" s="393">
        <v>5</v>
      </c>
      <c r="F301" s="395">
        <v>2</v>
      </c>
      <c r="G301" s="395">
        <v>1</v>
      </c>
      <c r="H301" s="395">
        <v>3</v>
      </c>
      <c r="I301" s="395">
        <v>0</v>
      </c>
      <c r="J301" s="396" t="s">
        <v>1729</v>
      </c>
      <c r="K301" s="593">
        <f>'Allegato 1.1 (CE) new'!L301</f>
        <v>13516790.319999998</v>
      </c>
      <c r="L301" s="593">
        <f>'Allegato 1.1 (CE) new'!M301</f>
        <v>15846246</v>
      </c>
      <c r="M301" s="593">
        <f>'Allegato 1.1 (CE) new'!N301</f>
        <v>13460081</v>
      </c>
      <c r="N301" s="593">
        <f>'Allegato 1.1 (CE) new'!O301</f>
        <v>13460014</v>
      </c>
      <c r="O301" s="593">
        <f t="shared" ref="O301:R301" si="190">SUBTOTAL(9,O302:O310)</f>
        <v>13729214.280000001</v>
      </c>
      <c r="P301" s="593">
        <f t="shared" si="190"/>
        <v>14003798.5656</v>
      </c>
      <c r="Q301" s="593">
        <f t="shared" si="190"/>
        <v>-67</v>
      </c>
      <c r="R301" s="593">
        <f t="shared" si="190"/>
        <v>-2386232</v>
      </c>
      <c r="S301" s="593">
        <f>'Allegato 1.1 (CE) new'!R301</f>
        <v>0</v>
      </c>
      <c r="T301" s="361">
        <f>Modello_CE!J169</f>
        <v>13460014</v>
      </c>
      <c r="U301" s="361">
        <f>N301-T301</f>
        <v>0</v>
      </c>
    </row>
    <row r="302" spans="1:21" ht="25.5">
      <c r="A302" s="606" t="s">
        <v>350</v>
      </c>
      <c r="B302" s="398" t="s">
        <v>1730</v>
      </c>
      <c r="C302" s="398" t="s">
        <v>637</v>
      </c>
      <c r="D302" s="399" t="s">
        <v>638</v>
      </c>
      <c r="E302" s="398">
        <v>5</v>
      </c>
      <c r="F302" s="400">
        <v>2</v>
      </c>
      <c r="G302" s="400">
        <v>1</v>
      </c>
      <c r="H302" s="400">
        <v>3</v>
      </c>
      <c r="I302" s="400">
        <v>1</v>
      </c>
      <c r="J302" s="406" t="s">
        <v>1731</v>
      </c>
      <c r="K302" s="594">
        <f>'Allegato 1.1 (CE) new'!L302</f>
        <v>3812000</v>
      </c>
      <c r="L302" s="594">
        <f>'Allegato 1.1 (CE) new'!M302</f>
        <v>5996000</v>
      </c>
      <c r="M302" s="594">
        <f>'Allegato 1.1 (CE) new'!N302</f>
        <v>3812000</v>
      </c>
      <c r="N302" s="594">
        <f>'Allegato 1.1 (CE) new'!O302</f>
        <v>3812000</v>
      </c>
      <c r="O302" s="578">
        <f t="shared" ref="O302:P310" si="191">N302*0.02+N302</f>
        <v>3888240</v>
      </c>
      <c r="P302" s="578">
        <f t="shared" si="191"/>
        <v>3966004.8</v>
      </c>
      <c r="Q302" s="578">
        <f t="shared" ref="Q302:Q310" si="192">N302-M302</f>
        <v>0</v>
      </c>
      <c r="R302" s="578">
        <f t="shared" ref="R302:R310" si="193">N302-L302</f>
        <v>-2184000</v>
      </c>
      <c r="S302" s="578">
        <f>'Allegato 1.1 (CE) new'!R302</f>
        <v>0</v>
      </c>
      <c r="T302" s="344" t="s">
        <v>2662</v>
      </c>
      <c r="U302" s="361"/>
    </row>
    <row r="303" spans="1:21" ht="25.5">
      <c r="A303" s="606"/>
      <c r="B303" s="398" t="s">
        <v>1732</v>
      </c>
      <c r="C303" s="398" t="s">
        <v>639</v>
      </c>
      <c r="D303" s="399" t="s">
        <v>640</v>
      </c>
      <c r="E303" s="398">
        <v>5</v>
      </c>
      <c r="F303" s="400">
        <v>2</v>
      </c>
      <c r="G303" s="400">
        <v>1</v>
      </c>
      <c r="H303" s="400">
        <v>3</v>
      </c>
      <c r="I303" s="400">
        <v>2</v>
      </c>
      <c r="J303" s="406" t="s">
        <v>1733</v>
      </c>
      <c r="K303" s="594">
        <f>'Allegato 1.1 (CE) new'!L303</f>
        <v>53238.11</v>
      </c>
      <c r="L303" s="594">
        <f>'Allegato 1.1 (CE) new'!M303</f>
        <v>0</v>
      </c>
      <c r="M303" s="594">
        <f>'Allegato 1.1 (CE) new'!N303</f>
        <v>0</v>
      </c>
      <c r="N303" s="594">
        <f>'Allegato 1.1 (CE) new'!O303</f>
        <v>0</v>
      </c>
      <c r="O303" s="578">
        <f t="shared" si="191"/>
        <v>0</v>
      </c>
      <c r="P303" s="578">
        <f t="shared" si="191"/>
        <v>0</v>
      </c>
      <c r="Q303" s="578">
        <f t="shared" si="192"/>
        <v>0</v>
      </c>
      <c r="R303" s="578">
        <f t="shared" si="193"/>
        <v>0</v>
      </c>
      <c r="S303" s="578">
        <f>'Allegato 1.1 (CE) new'!R303</f>
        <v>0</v>
      </c>
      <c r="U303" s="361"/>
    </row>
    <row r="304" spans="1:21">
      <c r="A304" s="606" t="s">
        <v>419</v>
      </c>
      <c r="B304" s="398" t="s">
        <v>1734</v>
      </c>
      <c r="C304" s="398" t="s">
        <v>641</v>
      </c>
      <c r="D304" s="399" t="s">
        <v>642</v>
      </c>
      <c r="E304" s="398">
        <v>5</v>
      </c>
      <c r="F304" s="400">
        <v>2</v>
      </c>
      <c r="G304" s="400">
        <v>1</v>
      </c>
      <c r="H304" s="400">
        <v>3</v>
      </c>
      <c r="I304" s="400">
        <v>3</v>
      </c>
      <c r="J304" s="406" t="s">
        <v>1735</v>
      </c>
      <c r="K304" s="594">
        <f>'Allegato 1.1 (CE) new'!L304</f>
        <v>2666000</v>
      </c>
      <c r="L304" s="594">
        <f>'Allegato 1.1 (CE) new'!M304</f>
        <v>2736000</v>
      </c>
      <c r="M304" s="594">
        <f>'Allegato 1.1 (CE) new'!N304</f>
        <v>2666000</v>
      </c>
      <c r="N304" s="594">
        <f>'Allegato 1.1 (CE) new'!O304</f>
        <v>2666000</v>
      </c>
      <c r="O304" s="578">
        <f t="shared" si="191"/>
        <v>2719320</v>
      </c>
      <c r="P304" s="578">
        <f t="shared" si="191"/>
        <v>2773706.4</v>
      </c>
      <c r="Q304" s="578">
        <f t="shared" si="192"/>
        <v>0</v>
      </c>
      <c r="R304" s="578">
        <f t="shared" si="193"/>
        <v>-70000</v>
      </c>
      <c r="S304" s="578">
        <f>'Allegato 1.1 (CE) new'!R304</f>
        <v>0</v>
      </c>
      <c r="T304" s="344" t="s">
        <v>2662</v>
      </c>
      <c r="U304" s="361"/>
    </row>
    <row r="305" spans="1:21">
      <c r="A305" s="606"/>
      <c r="B305" s="398" t="s">
        <v>1736</v>
      </c>
      <c r="C305" s="398" t="s">
        <v>643</v>
      </c>
      <c r="D305" s="399" t="s">
        <v>644</v>
      </c>
      <c r="E305" s="398">
        <v>5</v>
      </c>
      <c r="F305" s="400">
        <v>2</v>
      </c>
      <c r="G305" s="400">
        <v>1</v>
      </c>
      <c r="H305" s="400">
        <v>3</v>
      </c>
      <c r="I305" s="400">
        <v>4</v>
      </c>
      <c r="J305" s="406" t="s">
        <v>1737</v>
      </c>
      <c r="K305" s="594">
        <f>'Allegato 1.1 (CE) new'!L305</f>
        <v>4030807.74</v>
      </c>
      <c r="L305" s="594">
        <f>'Allegato 1.1 (CE) new'!M305</f>
        <v>3893571</v>
      </c>
      <c r="M305" s="594">
        <f>'Allegato 1.1 (CE) new'!N305</f>
        <v>3761367</v>
      </c>
      <c r="N305" s="594">
        <f>'Allegato 1.1 (CE) new'!O305</f>
        <v>3761367</v>
      </c>
      <c r="O305" s="578">
        <f t="shared" si="191"/>
        <v>3836594.34</v>
      </c>
      <c r="P305" s="578">
        <f t="shared" si="191"/>
        <v>3913326.2267999998</v>
      </c>
      <c r="Q305" s="578">
        <f t="shared" si="192"/>
        <v>0</v>
      </c>
      <c r="R305" s="578">
        <f t="shared" si="193"/>
        <v>-132204</v>
      </c>
      <c r="S305" s="578">
        <f>'Allegato 1.1 (CE) new'!R305</f>
        <v>0</v>
      </c>
      <c r="U305" s="361"/>
    </row>
    <row r="306" spans="1:21" ht="25.5">
      <c r="A306" s="606"/>
      <c r="B306" s="398" t="s">
        <v>1738</v>
      </c>
      <c r="C306" s="398" t="s">
        <v>647</v>
      </c>
      <c r="D306" s="399" t="s">
        <v>648</v>
      </c>
      <c r="E306" s="398">
        <v>5</v>
      </c>
      <c r="F306" s="400">
        <v>2</v>
      </c>
      <c r="G306" s="400">
        <v>1</v>
      </c>
      <c r="H306" s="400">
        <v>3</v>
      </c>
      <c r="I306" s="400">
        <v>5</v>
      </c>
      <c r="J306" s="406" t="s">
        <v>1739</v>
      </c>
      <c r="K306" s="594">
        <f>'Allegato 1.1 (CE) new'!L306</f>
        <v>0</v>
      </c>
      <c r="L306" s="594">
        <f>'Allegato 1.1 (CE) new'!M306</f>
        <v>0</v>
      </c>
      <c r="M306" s="594">
        <f>'Allegato 1.1 (CE) new'!N306</f>
        <v>0</v>
      </c>
      <c r="N306" s="594">
        <f>'Allegato 1.1 (CE) new'!O306</f>
        <v>0</v>
      </c>
      <c r="O306" s="578">
        <f t="shared" si="191"/>
        <v>0</v>
      </c>
      <c r="P306" s="578">
        <f t="shared" si="191"/>
        <v>0</v>
      </c>
      <c r="Q306" s="578">
        <f t="shared" si="192"/>
        <v>0</v>
      </c>
      <c r="R306" s="578">
        <f t="shared" si="193"/>
        <v>0</v>
      </c>
      <c r="S306" s="578">
        <f>'Allegato 1.1 (CE) new'!R306</f>
        <v>0</v>
      </c>
      <c r="U306" s="361"/>
    </row>
    <row r="307" spans="1:21" ht="25.5">
      <c r="A307" s="606"/>
      <c r="B307" s="398" t="s">
        <v>1740</v>
      </c>
      <c r="C307" s="398" t="s">
        <v>649</v>
      </c>
      <c r="D307" s="399" t="s">
        <v>650</v>
      </c>
      <c r="E307" s="398">
        <v>5</v>
      </c>
      <c r="F307" s="400">
        <v>2</v>
      </c>
      <c r="G307" s="400">
        <v>1</v>
      </c>
      <c r="H307" s="400">
        <v>3</v>
      </c>
      <c r="I307" s="400">
        <v>6</v>
      </c>
      <c r="J307" s="406" t="s">
        <v>1741</v>
      </c>
      <c r="K307" s="594">
        <f>'Allegato 1.1 (CE) new'!L307</f>
        <v>0</v>
      </c>
      <c r="L307" s="594">
        <f>'Allegato 1.1 (CE) new'!M307</f>
        <v>28</v>
      </c>
      <c r="M307" s="594">
        <f>'Allegato 1.1 (CE) new'!N307</f>
        <v>67</v>
      </c>
      <c r="N307" s="594">
        <f>'Allegato 1.1 (CE) new'!O307</f>
        <v>0</v>
      </c>
      <c r="O307" s="578">
        <f t="shared" si="191"/>
        <v>0</v>
      </c>
      <c r="P307" s="578">
        <f t="shared" si="191"/>
        <v>0</v>
      </c>
      <c r="Q307" s="578">
        <f t="shared" si="192"/>
        <v>-67</v>
      </c>
      <c r="R307" s="578">
        <f t="shared" si="193"/>
        <v>-28</v>
      </c>
      <c r="S307" s="578">
        <f>'Allegato 1.1 (CE) new'!R307</f>
        <v>0</v>
      </c>
      <c r="U307" s="361"/>
    </row>
    <row r="308" spans="1:21">
      <c r="A308" s="606"/>
      <c r="B308" s="398" t="s">
        <v>1742</v>
      </c>
      <c r="C308" s="398" t="s">
        <v>651</v>
      </c>
      <c r="D308" s="399" t="s">
        <v>652</v>
      </c>
      <c r="E308" s="398">
        <v>5</v>
      </c>
      <c r="F308" s="400">
        <v>2</v>
      </c>
      <c r="G308" s="400">
        <v>1</v>
      </c>
      <c r="H308" s="400">
        <v>3</v>
      </c>
      <c r="I308" s="400">
        <v>7</v>
      </c>
      <c r="J308" s="406" t="s">
        <v>1743</v>
      </c>
      <c r="K308" s="594">
        <f>'Allegato 1.1 (CE) new'!L308</f>
        <v>525399.11</v>
      </c>
      <c r="L308" s="594">
        <f>'Allegato 1.1 (CE) new'!M308</f>
        <v>852232</v>
      </c>
      <c r="M308" s="594">
        <f>'Allegato 1.1 (CE) new'!N308</f>
        <v>852232</v>
      </c>
      <c r="N308" s="596">
        <f>'Allegato 1.1 (CE) new'!O308</f>
        <v>852232</v>
      </c>
      <c r="O308" s="578">
        <f t="shared" si="191"/>
        <v>869276.64</v>
      </c>
      <c r="P308" s="578">
        <f t="shared" si="191"/>
        <v>886662.17280000006</v>
      </c>
      <c r="Q308" s="578">
        <f t="shared" si="192"/>
        <v>0</v>
      </c>
      <c r="R308" s="578">
        <f t="shared" si="193"/>
        <v>0</v>
      </c>
      <c r="S308" s="578">
        <f>'Allegato 1.1 (CE) new'!R308</f>
        <v>0</v>
      </c>
      <c r="U308" s="361"/>
    </row>
    <row r="309" spans="1:21">
      <c r="A309" s="606"/>
      <c r="B309" s="398" t="s">
        <v>1744</v>
      </c>
      <c r="C309" s="398" t="s">
        <v>653</v>
      </c>
      <c r="D309" s="399" t="s">
        <v>654</v>
      </c>
      <c r="E309" s="398">
        <v>5</v>
      </c>
      <c r="F309" s="400">
        <v>2</v>
      </c>
      <c r="G309" s="400">
        <v>1</v>
      </c>
      <c r="H309" s="400">
        <v>3</v>
      </c>
      <c r="I309" s="400">
        <v>8</v>
      </c>
      <c r="J309" s="406" t="s">
        <v>1745</v>
      </c>
      <c r="K309" s="594">
        <f>'Allegato 1.1 (CE) new'!L309</f>
        <v>2429345.36</v>
      </c>
      <c r="L309" s="594">
        <f>'Allegato 1.1 (CE) new'!M309</f>
        <v>2368415</v>
      </c>
      <c r="M309" s="594">
        <f>'Allegato 1.1 (CE) new'!N309</f>
        <v>2368415</v>
      </c>
      <c r="N309" s="596">
        <f>'Allegato 1.1 (CE) new'!O309</f>
        <v>2368415</v>
      </c>
      <c r="O309" s="578">
        <f t="shared" si="191"/>
        <v>2415783.2999999998</v>
      </c>
      <c r="P309" s="578">
        <f t="shared" si="191"/>
        <v>2464098.966</v>
      </c>
      <c r="Q309" s="578">
        <f t="shared" si="192"/>
        <v>0</v>
      </c>
      <c r="R309" s="578">
        <f t="shared" si="193"/>
        <v>0</v>
      </c>
      <c r="S309" s="578">
        <f>'Allegato 1.1 (CE) new'!R309</f>
        <v>0</v>
      </c>
      <c r="U309" s="361"/>
    </row>
    <row r="310" spans="1:21" ht="25.5">
      <c r="A310" s="606"/>
      <c r="B310" s="398" t="s">
        <v>1746</v>
      </c>
      <c r="C310" s="398" t="s">
        <v>655</v>
      </c>
      <c r="D310" s="399" t="s">
        <v>656</v>
      </c>
      <c r="E310" s="398">
        <v>5</v>
      </c>
      <c r="F310" s="400">
        <v>2</v>
      </c>
      <c r="G310" s="400">
        <v>1</v>
      </c>
      <c r="H310" s="400">
        <v>3</v>
      </c>
      <c r="I310" s="400">
        <v>9</v>
      </c>
      <c r="J310" s="406" t="s">
        <v>1747</v>
      </c>
      <c r="K310" s="594">
        <f>'Allegato 1.1 (CE) new'!L310</f>
        <v>0</v>
      </c>
      <c r="L310" s="594">
        <f>'Allegato 1.1 (CE) new'!M310</f>
        <v>0</v>
      </c>
      <c r="M310" s="594">
        <f>'Allegato 1.1 (CE) new'!N310</f>
        <v>0</v>
      </c>
      <c r="N310" s="594">
        <f>'Allegato 1.1 (CE) new'!O310</f>
        <v>0</v>
      </c>
      <c r="O310" s="578">
        <f t="shared" si="191"/>
        <v>0</v>
      </c>
      <c r="P310" s="578">
        <f t="shared" si="191"/>
        <v>0</v>
      </c>
      <c r="Q310" s="578">
        <f t="shared" si="192"/>
        <v>0</v>
      </c>
      <c r="R310" s="578">
        <f t="shared" si="193"/>
        <v>0</v>
      </c>
      <c r="S310" s="578">
        <f>'Allegato 1.1 (CE) new'!R310</f>
        <v>0</v>
      </c>
      <c r="U310" s="361"/>
    </row>
    <row r="311" spans="1:21">
      <c r="A311" s="605"/>
      <c r="B311" s="393" t="s">
        <v>1748</v>
      </c>
      <c r="C311" s="393" t="s">
        <v>657</v>
      </c>
      <c r="D311" s="394" t="s">
        <v>1749</v>
      </c>
      <c r="E311" s="393">
        <v>5</v>
      </c>
      <c r="F311" s="395">
        <v>2</v>
      </c>
      <c r="G311" s="395">
        <v>1</v>
      </c>
      <c r="H311" s="395">
        <v>4</v>
      </c>
      <c r="I311" s="395">
        <v>0</v>
      </c>
      <c r="J311" s="396" t="s">
        <v>1750</v>
      </c>
      <c r="K311" s="587">
        <f>'Allegato 1.1 (CE) new'!L311</f>
        <v>1443236.27</v>
      </c>
      <c r="L311" s="587">
        <f>'Allegato 1.1 (CE) new'!M311</f>
        <v>1321042</v>
      </c>
      <c r="M311" s="587">
        <f>'Allegato 1.1 (CE) new'!N311</f>
        <v>1335157</v>
      </c>
      <c r="N311" s="587">
        <f>'Allegato 1.1 (CE) new'!O311</f>
        <v>1335075</v>
      </c>
      <c r="O311" s="593">
        <f t="shared" ref="O311:R311" si="194">SUBTOTAL(9,O312:O316)</f>
        <v>1361776.5</v>
      </c>
      <c r="P311" s="593">
        <f t="shared" si="194"/>
        <v>1389012.03</v>
      </c>
      <c r="Q311" s="587">
        <f t="shared" si="194"/>
        <v>-82</v>
      </c>
      <c r="R311" s="587">
        <f t="shared" si="194"/>
        <v>14033</v>
      </c>
      <c r="S311" s="593">
        <f>'Allegato 1.1 (CE) new'!R311</f>
        <v>0</v>
      </c>
      <c r="T311" s="361">
        <f>Modello_CE!J180</f>
        <v>1335075</v>
      </c>
      <c r="U311" s="361">
        <f>N311-T311</f>
        <v>0</v>
      </c>
    </row>
    <row r="312" spans="1:21" ht="25.5">
      <c r="A312" s="606" t="s">
        <v>350</v>
      </c>
      <c r="B312" s="398" t="s">
        <v>1751</v>
      </c>
      <c r="C312" s="398" t="s">
        <v>659</v>
      </c>
      <c r="D312" s="399" t="s">
        <v>660</v>
      </c>
      <c r="E312" s="398">
        <v>5</v>
      </c>
      <c r="F312" s="400">
        <v>2</v>
      </c>
      <c r="G312" s="400">
        <v>1</v>
      </c>
      <c r="H312" s="400">
        <v>4</v>
      </c>
      <c r="I312" s="400">
        <v>1</v>
      </c>
      <c r="J312" s="406" t="s">
        <v>1752</v>
      </c>
      <c r="K312" s="594">
        <f>'Allegato 1.1 (CE) new'!L312</f>
        <v>0</v>
      </c>
      <c r="L312" s="594">
        <f>'Allegato 1.1 (CE) new'!M312</f>
        <v>0</v>
      </c>
      <c r="M312" s="594">
        <f>'Allegato 1.1 (CE) new'!N312</f>
        <v>82</v>
      </c>
      <c r="N312" s="594">
        <f>'Allegato 1.1 (CE) new'!O312</f>
        <v>0</v>
      </c>
      <c r="O312" s="578">
        <f t="shared" ref="O312:P316" si="195">N312*0.02+N312</f>
        <v>0</v>
      </c>
      <c r="P312" s="578">
        <f t="shared" si="195"/>
        <v>0</v>
      </c>
      <c r="Q312" s="578">
        <f t="shared" ref="Q312:Q316" si="196">N312-M312</f>
        <v>-82</v>
      </c>
      <c r="R312" s="578">
        <f t="shared" ref="R312:R316" si="197">N312-L312</f>
        <v>0</v>
      </c>
      <c r="S312" s="578">
        <f>'Allegato 1.1 (CE) new'!R312</f>
        <v>0</v>
      </c>
      <c r="U312" s="361"/>
    </row>
    <row r="313" spans="1:21" ht="25.5">
      <c r="A313" s="606"/>
      <c r="B313" s="398" t="s">
        <v>1753</v>
      </c>
      <c r="C313" s="398" t="s">
        <v>661</v>
      </c>
      <c r="D313" s="399" t="s">
        <v>662</v>
      </c>
      <c r="E313" s="398">
        <v>5</v>
      </c>
      <c r="F313" s="400">
        <v>2</v>
      </c>
      <c r="G313" s="400">
        <v>1</v>
      </c>
      <c r="H313" s="400">
        <v>4</v>
      </c>
      <c r="I313" s="400">
        <v>2</v>
      </c>
      <c r="J313" s="406" t="s">
        <v>1754</v>
      </c>
      <c r="K313" s="594">
        <f>'Allegato 1.1 (CE) new'!L313</f>
        <v>0</v>
      </c>
      <c r="L313" s="594">
        <f>'Allegato 1.1 (CE) new'!M313</f>
        <v>0</v>
      </c>
      <c r="M313" s="594">
        <f>'Allegato 1.1 (CE) new'!N313</f>
        <v>0</v>
      </c>
      <c r="N313" s="594">
        <f>'Allegato 1.1 (CE) new'!O313</f>
        <v>0</v>
      </c>
      <c r="O313" s="578">
        <f t="shared" si="195"/>
        <v>0</v>
      </c>
      <c r="P313" s="578">
        <f t="shared" si="195"/>
        <v>0</v>
      </c>
      <c r="Q313" s="578">
        <f t="shared" si="196"/>
        <v>0</v>
      </c>
      <c r="R313" s="578">
        <f t="shared" si="197"/>
        <v>0</v>
      </c>
      <c r="S313" s="578">
        <f>'Allegato 1.1 (CE) new'!R313</f>
        <v>0</v>
      </c>
      <c r="U313" s="361"/>
    </row>
    <row r="314" spans="1:21" ht="25.5">
      <c r="A314" s="606" t="s">
        <v>424</v>
      </c>
      <c r="B314" s="398" t="s">
        <v>1755</v>
      </c>
      <c r="C314" s="398" t="s">
        <v>663</v>
      </c>
      <c r="D314" s="399" t="s">
        <v>1756</v>
      </c>
      <c r="E314" s="398">
        <v>5</v>
      </c>
      <c r="F314" s="400">
        <v>2</v>
      </c>
      <c r="G314" s="400">
        <v>1</v>
      </c>
      <c r="H314" s="400">
        <v>4</v>
      </c>
      <c r="I314" s="400">
        <v>3</v>
      </c>
      <c r="J314" s="406" t="s">
        <v>1757</v>
      </c>
      <c r="K314" s="594">
        <f>'Allegato 1.1 (CE) new'!L314</f>
        <v>20881.05</v>
      </c>
      <c r="L314" s="594">
        <f>'Allegato 1.1 (CE) new'!M314</f>
        <v>0</v>
      </c>
      <c r="M314" s="594">
        <f>'Allegato 1.1 (CE) new'!N314</f>
        <v>0</v>
      </c>
      <c r="N314" s="594">
        <f>'Allegato 1.1 (CE) new'!O314</f>
        <v>0</v>
      </c>
      <c r="O314" s="578">
        <f t="shared" si="195"/>
        <v>0</v>
      </c>
      <c r="P314" s="578">
        <f t="shared" si="195"/>
        <v>0</v>
      </c>
      <c r="Q314" s="578">
        <f t="shared" si="196"/>
        <v>0</v>
      </c>
      <c r="R314" s="578">
        <f t="shared" si="197"/>
        <v>0</v>
      </c>
      <c r="S314" s="578">
        <f>'Allegato 1.1 (CE) new'!R314</f>
        <v>0</v>
      </c>
      <c r="U314" s="361"/>
    </row>
    <row r="315" spans="1:21">
      <c r="A315" s="606"/>
      <c r="B315" s="398" t="s">
        <v>1758</v>
      </c>
      <c r="C315" s="398" t="s">
        <v>665</v>
      </c>
      <c r="D315" s="399" t="s">
        <v>666</v>
      </c>
      <c r="E315" s="398">
        <v>5</v>
      </c>
      <c r="F315" s="400">
        <v>2</v>
      </c>
      <c r="G315" s="400">
        <v>1</v>
      </c>
      <c r="H315" s="400">
        <v>4</v>
      </c>
      <c r="I315" s="400">
        <v>4</v>
      </c>
      <c r="J315" s="406" t="s">
        <v>1759</v>
      </c>
      <c r="K315" s="594">
        <f>'Allegato 1.1 (CE) new'!L315</f>
        <v>978164.79999999993</v>
      </c>
      <c r="L315" s="594">
        <f>'Allegato 1.1 (CE) new'!M315</f>
        <v>997199</v>
      </c>
      <c r="M315" s="594">
        <f>'Allegato 1.1 (CE) new'!N315</f>
        <v>997199</v>
      </c>
      <c r="N315" s="596">
        <f>'Allegato 1.1 (CE) new'!O315</f>
        <v>997199</v>
      </c>
      <c r="O315" s="578">
        <f t="shared" si="195"/>
        <v>1017142.98</v>
      </c>
      <c r="P315" s="578">
        <f t="shared" si="195"/>
        <v>1037485.8395999999</v>
      </c>
      <c r="Q315" s="578">
        <f t="shared" si="196"/>
        <v>0</v>
      </c>
      <c r="R315" s="578">
        <f t="shared" si="197"/>
        <v>0</v>
      </c>
      <c r="S315" s="578">
        <f>'Allegato 1.1 (CE) new'!R315</f>
        <v>0</v>
      </c>
      <c r="U315" s="361"/>
    </row>
    <row r="316" spans="1:21">
      <c r="A316" s="606"/>
      <c r="B316" s="398" t="s">
        <v>1760</v>
      </c>
      <c r="C316" s="398" t="s">
        <v>667</v>
      </c>
      <c r="D316" s="399" t="s">
        <v>668</v>
      </c>
      <c r="E316" s="398">
        <v>5</v>
      </c>
      <c r="F316" s="400">
        <v>2</v>
      </c>
      <c r="G316" s="400">
        <v>1</v>
      </c>
      <c r="H316" s="400">
        <v>4</v>
      </c>
      <c r="I316" s="400">
        <v>5</v>
      </c>
      <c r="J316" s="406" t="s">
        <v>1761</v>
      </c>
      <c r="K316" s="594">
        <f>'Allegato 1.1 (CE) new'!L316</f>
        <v>444190.42</v>
      </c>
      <c r="L316" s="594">
        <f>'Allegato 1.1 (CE) new'!M316</f>
        <v>323843</v>
      </c>
      <c r="M316" s="594">
        <f>'Allegato 1.1 (CE) new'!N316</f>
        <v>337876</v>
      </c>
      <c r="N316" s="596">
        <f>'Allegato 1.1 (CE) new'!O316</f>
        <v>337876</v>
      </c>
      <c r="O316" s="578">
        <f t="shared" si="195"/>
        <v>344633.52</v>
      </c>
      <c r="P316" s="578">
        <f t="shared" si="195"/>
        <v>351526.19040000002</v>
      </c>
      <c r="Q316" s="578">
        <f t="shared" si="196"/>
        <v>0</v>
      </c>
      <c r="R316" s="578">
        <f t="shared" si="197"/>
        <v>14033</v>
      </c>
      <c r="S316" s="578">
        <f>'Allegato 1.1 (CE) new'!R316</f>
        <v>0</v>
      </c>
      <c r="U316" s="361"/>
    </row>
    <row r="317" spans="1:21">
      <c r="A317" s="605"/>
      <c r="B317" s="393" t="s">
        <v>1762</v>
      </c>
      <c r="C317" s="393" t="s">
        <v>669</v>
      </c>
      <c r="D317" s="394" t="s">
        <v>670</v>
      </c>
      <c r="E317" s="393">
        <v>5</v>
      </c>
      <c r="F317" s="395">
        <v>2</v>
      </c>
      <c r="G317" s="395">
        <v>1</v>
      </c>
      <c r="H317" s="395">
        <v>5</v>
      </c>
      <c r="I317" s="395">
        <v>0</v>
      </c>
      <c r="J317" s="396" t="s">
        <v>1763</v>
      </c>
      <c r="K317" s="587">
        <f>'Allegato 1.1 (CE) new'!L317</f>
        <v>3199372.19</v>
      </c>
      <c r="L317" s="587">
        <f>'Allegato 1.1 (CE) new'!M317</f>
        <v>2824585</v>
      </c>
      <c r="M317" s="587">
        <f>'Allegato 1.1 (CE) new'!N317</f>
        <v>2904143</v>
      </c>
      <c r="N317" s="587">
        <f>'Allegato 1.1 (CE) new'!O317</f>
        <v>2904143</v>
      </c>
      <c r="O317" s="593">
        <f t="shared" ref="O317:R317" si="198">SUBTOTAL(9,O318:O321)</f>
        <v>2962225.86</v>
      </c>
      <c r="P317" s="593">
        <f t="shared" si="198"/>
        <v>3021470.3772</v>
      </c>
      <c r="Q317" s="587">
        <f t="shared" si="198"/>
        <v>0</v>
      </c>
      <c r="R317" s="587">
        <f t="shared" si="198"/>
        <v>79558</v>
      </c>
      <c r="S317" s="593">
        <f>'Allegato 1.1 (CE) new'!R317</f>
        <v>0</v>
      </c>
      <c r="T317" s="361">
        <f>Modello_CE!J186</f>
        <v>2904143</v>
      </c>
      <c r="U317" s="361">
        <f>N317-T317</f>
        <v>0</v>
      </c>
    </row>
    <row r="318" spans="1:21">
      <c r="A318" s="606" t="s">
        <v>350</v>
      </c>
      <c r="B318" s="398" t="s">
        <v>1764</v>
      </c>
      <c r="C318" s="398" t="s">
        <v>671</v>
      </c>
      <c r="D318" s="399" t="s">
        <v>672</v>
      </c>
      <c r="E318" s="398">
        <v>5</v>
      </c>
      <c r="F318" s="400">
        <v>2</v>
      </c>
      <c r="G318" s="400">
        <v>1</v>
      </c>
      <c r="H318" s="400">
        <v>5</v>
      </c>
      <c r="I318" s="400">
        <v>1</v>
      </c>
      <c r="J318" s="438" t="s">
        <v>1765</v>
      </c>
      <c r="K318" s="588">
        <f>'Allegato 1.1 (CE) new'!L318</f>
        <v>7268.17</v>
      </c>
      <c r="L318" s="588">
        <f>'Allegato 1.1 (CE) new'!M318</f>
        <v>0</v>
      </c>
      <c r="M318" s="588">
        <f>'Allegato 1.1 (CE) new'!N318</f>
        <v>0</v>
      </c>
      <c r="N318" s="594">
        <f>'Allegato 1.1 (CE) new'!O318</f>
        <v>0</v>
      </c>
      <c r="O318" s="578">
        <f t="shared" ref="O318:P321" si="199">N318*0.02+N318</f>
        <v>0</v>
      </c>
      <c r="P318" s="578">
        <f t="shared" si="199"/>
        <v>0</v>
      </c>
      <c r="Q318" s="578">
        <f t="shared" ref="Q318:Q321" si="200">N318-M318</f>
        <v>0</v>
      </c>
      <c r="R318" s="578">
        <f t="shared" ref="R318:R321" si="201">N318-L318</f>
        <v>0</v>
      </c>
      <c r="S318" s="578">
        <f>'Allegato 1.1 (CE) new'!R318</f>
        <v>0</v>
      </c>
      <c r="U318" s="361"/>
    </row>
    <row r="319" spans="1:21">
      <c r="A319" s="606"/>
      <c r="B319" s="398" t="s">
        <v>1766</v>
      </c>
      <c r="C319" s="398" t="s">
        <v>673</v>
      </c>
      <c r="D319" s="399" t="s">
        <v>674</v>
      </c>
      <c r="E319" s="398">
        <v>5</v>
      </c>
      <c r="F319" s="400">
        <v>2</v>
      </c>
      <c r="G319" s="400">
        <v>1</v>
      </c>
      <c r="H319" s="400">
        <v>5</v>
      </c>
      <c r="I319" s="400">
        <v>2</v>
      </c>
      <c r="J319" s="406" t="s">
        <v>1767</v>
      </c>
      <c r="K319" s="594">
        <f>'Allegato 1.1 (CE) new'!L319</f>
        <v>0</v>
      </c>
      <c r="L319" s="594">
        <f>'Allegato 1.1 (CE) new'!M319</f>
        <v>0</v>
      </c>
      <c r="M319" s="594">
        <f>'Allegato 1.1 (CE) new'!N319</f>
        <v>0</v>
      </c>
      <c r="N319" s="594">
        <f>'Allegato 1.1 (CE) new'!O319</f>
        <v>0</v>
      </c>
      <c r="O319" s="578">
        <f t="shared" si="199"/>
        <v>0</v>
      </c>
      <c r="P319" s="578">
        <f t="shared" si="199"/>
        <v>0</v>
      </c>
      <c r="Q319" s="578">
        <f t="shared" si="200"/>
        <v>0</v>
      </c>
      <c r="R319" s="578">
        <f t="shared" si="201"/>
        <v>0</v>
      </c>
      <c r="S319" s="578">
        <f>'Allegato 1.1 (CE) new'!R319</f>
        <v>0</v>
      </c>
      <c r="U319" s="361"/>
    </row>
    <row r="320" spans="1:21">
      <c r="A320" s="606" t="s">
        <v>419</v>
      </c>
      <c r="B320" s="398" t="s">
        <v>1768</v>
      </c>
      <c r="C320" s="398" t="s">
        <v>675</v>
      </c>
      <c r="D320" s="399" t="s">
        <v>676</v>
      </c>
      <c r="E320" s="398">
        <v>5</v>
      </c>
      <c r="F320" s="400">
        <v>2</v>
      </c>
      <c r="G320" s="400">
        <v>1</v>
      </c>
      <c r="H320" s="400">
        <v>5</v>
      </c>
      <c r="I320" s="400">
        <v>3</v>
      </c>
      <c r="J320" s="406" t="s">
        <v>1769</v>
      </c>
      <c r="K320" s="594">
        <f>'Allegato 1.1 (CE) new'!L320</f>
        <v>0</v>
      </c>
      <c r="L320" s="594">
        <f>'Allegato 1.1 (CE) new'!M320</f>
        <v>0</v>
      </c>
      <c r="M320" s="594">
        <f>'Allegato 1.1 (CE) new'!N320</f>
        <v>2996</v>
      </c>
      <c r="N320" s="594">
        <f>'Allegato 1.1 (CE) new'!O320</f>
        <v>2996</v>
      </c>
      <c r="O320" s="578">
        <f t="shared" si="199"/>
        <v>3055.92</v>
      </c>
      <c r="P320" s="578">
        <f t="shared" si="199"/>
        <v>3117.0383999999999</v>
      </c>
      <c r="Q320" s="578">
        <f t="shared" si="200"/>
        <v>0</v>
      </c>
      <c r="R320" s="578">
        <f t="shared" si="201"/>
        <v>2996</v>
      </c>
      <c r="S320" s="578">
        <f>'Allegato 1.1 (CE) new'!R320</f>
        <v>0</v>
      </c>
      <c r="U320" s="361"/>
    </row>
    <row r="321" spans="1:21">
      <c r="A321" s="606"/>
      <c r="B321" s="398" t="s">
        <v>1770</v>
      </c>
      <c r="C321" s="398" t="s">
        <v>677</v>
      </c>
      <c r="D321" s="399" t="s">
        <v>678</v>
      </c>
      <c r="E321" s="398">
        <v>5</v>
      </c>
      <c r="F321" s="400">
        <v>2</v>
      </c>
      <c r="G321" s="400">
        <v>1</v>
      </c>
      <c r="H321" s="400">
        <v>5</v>
      </c>
      <c r="I321" s="400">
        <v>4</v>
      </c>
      <c r="J321" s="406" t="s">
        <v>1771</v>
      </c>
      <c r="K321" s="594">
        <f>'Allegato 1.1 (CE) new'!L321</f>
        <v>3192104.02</v>
      </c>
      <c r="L321" s="594">
        <f>'Allegato 1.1 (CE) new'!M321</f>
        <v>2824585</v>
      </c>
      <c r="M321" s="594">
        <f>'Allegato 1.1 (CE) new'!N321</f>
        <v>2901147</v>
      </c>
      <c r="N321" s="594">
        <f>'Allegato 1.1 (CE) new'!O321</f>
        <v>2901147</v>
      </c>
      <c r="O321" s="578">
        <f t="shared" si="199"/>
        <v>2959169.94</v>
      </c>
      <c r="P321" s="578">
        <f t="shared" si="199"/>
        <v>3018353.3388</v>
      </c>
      <c r="Q321" s="578">
        <f t="shared" si="200"/>
        <v>0</v>
      </c>
      <c r="R321" s="578">
        <f t="shared" si="201"/>
        <v>76562</v>
      </c>
      <c r="S321" s="578">
        <f>'Allegato 1.1 (CE) new'!R321</f>
        <v>0</v>
      </c>
      <c r="U321" s="361"/>
    </row>
    <row r="322" spans="1:21">
      <c r="A322" s="605"/>
      <c r="B322" s="393" t="s">
        <v>1772</v>
      </c>
      <c r="C322" s="393" t="s">
        <v>679</v>
      </c>
      <c r="D322" s="394" t="s">
        <v>680</v>
      </c>
      <c r="E322" s="393">
        <v>5</v>
      </c>
      <c r="F322" s="395">
        <v>2</v>
      </c>
      <c r="G322" s="395">
        <v>1</v>
      </c>
      <c r="H322" s="395">
        <v>6</v>
      </c>
      <c r="I322" s="395">
        <v>0</v>
      </c>
      <c r="J322" s="396" t="s">
        <v>1773</v>
      </c>
      <c r="K322" s="587">
        <f>'Allegato 1.1 (CE) new'!L322</f>
        <v>4386540.12</v>
      </c>
      <c r="L322" s="587">
        <f>'Allegato 1.1 (CE) new'!M322</f>
        <v>3840000</v>
      </c>
      <c r="M322" s="587">
        <f>'Allegato 1.1 (CE) new'!N322</f>
        <v>3724536</v>
      </c>
      <c r="N322" s="587">
        <f>'Allegato 1.1 (CE) new'!O322</f>
        <v>3724536</v>
      </c>
      <c r="O322" s="593">
        <f t="shared" ref="O322:R322" si="202">SUBTOTAL(9,O323:O326)</f>
        <v>3799026.7199999997</v>
      </c>
      <c r="P322" s="593">
        <f t="shared" si="202"/>
        <v>3875007.2543999995</v>
      </c>
      <c r="Q322" s="587">
        <f t="shared" si="202"/>
        <v>0</v>
      </c>
      <c r="R322" s="587">
        <f t="shared" si="202"/>
        <v>-115464</v>
      </c>
      <c r="S322" s="593">
        <f>'Allegato 1.1 (CE) new'!R322</f>
        <v>0</v>
      </c>
      <c r="T322" s="361">
        <f>Modello_CE!J191</f>
        <v>3724536</v>
      </c>
      <c r="U322" s="361">
        <f>N322-T322</f>
        <v>0</v>
      </c>
    </row>
    <row r="323" spans="1:21">
      <c r="A323" s="606" t="s">
        <v>350</v>
      </c>
      <c r="B323" s="398" t="s">
        <v>1774</v>
      </c>
      <c r="C323" s="398" t="s">
        <v>681</v>
      </c>
      <c r="D323" s="399" t="s">
        <v>682</v>
      </c>
      <c r="E323" s="398">
        <v>5</v>
      </c>
      <c r="F323" s="400">
        <v>2</v>
      </c>
      <c r="G323" s="400">
        <v>1</v>
      </c>
      <c r="H323" s="400">
        <v>6</v>
      </c>
      <c r="I323" s="400">
        <v>1</v>
      </c>
      <c r="J323" s="438" t="s">
        <v>1775</v>
      </c>
      <c r="K323" s="588">
        <f>'Allegato 1.1 (CE) new'!L323</f>
        <v>0</v>
      </c>
      <c r="L323" s="588">
        <f>'Allegato 1.1 (CE) new'!M323</f>
        <v>0</v>
      </c>
      <c r="M323" s="588">
        <f>'Allegato 1.1 (CE) new'!N323</f>
        <v>0</v>
      </c>
      <c r="N323" s="594">
        <f>'Allegato 1.1 (CE) new'!O323</f>
        <v>0</v>
      </c>
      <c r="O323" s="578">
        <f t="shared" ref="O323:P326" si="203">N323*0.02+N323</f>
        <v>0</v>
      </c>
      <c r="P323" s="578">
        <f t="shared" si="203"/>
        <v>0</v>
      </c>
      <c r="Q323" s="578">
        <f t="shared" ref="Q323:Q326" si="204">N323-M323</f>
        <v>0</v>
      </c>
      <c r="R323" s="578">
        <f t="shared" ref="R323:R326" si="205">N323-L323</f>
        <v>0</v>
      </c>
      <c r="S323" s="578">
        <f>'Allegato 1.1 (CE) new'!R323</f>
        <v>0</v>
      </c>
      <c r="U323" s="361"/>
    </row>
    <row r="324" spans="1:21">
      <c r="A324" s="606"/>
      <c r="B324" s="398" t="s">
        <v>1776</v>
      </c>
      <c r="C324" s="398" t="s">
        <v>683</v>
      </c>
      <c r="D324" s="399" t="s">
        <v>684</v>
      </c>
      <c r="E324" s="398">
        <v>5</v>
      </c>
      <c r="F324" s="400">
        <v>2</v>
      </c>
      <c r="G324" s="400">
        <v>1</v>
      </c>
      <c r="H324" s="400">
        <v>6</v>
      </c>
      <c r="I324" s="400">
        <v>2</v>
      </c>
      <c r="J324" s="406" t="s">
        <v>1777</v>
      </c>
      <c r="K324" s="594">
        <f>'Allegato 1.1 (CE) new'!L324</f>
        <v>0</v>
      </c>
      <c r="L324" s="594">
        <f>'Allegato 1.1 (CE) new'!M324</f>
        <v>0</v>
      </c>
      <c r="M324" s="594">
        <f>'Allegato 1.1 (CE) new'!N324</f>
        <v>0</v>
      </c>
      <c r="N324" s="594">
        <f>'Allegato 1.1 (CE) new'!O324</f>
        <v>0</v>
      </c>
      <c r="O324" s="578">
        <f t="shared" si="203"/>
        <v>0</v>
      </c>
      <c r="P324" s="578">
        <f t="shared" si="203"/>
        <v>0</v>
      </c>
      <c r="Q324" s="578">
        <f t="shared" si="204"/>
        <v>0</v>
      </c>
      <c r="R324" s="578">
        <f t="shared" si="205"/>
        <v>0</v>
      </c>
      <c r="S324" s="578">
        <f>'Allegato 1.1 (CE) new'!R324</f>
        <v>0</v>
      </c>
      <c r="U324" s="361"/>
    </row>
    <row r="325" spans="1:21">
      <c r="A325" s="606" t="s">
        <v>419</v>
      </c>
      <c r="B325" s="398" t="s">
        <v>1778</v>
      </c>
      <c r="C325" s="398" t="s">
        <v>685</v>
      </c>
      <c r="D325" s="399" t="s">
        <v>686</v>
      </c>
      <c r="E325" s="398">
        <v>5</v>
      </c>
      <c r="F325" s="400">
        <v>2</v>
      </c>
      <c r="G325" s="400">
        <v>1</v>
      </c>
      <c r="H325" s="400">
        <v>6</v>
      </c>
      <c r="I325" s="400">
        <v>3</v>
      </c>
      <c r="J325" s="406" t="s">
        <v>1779</v>
      </c>
      <c r="K325" s="594">
        <f>'Allegato 1.1 (CE) new'!L325</f>
        <v>0</v>
      </c>
      <c r="L325" s="594">
        <f>'Allegato 1.1 (CE) new'!M325</f>
        <v>0</v>
      </c>
      <c r="M325" s="594">
        <f>'Allegato 1.1 (CE) new'!N325</f>
        <v>2221</v>
      </c>
      <c r="N325" s="594">
        <f>'Allegato 1.1 (CE) new'!O325</f>
        <v>2221</v>
      </c>
      <c r="O325" s="578">
        <f t="shared" si="203"/>
        <v>2265.42</v>
      </c>
      <c r="P325" s="578">
        <f t="shared" si="203"/>
        <v>2310.7284</v>
      </c>
      <c r="Q325" s="578">
        <f t="shared" si="204"/>
        <v>0</v>
      </c>
      <c r="R325" s="578">
        <f t="shared" si="205"/>
        <v>2221</v>
      </c>
      <c r="S325" s="578">
        <f>'Allegato 1.1 (CE) new'!R325</f>
        <v>0</v>
      </c>
      <c r="U325" s="361"/>
    </row>
    <row r="326" spans="1:21">
      <c r="A326" s="606"/>
      <c r="B326" s="398" t="s">
        <v>1780</v>
      </c>
      <c r="C326" s="398" t="s">
        <v>687</v>
      </c>
      <c r="D326" s="399" t="s">
        <v>688</v>
      </c>
      <c r="E326" s="398">
        <v>5</v>
      </c>
      <c r="F326" s="400">
        <v>2</v>
      </c>
      <c r="G326" s="400">
        <v>1</v>
      </c>
      <c r="H326" s="400">
        <v>6</v>
      </c>
      <c r="I326" s="400">
        <v>4</v>
      </c>
      <c r="J326" s="406" t="s">
        <v>1781</v>
      </c>
      <c r="K326" s="594">
        <f>'Allegato 1.1 (CE) new'!L326</f>
        <v>4386540.12</v>
      </c>
      <c r="L326" s="594">
        <f>'Allegato 1.1 (CE) new'!M326</f>
        <v>3840000</v>
      </c>
      <c r="M326" s="594">
        <f>'Allegato 1.1 (CE) new'!N326</f>
        <v>3722315</v>
      </c>
      <c r="N326" s="594">
        <f>'Allegato 1.1 (CE) new'!O326</f>
        <v>3722315</v>
      </c>
      <c r="O326" s="578">
        <f t="shared" si="203"/>
        <v>3796761.3</v>
      </c>
      <c r="P326" s="578">
        <f t="shared" si="203"/>
        <v>3872696.5259999996</v>
      </c>
      <c r="Q326" s="578">
        <f t="shared" si="204"/>
        <v>0</v>
      </c>
      <c r="R326" s="578">
        <f t="shared" si="205"/>
        <v>-117685</v>
      </c>
      <c r="S326" s="578">
        <f>'Allegato 1.1 (CE) new'!R326</f>
        <v>0</v>
      </c>
      <c r="U326" s="361"/>
    </row>
    <row r="327" spans="1:21">
      <c r="A327" s="605"/>
      <c r="B327" s="393" t="s">
        <v>1782</v>
      </c>
      <c r="C327" s="393" t="s">
        <v>689</v>
      </c>
      <c r="D327" s="394" t="s">
        <v>690</v>
      </c>
      <c r="E327" s="393">
        <v>5</v>
      </c>
      <c r="F327" s="395">
        <v>2</v>
      </c>
      <c r="G327" s="395">
        <v>1</v>
      </c>
      <c r="H327" s="395">
        <v>7</v>
      </c>
      <c r="I327" s="395">
        <v>0</v>
      </c>
      <c r="J327" s="396" t="s">
        <v>1783</v>
      </c>
      <c r="K327" s="587">
        <f>'Allegato 1.1 (CE) new'!L327</f>
        <v>43618583.659999996</v>
      </c>
      <c r="L327" s="587">
        <f>'Allegato 1.1 (CE) new'!M327</f>
        <v>52163980</v>
      </c>
      <c r="M327" s="587">
        <f>'Allegato 1.1 (CE) new'!N327</f>
        <v>44073234</v>
      </c>
      <c r="N327" s="587">
        <f>'Allegato 1.1 (CE) new'!O327</f>
        <v>44073234</v>
      </c>
      <c r="O327" s="593">
        <f t="shared" ref="O327:R327" si="206">SUBTOTAL(9,O328:O335)</f>
        <v>44954698.68</v>
      </c>
      <c r="P327" s="593">
        <f t="shared" si="206"/>
        <v>45853792.6536</v>
      </c>
      <c r="Q327" s="587">
        <f t="shared" si="206"/>
        <v>0</v>
      </c>
      <c r="R327" s="587">
        <f t="shared" si="206"/>
        <v>-8090746</v>
      </c>
      <c r="S327" s="593">
        <f>'Allegato 1.1 (CE) new'!R327</f>
        <v>0</v>
      </c>
      <c r="T327" s="361">
        <f>Modello_CE!J196</f>
        <v>44073234</v>
      </c>
      <c r="U327" s="361">
        <f>N327-T327</f>
        <v>0</v>
      </c>
    </row>
    <row r="328" spans="1:21" ht="25.5">
      <c r="A328" s="606" t="s">
        <v>350</v>
      </c>
      <c r="B328" s="398" t="s">
        <v>1784</v>
      </c>
      <c r="C328" s="398" t="s">
        <v>691</v>
      </c>
      <c r="D328" s="399" t="s">
        <v>692</v>
      </c>
      <c r="E328" s="398">
        <v>5</v>
      </c>
      <c r="F328" s="400">
        <v>2</v>
      </c>
      <c r="G328" s="400">
        <v>1</v>
      </c>
      <c r="H328" s="400">
        <v>7</v>
      </c>
      <c r="I328" s="400">
        <v>1</v>
      </c>
      <c r="J328" s="406" t="s">
        <v>1785</v>
      </c>
      <c r="K328" s="594">
        <f>'Allegato 1.1 (CE) new'!L328</f>
        <v>19868000</v>
      </c>
      <c r="L328" s="594">
        <f>'Allegato 1.1 (CE) new'!M328</f>
        <v>28518667</v>
      </c>
      <c r="M328" s="594">
        <f>'Allegato 1.1 (CE) new'!N328</f>
        <v>19868000</v>
      </c>
      <c r="N328" s="594">
        <f>'Allegato 1.1 (CE) new'!O328</f>
        <v>19868000</v>
      </c>
      <c r="O328" s="578">
        <f t="shared" ref="O328:P335" si="207">N328*0.02+N328</f>
        <v>20265360</v>
      </c>
      <c r="P328" s="578">
        <f t="shared" si="207"/>
        <v>20670667.199999999</v>
      </c>
      <c r="Q328" s="578">
        <f t="shared" ref="Q328:Q335" si="208">N328-M328</f>
        <v>0</v>
      </c>
      <c r="R328" s="578">
        <f t="shared" ref="R328:R335" si="209">N328-L328</f>
        <v>-8650667</v>
      </c>
      <c r="S328" s="578">
        <f>'Allegato 1.1 (CE) new'!R328</f>
        <v>0</v>
      </c>
      <c r="T328" s="344" t="s">
        <v>2662</v>
      </c>
      <c r="U328" s="361"/>
    </row>
    <row r="329" spans="1:21" ht="25.5">
      <c r="A329" s="606"/>
      <c r="B329" s="398" t="s">
        <v>1786</v>
      </c>
      <c r="C329" s="398" t="s">
        <v>693</v>
      </c>
      <c r="D329" s="399" t="s">
        <v>694</v>
      </c>
      <c r="E329" s="398">
        <v>5</v>
      </c>
      <c r="F329" s="400">
        <v>2</v>
      </c>
      <c r="G329" s="400">
        <v>1</v>
      </c>
      <c r="H329" s="400">
        <v>7</v>
      </c>
      <c r="I329" s="400">
        <v>2</v>
      </c>
      <c r="J329" s="406" t="s">
        <v>1787</v>
      </c>
      <c r="K329" s="594">
        <f>'Allegato 1.1 (CE) new'!L329</f>
        <v>0</v>
      </c>
      <c r="L329" s="594">
        <f>'Allegato 1.1 (CE) new'!M329</f>
        <v>0</v>
      </c>
      <c r="M329" s="594">
        <f>'Allegato 1.1 (CE) new'!N329</f>
        <v>0</v>
      </c>
      <c r="N329" s="594">
        <f>'Allegato 1.1 (CE) new'!O329</f>
        <v>0</v>
      </c>
      <c r="O329" s="578">
        <f t="shared" si="207"/>
        <v>0</v>
      </c>
      <c r="P329" s="578">
        <f t="shared" si="207"/>
        <v>0</v>
      </c>
      <c r="Q329" s="578">
        <f t="shared" si="208"/>
        <v>0</v>
      </c>
      <c r="R329" s="578">
        <f t="shared" si="209"/>
        <v>0</v>
      </c>
      <c r="S329" s="578">
        <f>'Allegato 1.1 (CE) new'!R329</f>
        <v>0</v>
      </c>
      <c r="U329" s="361"/>
    </row>
    <row r="330" spans="1:21">
      <c r="A330" s="606" t="s">
        <v>419</v>
      </c>
      <c r="B330" s="398" t="s">
        <v>1788</v>
      </c>
      <c r="C330" s="398" t="s">
        <v>695</v>
      </c>
      <c r="D330" s="399" t="s">
        <v>696</v>
      </c>
      <c r="E330" s="398">
        <v>5</v>
      </c>
      <c r="F330" s="400">
        <v>2</v>
      </c>
      <c r="G330" s="400">
        <v>1</v>
      </c>
      <c r="H330" s="400">
        <v>7</v>
      </c>
      <c r="I330" s="400">
        <v>3</v>
      </c>
      <c r="J330" s="406" t="s">
        <v>1789</v>
      </c>
      <c r="K330" s="594">
        <f>'Allegato 1.1 (CE) new'!L330</f>
        <v>18693000</v>
      </c>
      <c r="L330" s="594">
        <f>'Allegato 1.1 (CE) new'!M330</f>
        <v>18593333</v>
      </c>
      <c r="M330" s="594">
        <f>'Allegato 1.1 (CE) new'!N330</f>
        <v>18693000</v>
      </c>
      <c r="N330" s="594">
        <f>'Allegato 1.1 (CE) new'!O330</f>
        <v>18693000</v>
      </c>
      <c r="O330" s="578">
        <f t="shared" si="207"/>
        <v>19066860</v>
      </c>
      <c r="P330" s="578">
        <f t="shared" si="207"/>
        <v>19448197.199999999</v>
      </c>
      <c r="Q330" s="578">
        <f t="shared" si="208"/>
        <v>0</v>
      </c>
      <c r="R330" s="578">
        <f t="shared" si="209"/>
        <v>99667</v>
      </c>
      <c r="S330" s="578">
        <f>'Allegato 1.1 (CE) new'!R330</f>
        <v>0</v>
      </c>
      <c r="T330" s="344" t="s">
        <v>2662</v>
      </c>
      <c r="U330" s="361"/>
    </row>
    <row r="331" spans="1:21" ht="25.5">
      <c r="A331" s="606"/>
      <c r="B331" s="398" t="s">
        <v>1790</v>
      </c>
      <c r="C331" s="398" t="s">
        <v>699</v>
      </c>
      <c r="D331" s="399" t="s">
        <v>700</v>
      </c>
      <c r="E331" s="398">
        <v>5</v>
      </c>
      <c r="F331" s="400">
        <v>2</v>
      </c>
      <c r="G331" s="400">
        <v>1</v>
      </c>
      <c r="H331" s="400">
        <v>7</v>
      </c>
      <c r="I331" s="400">
        <v>4</v>
      </c>
      <c r="J331" s="406" t="s">
        <v>1791</v>
      </c>
      <c r="K331" s="594">
        <f>'Allegato 1.1 (CE) new'!L331</f>
        <v>0</v>
      </c>
      <c r="L331" s="594">
        <f>'Allegato 1.1 (CE) new'!M331</f>
        <v>0</v>
      </c>
      <c r="M331" s="594">
        <f>'Allegato 1.1 (CE) new'!N331</f>
        <v>0</v>
      </c>
      <c r="N331" s="594">
        <f>'Allegato 1.1 (CE) new'!O331</f>
        <v>0</v>
      </c>
      <c r="O331" s="578">
        <f t="shared" si="207"/>
        <v>0</v>
      </c>
      <c r="P331" s="578">
        <f t="shared" si="207"/>
        <v>0</v>
      </c>
      <c r="Q331" s="578">
        <f t="shared" si="208"/>
        <v>0</v>
      </c>
      <c r="R331" s="578">
        <f t="shared" si="209"/>
        <v>0</v>
      </c>
      <c r="S331" s="578">
        <f>'Allegato 1.1 (CE) new'!R331</f>
        <v>0</v>
      </c>
      <c r="U331" s="361"/>
    </row>
    <row r="332" spans="1:21" ht="25.5">
      <c r="A332" s="606"/>
      <c r="B332" s="398" t="s">
        <v>1792</v>
      </c>
      <c r="C332" s="398" t="s">
        <v>701</v>
      </c>
      <c r="D332" s="399" t="s">
        <v>702</v>
      </c>
      <c r="E332" s="398">
        <v>5</v>
      </c>
      <c r="F332" s="400">
        <v>2</v>
      </c>
      <c r="G332" s="400">
        <v>1</v>
      </c>
      <c r="H332" s="400">
        <v>7</v>
      </c>
      <c r="I332" s="400">
        <v>5</v>
      </c>
      <c r="J332" s="406" t="s">
        <v>1793</v>
      </c>
      <c r="K332" s="594">
        <f>'Allegato 1.1 (CE) new'!L332</f>
        <v>0</v>
      </c>
      <c r="L332" s="594">
        <f>'Allegato 1.1 (CE) new'!M332</f>
        <v>0</v>
      </c>
      <c r="M332" s="594">
        <f>'Allegato 1.1 (CE) new'!N332</f>
        <v>0</v>
      </c>
      <c r="N332" s="594">
        <f>'Allegato 1.1 (CE) new'!O332</f>
        <v>0</v>
      </c>
      <c r="O332" s="578">
        <f t="shared" si="207"/>
        <v>0</v>
      </c>
      <c r="P332" s="578">
        <f t="shared" si="207"/>
        <v>0</v>
      </c>
      <c r="Q332" s="578">
        <f t="shared" si="208"/>
        <v>0</v>
      </c>
      <c r="R332" s="578">
        <f t="shared" si="209"/>
        <v>0</v>
      </c>
      <c r="S332" s="578">
        <f>'Allegato 1.1 (CE) new'!R332</f>
        <v>0</v>
      </c>
      <c r="U332" s="361"/>
    </row>
    <row r="333" spans="1:21">
      <c r="A333" s="606"/>
      <c r="B333" s="398" t="s">
        <v>1794</v>
      </c>
      <c r="C333" s="398" t="s">
        <v>703</v>
      </c>
      <c r="D333" s="399" t="s">
        <v>704</v>
      </c>
      <c r="E333" s="398">
        <v>5</v>
      </c>
      <c r="F333" s="400">
        <v>2</v>
      </c>
      <c r="G333" s="400">
        <v>1</v>
      </c>
      <c r="H333" s="400">
        <v>7</v>
      </c>
      <c r="I333" s="400">
        <v>6</v>
      </c>
      <c r="J333" s="406" t="s">
        <v>1795</v>
      </c>
      <c r="K333" s="594">
        <f>'Allegato 1.1 (CE) new'!L333</f>
        <v>5057583.66</v>
      </c>
      <c r="L333" s="594">
        <f>'Allegato 1.1 (CE) new'!M333</f>
        <v>5051980</v>
      </c>
      <c r="M333" s="594">
        <f>'Allegato 1.1 (CE) new'!N333</f>
        <v>5512234</v>
      </c>
      <c r="N333" s="596">
        <f>'Allegato 1.1 (CE) new'!O333</f>
        <v>5512234</v>
      </c>
      <c r="O333" s="578">
        <f t="shared" si="207"/>
        <v>5622478.6799999997</v>
      </c>
      <c r="P333" s="578">
        <f t="shared" si="207"/>
        <v>5734928.2535999995</v>
      </c>
      <c r="Q333" s="578">
        <f t="shared" si="208"/>
        <v>0</v>
      </c>
      <c r="R333" s="578">
        <f t="shared" si="209"/>
        <v>460254</v>
      </c>
      <c r="S333" s="578">
        <f>'Allegato 1.1 (CE) new'!R333</f>
        <v>0</v>
      </c>
      <c r="U333" s="361"/>
    </row>
    <row r="334" spans="1:21">
      <c r="A334" s="606"/>
      <c r="B334" s="398" t="s">
        <v>1796</v>
      </c>
      <c r="C334" s="398" t="s">
        <v>705</v>
      </c>
      <c r="D334" s="399" t="s">
        <v>706</v>
      </c>
      <c r="E334" s="398">
        <v>5</v>
      </c>
      <c r="F334" s="400">
        <v>2</v>
      </c>
      <c r="G334" s="400">
        <v>1</v>
      </c>
      <c r="H334" s="400">
        <v>7</v>
      </c>
      <c r="I334" s="400">
        <v>7</v>
      </c>
      <c r="J334" s="406" t="s">
        <v>1797</v>
      </c>
      <c r="K334" s="594">
        <f>'Allegato 1.1 (CE) new'!L334</f>
        <v>0</v>
      </c>
      <c r="L334" s="594">
        <f>'Allegato 1.1 (CE) new'!M334</f>
        <v>0</v>
      </c>
      <c r="M334" s="594">
        <f>'Allegato 1.1 (CE) new'!N334</f>
        <v>0</v>
      </c>
      <c r="N334" s="594">
        <f>'Allegato 1.1 (CE) new'!O334</f>
        <v>0</v>
      </c>
      <c r="O334" s="578">
        <f t="shared" si="207"/>
        <v>0</v>
      </c>
      <c r="P334" s="578">
        <f t="shared" si="207"/>
        <v>0</v>
      </c>
      <c r="Q334" s="578">
        <f t="shared" si="208"/>
        <v>0</v>
      </c>
      <c r="R334" s="578">
        <f t="shared" si="209"/>
        <v>0</v>
      </c>
      <c r="S334" s="578">
        <f>'Allegato 1.1 (CE) new'!R334</f>
        <v>0</v>
      </c>
      <c r="U334" s="361"/>
    </row>
    <row r="335" spans="1:21" ht="25.5">
      <c r="A335" s="606"/>
      <c r="B335" s="398" t="s">
        <v>1798</v>
      </c>
      <c r="C335" s="398" t="s">
        <v>707</v>
      </c>
      <c r="D335" s="399" t="s">
        <v>708</v>
      </c>
      <c r="E335" s="398">
        <v>5</v>
      </c>
      <c r="F335" s="400">
        <v>2</v>
      </c>
      <c r="G335" s="400">
        <v>1</v>
      </c>
      <c r="H335" s="400">
        <v>7</v>
      </c>
      <c r="I335" s="400">
        <v>8</v>
      </c>
      <c r="J335" s="406" t="s">
        <v>1799</v>
      </c>
      <c r="K335" s="594">
        <f>'Allegato 1.1 (CE) new'!L335</f>
        <v>0</v>
      </c>
      <c r="L335" s="594">
        <f>'Allegato 1.1 (CE) new'!M335</f>
        <v>0</v>
      </c>
      <c r="M335" s="594">
        <f>'Allegato 1.1 (CE) new'!N335</f>
        <v>0</v>
      </c>
      <c r="N335" s="594">
        <f>'Allegato 1.1 (CE) new'!O335</f>
        <v>0</v>
      </c>
      <c r="O335" s="578">
        <f t="shared" si="207"/>
        <v>0</v>
      </c>
      <c r="P335" s="578">
        <f t="shared" si="207"/>
        <v>0</v>
      </c>
      <c r="Q335" s="578">
        <f t="shared" si="208"/>
        <v>0</v>
      </c>
      <c r="R335" s="578">
        <f t="shared" si="209"/>
        <v>0</v>
      </c>
      <c r="S335" s="578">
        <f>'Allegato 1.1 (CE) new'!R335</f>
        <v>0</v>
      </c>
      <c r="U335" s="361"/>
    </row>
    <row r="336" spans="1:21">
      <c r="A336" s="605"/>
      <c r="B336" s="393" t="s">
        <v>1800</v>
      </c>
      <c r="C336" s="393" t="s">
        <v>709</v>
      </c>
      <c r="D336" s="394" t="s">
        <v>710</v>
      </c>
      <c r="E336" s="393">
        <v>5</v>
      </c>
      <c r="F336" s="395">
        <v>2</v>
      </c>
      <c r="G336" s="395">
        <v>1</v>
      </c>
      <c r="H336" s="395">
        <v>8</v>
      </c>
      <c r="I336" s="395">
        <v>0</v>
      </c>
      <c r="J336" s="396" t="s">
        <v>1801</v>
      </c>
      <c r="K336" s="587">
        <f>'Allegato 1.1 (CE) new'!L336</f>
        <v>560806.17999999993</v>
      </c>
      <c r="L336" s="587">
        <f>'Allegato 1.1 (CE) new'!M336</f>
        <v>514845</v>
      </c>
      <c r="M336" s="587">
        <f>'Allegato 1.1 (CE) new'!N336</f>
        <v>551046</v>
      </c>
      <c r="N336" s="587">
        <f>'Allegato 1.1 (CE) new'!O336</f>
        <v>551195</v>
      </c>
      <c r="O336" s="593">
        <f t="shared" ref="O336:R336" si="210">SUBTOTAL(9,O337:O341)</f>
        <v>562218.9</v>
      </c>
      <c r="P336" s="593">
        <f t="shared" si="210"/>
        <v>573463.27800000005</v>
      </c>
      <c r="Q336" s="587">
        <f t="shared" si="210"/>
        <v>149</v>
      </c>
      <c r="R336" s="587">
        <f t="shared" si="210"/>
        <v>36350</v>
      </c>
      <c r="S336" s="593">
        <f>'Allegato 1.1 (CE) new'!R336</f>
        <v>0</v>
      </c>
      <c r="T336" s="361">
        <f>Modello_CE!J206</f>
        <v>551195</v>
      </c>
      <c r="U336" s="361">
        <f>N336-T336</f>
        <v>0</v>
      </c>
    </row>
    <row r="337" spans="1:21" ht="25.5">
      <c r="A337" s="606" t="s">
        <v>350</v>
      </c>
      <c r="B337" s="398" t="s">
        <v>1802</v>
      </c>
      <c r="C337" s="398" t="s">
        <v>711</v>
      </c>
      <c r="D337" s="399" t="s">
        <v>712</v>
      </c>
      <c r="E337" s="398">
        <v>5</v>
      </c>
      <c r="F337" s="400">
        <v>2</v>
      </c>
      <c r="G337" s="400">
        <v>1</v>
      </c>
      <c r="H337" s="400">
        <v>8</v>
      </c>
      <c r="I337" s="400">
        <v>1</v>
      </c>
      <c r="J337" s="406" t="s">
        <v>1803</v>
      </c>
      <c r="K337" s="594">
        <f>'Allegato 1.1 (CE) new'!L337</f>
        <v>0</v>
      </c>
      <c r="L337" s="594">
        <f>'Allegato 1.1 (CE) new'!M337</f>
        <v>2347</v>
      </c>
      <c r="M337" s="594">
        <f>'Allegato 1.1 (CE) new'!N337</f>
        <v>5389</v>
      </c>
      <c r="N337" s="594">
        <f>'Allegato 1.1 (CE) new'!O337</f>
        <v>5538</v>
      </c>
      <c r="O337" s="578">
        <f t="shared" ref="O337:P341" si="211">N337*0.02+N337</f>
        <v>5648.76</v>
      </c>
      <c r="P337" s="578">
        <f t="shared" si="211"/>
        <v>5761.7352000000001</v>
      </c>
      <c r="Q337" s="578">
        <f t="shared" ref="Q337:Q341" si="212">N337-M337</f>
        <v>149</v>
      </c>
      <c r="R337" s="578">
        <f t="shared" ref="R337:R341" si="213">N337-L337</f>
        <v>3191</v>
      </c>
      <c r="S337" s="578">
        <f>'Allegato 1.1 (CE) new'!R337</f>
        <v>0</v>
      </c>
      <c r="U337" s="361"/>
    </row>
    <row r="338" spans="1:21" ht="25.5">
      <c r="A338" s="606"/>
      <c r="B338" s="398" t="s">
        <v>1804</v>
      </c>
      <c r="C338" s="398" t="s">
        <v>713</v>
      </c>
      <c r="D338" s="399" t="s">
        <v>714</v>
      </c>
      <c r="E338" s="398">
        <v>5</v>
      </c>
      <c r="F338" s="400">
        <v>2</v>
      </c>
      <c r="G338" s="400">
        <v>1</v>
      </c>
      <c r="H338" s="400">
        <v>8</v>
      </c>
      <c r="I338" s="400">
        <v>2</v>
      </c>
      <c r="J338" s="406" t="s">
        <v>1805</v>
      </c>
      <c r="K338" s="594">
        <f>'Allegato 1.1 (CE) new'!L338</f>
        <v>0</v>
      </c>
      <c r="L338" s="594">
        <f>'Allegato 1.1 (CE) new'!M338</f>
        <v>0</v>
      </c>
      <c r="M338" s="594">
        <f>'Allegato 1.1 (CE) new'!N338</f>
        <v>0</v>
      </c>
      <c r="N338" s="594">
        <f>'Allegato 1.1 (CE) new'!O338</f>
        <v>0</v>
      </c>
      <c r="O338" s="578">
        <f t="shared" si="211"/>
        <v>0</v>
      </c>
      <c r="P338" s="578">
        <f t="shared" si="211"/>
        <v>0</v>
      </c>
      <c r="Q338" s="578">
        <f t="shared" si="212"/>
        <v>0</v>
      </c>
      <c r="R338" s="578">
        <f t="shared" si="213"/>
        <v>0</v>
      </c>
      <c r="S338" s="578">
        <f>'Allegato 1.1 (CE) new'!R338</f>
        <v>0</v>
      </c>
      <c r="U338" s="361"/>
    </row>
    <row r="339" spans="1:21" ht="25.5">
      <c r="A339" s="606" t="s">
        <v>424</v>
      </c>
      <c r="B339" s="398" t="s">
        <v>1806</v>
      </c>
      <c r="C339" s="398" t="s">
        <v>715</v>
      </c>
      <c r="D339" s="399" t="s">
        <v>716</v>
      </c>
      <c r="E339" s="398">
        <v>5</v>
      </c>
      <c r="F339" s="400">
        <v>2</v>
      </c>
      <c r="G339" s="400">
        <v>1</v>
      </c>
      <c r="H339" s="400">
        <v>8</v>
      </c>
      <c r="I339" s="400">
        <v>3</v>
      </c>
      <c r="J339" s="406" t="s">
        <v>1807</v>
      </c>
      <c r="K339" s="594">
        <f>'Allegato 1.1 (CE) new'!L339</f>
        <v>0</v>
      </c>
      <c r="L339" s="594">
        <f>'Allegato 1.1 (CE) new'!M339</f>
        <v>0</v>
      </c>
      <c r="M339" s="594">
        <f>'Allegato 1.1 (CE) new'!N339</f>
        <v>0</v>
      </c>
      <c r="N339" s="594">
        <f>'Allegato 1.1 (CE) new'!O339</f>
        <v>0</v>
      </c>
      <c r="O339" s="578">
        <f t="shared" si="211"/>
        <v>0</v>
      </c>
      <c r="P339" s="578">
        <f t="shared" si="211"/>
        <v>0</v>
      </c>
      <c r="Q339" s="578">
        <f t="shared" si="212"/>
        <v>0</v>
      </c>
      <c r="R339" s="578">
        <f t="shared" si="213"/>
        <v>0</v>
      </c>
      <c r="S339" s="578">
        <f>'Allegato 1.1 (CE) new'!R339</f>
        <v>0</v>
      </c>
      <c r="U339" s="361"/>
    </row>
    <row r="340" spans="1:21">
      <c r="A340" s="606"/>
      <c r="B340" s="398" t="s">
        <v>1808</v>
      </c>
      <c r="C340" s="398" t="s">
        <v>717</v>
      </c>
      <c r="D340" s="399" t="s">
        <v>1809</v>
      </c>
      <c r="E340" s="398">
        <v>5</v>
      </c>
      <c r="F340" s="400">
        <v>2</v>
      </c>
      <c r="G340" s="400">
        <v>1</v>
      </c>
      <c r="H340" s="400">
        <v>8</v>
      </c>
      <c r="I340" s="400">
        <v>4</v>
      </c>
      <c r="J340" s="406" t="s">
        <v>1810</v>
      </c>
      <c r="K340" s="594">
        <f>'Allegato 1.1 (CE) new'!L340</f>
        <v>423935.86</v>
      </c>
      <c r="L340" s="594">
        <f>'Allegato 1.1 (CE) new'!M340</f>
        <v>365492</v>
      </c>
      <c r="M340" s="594">
        <f>'Allegato 1.1 (CE) new'!N340</f>
        <v>407513</v>
      </c>
      <c r="N340" s="596">
        <f>'Allegato 1.1 (CE) new'!O340</f>
        <v>407513</v>
      </c>
      <c r="O340" s="578">
        <f t="shared" si="211"/>
        <v>415663.26</v>
      </c>
      <c r="P340" s="578">
        <f t="shared" si="211"/>
        <v>423976.52520000003</v>
      </c>
      <c r="Q340" s="578">
        <f t="shared" si="212"/>
        <v>0</v>
      </c>
      <c r="R340" s="578">
        <f t="shared" si="213"/>
        <v>42021</v>
      </c>
      <c r="S340" s="578">
        <f>'Allegato 1.1 (CE) new'!R340</f>
        <v>0</v>
      </c>
      <c r="U340" s="361"/>
    </row>
    <row r="341" spans="1:21">
      <c r="A341" s="606"/>
      <c r="B341" s="398" t="s">
        <v>1811</v>
      </c>
      <c r="C341" s="398" t="s">
        <v>719</v>
      </c>
      <c r="D341" s="399" t="s">
        <v>720</v>
      </c>
      <c r="E341" s="398">
        <v>5</v>
      </c>
      <c r="F341" s="400">
        <v>2</v>
      </c>
      <c r="G341" s="400">
        <v>1</v>
      </c>
      <c r="H341" s="400">
        <v>8</v>
      </c>
      <c r="I341" s="400">
        <v>5</v>
      </c>
      <c r="J341" s="406" t="s">
        <v>1812</v>
      </c>
      <c r="K341" s="594">
        <f>'Allegato 1.1 (CE) new'!L341</f>
        <v>136870.32</v>
      </c>
      <c r="L341" s="594">
        <f>'Allegato 1.1 (CE) new'!M341</f>
        <v>147006</v>
      </c>
      <c r="M341" s="594">
        <f>'Allegato 1.1 (CE) new'!N341</f>
        <v>138144</v>
      </c>
      <c r="N341" s="596">
        <f>'Allegato 1.1 (CE) new'!O341</f>
        <v>138144</v>
      </c>
      <c r="O341" s="578">
        <f t="shared" si="211"/>
        <v>140906.88</v>
      </c>
      <c r="P341" s="578">
        <f t="shared" si="211"/>
        <v>143725.01759999999</v>
      </c>
      <c r="Q341" s="578">
        <f t="shared" si="212"/>
        <v>0</v>
      </c>
      <c r="R341" s="578">
        <f t="shared" si="213"/>
        <v>-8862</v>
      </c>
      <c r="S341" s="578">
        <f>'Allegato 1.1 (CE) new'!R341</f>
        <v>0</v>
      </c>
      <c r="U341" s="361"/>
    </row>
    <row r="342" spans="1:21">
      <c r="A342" s="605"/>
      <c r="B342" s="393" t="s">
        <v>1813</v>
      </c>
      <c r="C342" s="393" t="s">
        <v>721</v>
      </c>
      <c r="D342" s="394" t="s">
        <v>722</v>
      </c>
      <c r="E342" s="393">
        <v>5</v>
      </c>
      <c r="F342" s="395">
        <v>2</v>
      </c>
      <c r="G342" s="395">
        <v>1</v>
      </c>
      <c r="H342" s="395">
        <v>9</v>
      </c>
      <c r="I342" s="395">
        <v>0</v>
      </c>
      <c r="J342" s="396" t="s">
        <v>1814</v>
      </c>
      <c r="K342" s="593">
        <f>'Allegato 1.1 (CE) new'!L342</f>
        <v>4001259.46</v>
      </c>
      <c r="L342" s="593">
        <f>'Allegato 1.1 (CE) new'!M342</f>
        <v>2139711</v>
      </c>
      <c r="M342" s="593">
        <f>'Allegato 1.1 (CE) new'!N342</f>
        <v>3873953</v>
      </c>
      <c r="N342" s="593">
        <f>'Allegato 1.1 (CE) new'!O342</f>
        <v>3873953</v>
      </c>
      <c r="O342" s="593">
        <f t="shared" ref="O342:P342" si="214">SUBTOTAL(9,O343:O356)</f>
        <v>4043232.06</v>
      </c>
      <c r="P342" s="593">
        <f t="shared" si="214"/>
        <v>4124096.7012</v>
      </c>
      <c r="Q342" s="593">
        <f t="shared" ref="Q342:R342" si="215">SUBTOTAL(9,Q343:Q350)</f>
        <v>0</v>
      </c>
      <c r="R342" s="593">
        <f t="shared" si="215"/>
        <v>1734242</v>
      </c>
      <c r="S342" s="593">
        <f>'Allegato 1.1 (CE) new'!R342</f>
        <v>0</v>
      </c>
      <c r="T342" s="361">
        <f>Modello_CE!J212</f>
        <v>3873953</v>
      </c>
      <c r="U342" s="361">
        <f>N342-T342</f>
        <v>0</v>
      </c>
    </row>
    <row r="343" spans="1:21" ht="25.5">
      <c r="A343" s="606" t="s">
        <v>350</v>
      </c>
      <c r="B343" s="398" t="s">
        <v>1815</v>
      </c>
      <c r="C343" s="398" t="s">
        <v>723</v>
      </c>
      <c r="D343" s="399" t="s">
        <v>724</v>
      </c>
      <c r="E343" s="398">
        <v>5</v>
      </c>
      <c r="F343" s="400">
        <v>2</v>
      </c>
      <c r="G343" s="400">
        <v>1</v>
      </c>
      <c r="H343" s="400">
        <v>9</v>
      </c>
      <c r="I343" s="400">
        <v>1</v>
      </c>
      <c r="J343" s="406" t="s">
        <v>1816</v>
      </c>
      <c r="K343" s="594">
        <f>'Allegato 1.1 (CE) new'!L343</f>
        <v>1633000</v>
      </c>
      <c r="L343" s="594">
        <f>'Allegato 1.1 (CE) new'!M343</f>
        <v>0</v>
      </c>
      <c r="M343" s="594">
        <f>'Allegato 1.1 (CE) new'!N343</f>
        <v>1633000</v>
      </c>
      <c r="N343" s="594">
        <f>'Allegato 1.1 (CE) new'!O343</f>
        <v>1633000</v>
      </c>
      <c r="O343" s="578">
        <f t="shared" ref="O343:P350" si="216">N343*0.02+N343</f>
        <v>1665660</v>
      </c>
      <c r="P343" s="578">
        <f t="shared" si="216"/>
        <v>1698973.2</v>
      </c>
      <c r="Q343" s="578">
        <f t="shared" ref="Q343:Q350" si="217">N343-M343</f>
        <v>0</v>
      </c>
      <c r="R343" s="578">
        <f t="shared" ref="R343:R350" si="218">N343-L343</f>
        <v>1633000</v>
      </c>
      <c r="S343" s="578">
        <f>'Allegato 1.1 (CE) new'!R343</f>
        <v>0</v>
      </c>
      <c r="U343" s="361"/>
    </row>
    <row r="344" spans="1:21" ht="25.5">
      <c r="A344" s="606"/>
      <c r="B344" s="398" t="s">
        <v>1817</v>
      </c>
      <c r="C344" s="398" t="s">
        <v>725</v>
      </c>
      <c r="D344" s="399" t="s">
        <v>726</v>
      </c>
      <c r="E344" s="398">
        <v>5</v>
      </c>
      <c r="F344" s="400">
        <v>2</v>
      </c>
      <c r="G344" s="400">
        <v>1</v>
      </c>
      <c r="H344" s="400">
        <v>9</v>
      </c>
      <c r="I344" s="400">
        <v>2</v>
      </c>
      <c r="J344" s="406" t="s">
        <v>1818</v>
      </c>
      <c r="K344" s="594">
        <f>'Allegato 1.1 (CE) new'!L344</f>
        <v>0</v>
      </c>
      <c r="L344" s="594">
        <f>'Allegato 1.1 (CE) new'!M344</f>
        <v>0</v>
      </c>
      <c r="M344" s="594">
        <f>'Allegato 1.1 (CE) new'!N344</f>
        <v>0</v>
      </c>
      <c r="N344" s="594">
        <f>'Allegato 1.1 (CE) new'!O344</f>
        <v>0</v>
      </c>
      <c r="O344" s="578">
        <f t="shared" si="216"/>
        <v>0</v>
      </c>
      <c r="P344" s="578">
        <f t="shared" si="216"/>
        <v>0</v>
      </c>
      <c r="Q344" s="578">
        <f t="shared" si="217"/>
        <v>0</v>
      </c>
      <c r="R344" s="578">
        <f t="shared" si="218"/>
        <v>0</v>
      </c>
      <c r="S344" s="578">
        <f>'Allegato 1.1 (CE) new'!R344</f>
        <v>0</v>
      </c>
      <c r="U344" s="361"/>
    </row>
    <row r="345" spans="1:21">
      <c r="A345" s="606" t="s">
        <v>419</v>
      </c>
      <c r="B345" s="398" t="s">
        <v>1819</v>
      </c>
      <c r="C345" s="398" t="s">
        <v>727</v>
      </c>
      <c r="D345" s="399" t="s">
        <v>728</v>
      </c>
      <c r="E345" s="398">
        <v>5</v>
      </c>
      <c r="F345" s="400">
        <v>2</v>
      </c>
      <c r="G345" s="400">
        <v>1</v>
      </c>
      <c r="H345" s="400">
        <v>9</v>
      </c>
      <c r="I345" s="400">
        <v>3</v>
      </c>
      <c r="J345" s="406" t="s">
        <v>1820</v>
      </c>
      <c r="K345" s="594">
        <f>'Allegato 1.1 (CE) new'!L345</f>
        <v>1483000</v>
      </c>
      <c r="L345" s="594">
        <f>'Allegato 1.1 (CE) new'!M345</f>
        <v>1430667</v>
      </c>
      <c r="M345" s="594">
        <f>'Allegato 1.1 (CE) new'!N345</f>
        <v>1483000</v>
      </c>
      <c r="N345" s="594">
        <f>'Allegato 1.1 (CE) new'!O345</f>
        <v>1483000</v>
      </c>
      <c r="O345" s="578">
        <f t="shared" si="216"/>
        <v>1512660</v>
      </c>
      <c r="P345" s="578">
        <f t="shared" si="216"/>
        <v>1542913.2</v>
      </c>
      <c r="Q345" s="578">
        <f t="shared" si="217"/>
        <v>0</v>
      </c>
      <c r="R345" s="578">
        <f t="shared" si="218"/>
        <v>52333</v>
      </c>
      <c r="S345" s="578">
        <f>'Allegato 1.1 (CE) new'!R345</f>
        <v>0</v>
      </c>
      <c r="T345" s="344" t="s">
        <v>2662</v>
      </c>
      <c r="U345" s="361"/>
    </row>
    <row r="346" spans="1:21" ht="25.5">
      <c r="A346" s="606"/>
      <c r="B346" s="398" t="s">
        <v>1821</v>
      </c>
      <c r="C346" s="398" t="s">
        <v>729</v>
      </c>
      <c r="D346" s="399" t="s">
        <v>1822</v>
      </c>
      <c r="E346" s="398">
        <v>5</v>
      </c>
      <c r="F346" s="400">
        <v>2</v>
      </c>
      <c r="G346" s="400">
        <v>1</v>
      </c>
      <c r="H346" s="400">
        <v>9</v>
      </c>
      <c r="I346" s="400">
        <v>4</v>
      </c>
      <c r="J346" s="406" t="s">
        <v>1823</v>
      </c>
      <c r="K346" s="594">
        <f>'Allegato 1.1 (CE) new'!L346</f>
        <v>0</v>
      </c>
      <c r="L346" s="594">
        <f>'Allegato 1.1 (CE) new'!M346</f>
        <v>0</v>
      </c>
      <c r="M346" s="594">
        <f>'Allegato 1.1 (CE) new'!N346</f>
        <v>0</v>
      </c>
      <c r="N346" s="594">
        <f>'Allegato 1.1 (CE) new'!O346</f>
        <v>0</v>
      </c>
      <c r="O346" s="578">
        <f t="shared" si="216"/>
        <v>0</v>
      </c>
      <c r="P346" s="578">
        <f t="shared" si="216"/>
        <v>0</v>
      </c>
      <c r="Q346" s="578">
        <f t="shared" si="217"/>
        <v>0</v>
      </c>
      <c r="R346" s="578">
        <f t="shared" si="218"/>
        <v>0</v>
      </c>
      <c r="S346" s="578">
        <f>'Allegato 1.1 (CE) new'!R346</f>
        <v>0</v>
      </c>
      <c r="U346" s="361"/>
    </row>
    <row r="347" spans="1:21" ht="25.5">
      <c r="A347" s="606"/>
      <c r="B347" s="398" t="s">
        <v>1824</v>
      </c>
      <c r="C347" s="398" t="s">
        <v>731</v>
      </c>
      <c r="D347" s="399" t="s">
        <v>732</v>
      </c>
      <c r="E347" s="398">
        <v>5</v>
      </c>
      <c r="F347" s="400">
        <v>2</v>
      </c>
      <c r="G347" s="400">
        <v>1</v>
      </c>
      <c r="H347" s="400">
        <v>9</v>
      </c>
      <c r="I347" s="400">
        <v>5</v>
      </c>
      <c r="J347" s="406" t="s">
        <v>1825</v>
      </c>
      <c r="K347" s="594">
        <f>'Allegato 1.1 (CE) new'!L347</f>
        <v>0</v>
      </c>
      <c r="L347" s="594">
        <f>'Allegato 1.1 (CE) new'!M347</f>
        <v>0</v>
      </c>
      <c r="M347" s="594">
        <f>'Allegato 1.1 (CE) new'!N347</f>
        <v>0</v>
      </c>
      <c r="N347" s="594">
        <f>'Allegato 1.1 (CE) new'!O347</f>
        <v>0</v>
      </c>
      <c r="O347" s="578">
        <f t="shared" si="216"/>
        <v>0</v>
      </c>
      <c r="P347" s="578">
        <f t="shared" si="216"/>
        <v>0</v>
      </c>
      <c r="Q347" s="578">
        <f t="shared" si="217"/>
        <v>0</v>
      </c>
      <c r="R347" s="578">
        <f t="shared" si="218"/>
        <v>0</v>
      </c>
      <c r="S347" s="578">
        <f>'Allegato 1.1 (CE) new'!R347</f>
        <v>0</v>
      </c>
      <c r="U347" s="361"/>
    </row>
    <row r="348" spans="1:21">
      <c r="A348" s="606"/>
      <c r="B348" s="398" t="s">
        <v>1821</v>
      </c>
      <c r="C348" s="398" t="s">
        <v>729</v>
      </c>
      <c r="D348" s="399" t="s">
        <v>1822</v>
      </c>
      <c r="E348" s="398">
        <v>5</v>
      </c>
      <c r="F348" s="400">
        <v>2</v>
      </c>
      <c r="G348" s="400">
        <v>1</v>
      </c>
      <c r="H348" s="400">
        <v>9</v>
      </c>
      <c r="I348" s="400">
        <v>6</v>
      </c>
      <c r="J348" s="406" t="s">
        <v>1826</v>
      </c>
      <c r="K348" s="594">
        <f>'Allegato 1.1 (CE) new'!L348</f>
        <v>885259.46</v>
      </c>
      <c r="L348" s="594">
        <f>'Allegato 1.1 (CE) new'!M348</f>
        <v>709044</v>
      </c>
      <c r="M348" s="594">
        <f>'Allegato 1.1 (CE) new'!N348</f>
        <v>757953</v>
      </c>
      <c r="N348" s="594">
        <f>'Allegato 1.1 (CE) new'!O348</f>
        <v>757953</v>
      </c>
      <c r="O348" s="578">
        <f t="shared" si="216"/>
        <v>773112.06</v>
      </c>
      <c r="P348" s="578">
        <f t="shared" si="216"/>
        <v>788574.3012000001</v>
      </c>
      <c r="Q348" s="578">
        <f t="shared" si="217"/>
        <v>0</v>
      </c>
      <c r="R348" s="578">
        <f t="shared" si="218"/>
        <v>48909</v>
      </c>
      <c r="S348" s="578">
        <f>'Allegato 1.1 (CE) new'!R348</f>
        <v>0</v>
      </c>
      <c r="U348" s="361"/>
    </row>
    <row r="349" spans="1:21">
      <c r="A349" s="606"/>
      <c r="B349" s="398" t="s">
        <v>1824</v>
      </c>
      <c r="C349" s="398" t="s">
        <v>731</v>
      </c>
      <c r="D349" s="399" t="s">
        <v>732</v>
      </c>
      <c r="E349" s="398">
        <v>5</v>
      </c>
      <c r="F349" s="400">
        <v>2</v>
      </c>
      <c r="G349" s="400">
        <v>1</v>
      </c>
      <c r="H349" s="400">
        <v>9</v>
      </c>
      <c r="I349" s="400">
        <v>7</v>
      </c>
      <c r="J349" s="406" t="s">
        <v>1827</v>
      </c>
      <c r="K349" s="594">
        <f>'Allegato 1.1 (CE) new'!L349</f>
        <v>0</v>
      </c>
      <c r="L349" s="594">
        <f>'Allegato 1.1 (CE) new'!M349</f>
        <v>0</v>
      </c>
      <c r="M349" s="594">
        <f>'Allegato 1.1 (CE) new'!N349</f>
        <v>0</v>
      </c>
      <c r="N349" s="594">
        <f>'Allegato 1.1 (CE) new'!O349</f>
        <v>0</v>
      </c>
      <c r="O349" s="578">
        <f t="shared" si="216"/>
        <v>0</v>
      </c>
      <c r="P349" s="578">
        <f t="shared" si="216"/>
        <v>0</v>
      </c>
      <c r="Q349" s="578">
        <f t="shared" si="217"/>
        <v>0</v>
      </c>
      <c r="R349" s="578">
        <f t="shared" si="218"/>
        <v>0</v>
      </c>
      <c r="S349" s="578">
        <f>'Allegato 1.1 (CE) new'!R349</f>
        <v>0</v>
      </c>
      <c r="U349" s="361"/>
    </row>
    <row r="350" spans="1:21" ht="25.5">
      <c r="A350" s="606"/>
      <c r="B350" s="398" t="s">
        <v>1828</v>
      </c>
      <c r="C350" s="398" t="s">
        <v>733</v>
      </c>
      <c r="D350" s="399" t="s">
        <v>734</v>
      </c>
      <c r="E350" s="398">
        <v>5</v>
      </c>
      <c r="F350" s="400">
        <v>2</v>
      </c>
      <c r="G350" s="400">
        <v>1</v>
      </c>
      <c r="H350" s="400">
        <v>9</v>
      </c>
      <c r="I350" s="400">
        <v>8</v>
      </c>
      <c r="J350" s="406" t="s">
        <v>1829</v>
      </c>
      <c r="K350" s="594">
        <f>'Allegato 1.1 (CE) new'!L350</f>
        <v>0</v>
      </c>
      <c r="L350" s="594">
        <f>'Allegato 1.1 (CE) new'!M350</f>
        <v>0</v>
      </c>
      <c r="M350" s="594">
        <f>'Allegato 1.1 (CE) new'!N350</f>
        <v>0</v>
      </c>
      <c r="N350" s="594">
        <f>'Allegato 1.1 (CE) new'!O350</f>
        <v>0</v>
      </c>
      <c r="O350" s="578">
        <f t="shared" si="216"/>
        <v>0</v>
      </c>
      <c r="P350" s="578">
        <f t="shared" si="216"/>
        <v>0</v>
      </c>
      <c r="Q350" s="578">
        <f t="shared" si="217"/>
        <v>0</v>
      </c>
      <c r="R350" s="578">
        <f t="shared" si="218"/>
        <v>0</v>
      </c>
      <c r="S350" s="578">
        <f>'Allegato 1.1 (CE) new'!R350</f>
        <v>0</v>
      </c>
      <c r="U350" s="361"/>
    </row>
    <row r="351" spans="1:21">
      <c r="A351" s="605"/>
      <c r="B351" s="393" t="s">
        <v>1830</v>
      </c>
      <c r="C351" s="393" t="s">
        <v>735</v>
      </c>
      <c r="D351" s="394" t="s">
        <v>736</v>
      </c>
      <c r="E351" s="393">
        <v>5</v>
      </c>
      <c r="F351" s="395">
        <v>2</v>
      </c>
      <c r="G351" s="395">
        <v>1</v>
      </c>
      <c r="H351" s="395">
        <v>10</v>
      </c>
      <c r="I351" s="395">
        <v>0</v>
      </c>
      <c r="J351" s="396" t="s">
        <v>1831</v>
      </c>
      <c r="K351" s="593">
        <f>'Allegato 1.1 (CE) new'!L351</f>
        <v>45000</v>
      </c>
      <c r="L351" s="593">
        <f>'Allegato 1.1 (CE) new'!M351</f>
        <v>45333</v>
      </c>
      <c r="M351" s="593">
        <f>'Allegato 1.1 (CE) new'!N351</f>
        <v>45000</v>
      </c>
      <c r="N351" s="593">
        <f>'Allegato 1.1 (CE) new'!O351</f>
        <v>45000</v>
      </c>
      <c r="O351" s="593">
        <f t="shared" ref="O351:P351" si="219">SUM(O352:O356)</f>
        <v>45900</v>
      </c>
      <c r="P351" s="593">
        <f t="shared" si="219"/>
        <v>46818</v>
      </c>
      <c r="Q351" s="593">
        <f t="shared" ref="Q351:R351" si="220">SUM(Q352:Q356)</f>
        <v>0</v>
      </c>
      <c r="R351" s="593">
        <f t="shared" si="220"/>
        <v>-333</v>
      </c>
      <c r="S351" s="593">
        <f>'Allegato 1.1 (CE) new'!R351</f>
        <v>0</v>
      </c>
      <c r="T351" s="361">
        <f>Modello_CE!J219</f>
        <v>45000</v>
      </c>
      <c r="U351" s="361">
        <f>N351-T351</f>
        <v>0</v>
      </c>
    </row>
    <row r="352" spans="1:21" ht="25.5">
      <c r="A352" s="606" t="s">
        <v>350</v>
      </c>
      <c r="B352" s="398" t="s">
        <v>1832</v>
      </c>
      <c r="C352" s="398" t="s">
        <v>737</v>
      </c>
      <c r="D352" s="399" t="s">
        <v>738</v>
      </c>
      <c r="E352" s="398">
        <v>5</v>
      </c>
      <c r="F352" s="400">
        <v>2</v>
      </c>
      <c r="G352" s="400">
        <v>1</v>
      </c>
      <c r="H352" s="400">
        <v>10</v>
      </c>
      <c r="I352" s="400">
        <v>1</v>
      </c>
      <c r="J352" s="406" t="s">
        <v>1833</v>
      </c>
      <c r="K352" s="594">
        <f>'Allegato 1.1 (CE) new'!L352</f>
        <v>0</v>
      </c>
      <c r="L352" s="594">
        <f>'Allegato 1.1 (CE) new'!M352</f>
        <v>0</v>
      </c>
      <c r="M352" s="594">
        <f>'Allegato 1.1 (CE) new'!N352</f>
        <v>0</v>
      </c>
      <c r="N352" s="594">
        <f>'Allegato 1.1 (CE) new'!O352</f>
        <v>0</v>
      </c>
      <c r="O352" s="578">
        <f t="shared" ref="O352:P356" si="221">N352*0.02+N352</f>
        <v>0</v>
      </c>
      <c r="P352" s="578">
        <f t="shared" si="221"/>
        <v>0</v>
      </c>
      <c r="Q352" s="578">
        <f t="shared" ref="Q352:Q356" si="222">N352-M352</f>
        <v>0</v>
      </c>
      <c r="R352" s="578">
        <f t="shared" ref="R352:R356" si="223">N352-L352</f>
        <v>0</v>
      </c>
      <c r="S352" s="578">
        <f>'Allegato 1.1 (CE) new'!R352</f>
        <v>0</v>
      </c>
      <c r="U352" s="361"/>
    </row>
    <row r="353" spans="1:21" ht="25.5">
      <c r="A353" s="606"/>
      <c r="B353" s="398" t="s">
        <v>1834</v>
      </c>
      <c r="C353" s="398" t="s">
        <v>739</v>
      </c>
      <c r="D353" s="399" t="s">
        <v>740</v>
      </c>
      <c r="E353" s="398">
        <v>5</v>
      </c>
      <c r="F353" s="400">
        <v>2</v>
      </c>
      <c r="G353" s="400">
        <v>1</v>
      </c>
      <c r="H353" s="400">
        <v>10</v>
      </c>
      <c r="I353" s="400">
        <v>2</v>
      </c>
      <c r="J353" s="406" t="s">
        <v>1835</v>
      </c>
      <c r="K353" s="594">
        <f>'Allegato 1.1 (CE) new'!L353</f>
        <v>0</v>
      </c>
      <c r="L353" s="594">
        <f>'Allegato 1.1 (CE) new'!M353</f>
        <v>0</v>
      </c>
      <c r="M353" s="594">
        <f>'Allegato 1.1 (CE) new'!N353</f>
        <v>0</v>
      </c>
      <c r="N353" s="594">
        <f>'Allegato 1.1 (CE) new'!O353</f>
        <v>0</v>
      </c>
      <c r="O353" s="578">
        <f t="shared" si="221"/>
        <v>0</v>
      </c>
      <c r="P353" s="578">
        <f t="shared" si="221"/>
        <v>0</v>
      </c>
      <c r="Q353" s="578">
        <f t="shared" si="222"/>
        <v>0</v>
      </c>
      <c r="R353" s="578">
        <f t="shared" si="223"/>
        <v>0</v>
      </c>
      <c r="S353" s="578">
        <f>'Allegato 1.1 (CE) new'!R353</f>
        <v>0</v>
      </c>
      <c r="U353" s="361"/>
    </row>
    <row r="354" spans="1:21">
      <c r="A354" s="606" t="s">
        <v>419</v>
      </c>
      <c r="B354" s="398" t="s">
        <v>1836</v>
      </c>
      <c r="C354" s="398" t="s">
        <v>741</v>
      </c>
      <c r="D354" s="399" t="s">
        <v>742</v>
      </c>
      <c r="E354" s="398">
        <v>5</v>
      </c>
      <c r="F354" s="400">
        <v>2</v>
      </c>
      <c r="G354" s="400">
        <v>1</v>
      </c>
      <c r="H354" s="400">
        <v>10</v>
      </c>
      <c r="I354" s="400">
        <v>3</v>
      </c>
      <c r="J354" s="406" t="s">
        <v>1837</v>
      </c>
      <c r="K354" s="594">
        <f>'Allegato 1.1 (CE) new'!L354</f>
        <v>45000</v>
      </c>
      <c r="L354" s="594">
        <f>'Allegato 1.1 (CE) new'!M354</f>
        <v>45333</v>
      </c>
      <c r="M354" s="594">
        <f>'Allegato 1.1 (CE) new'!N354</f>
        <v>45000</v>
      </c>
      <c r="N354" s="594">
        <f>'Allegato 1.1 (CE) new'!O354</f>
        <v>45000</v>
      </c>
      <c r="O354" s="578">
        <f t="shared" si="221"/>
        <v>45900</v>
      </c>
      <c r="P354" s="578">
        <f t="shared" si="221"/>
        <v>46818</v>
      </c>
      <c r="Q354" s="578">
        <f t="shared" si="222"/>
        <v>0</v>
      </c>
      <c r="R354" s="578">
        <f t="shared" si="223"/>
        <v>-333</v>
      </c>
      <c r="S354" s="578">
        <f>'Allegato 1.1 (CE) new'!R354</f>
        <v>0</v>
      </c>
      <c r="T354" s="344" t="s">
        <v>2662</v>
      </c>
      <c r="U354" s="361"/>
    </row>
    <row r="355" spans="1:21">
      <c r="A355" s="606"/>
      <c r="B355" s="398" t="s">
        <v>1838</v>
      </c>
      <c r="C355" s="398" t="s">
        <v>743</v>
      </c>
      <c r="D355" s="399" t="s">
        <v>744</v>
      </c>
      <c r="E355" s="398">
        <v>5</v>
      </c>
      <c r="F355" s="400">
        <v>2</v>
      </c>
      <c r="G355" s="400">
        <v>1</v>
      </c>
      <c r="H355" s="400">
        <v>10</v>
      </c>
      <c r="I355" s="400">
        <v>4</v>
      </c>
      <c r="J355" s="406" t="s">
        <v>1839</v>
      </c>
      <c r="K355" s="594">
        <f>'Allegato 1.1 (CE) new'!L355</f>
        <v>0</v>
      </c>
      <c r="L355" s="594">
        <f>'Allegato 1.1 (CE) new'!M355</f>
        <v>0</v>
      </c>
      <c r="M355" s="594">
        <f>'Allegato 1.1 (CE) new'!N355</f>
        <v>0</v>
      </c>
      <c r="N355" s="594">
        <f>'Allegato 1.1 (CE) new'!O355</f>
        <v>0</v>
      </c>
      <c r="O355" s="578">
        <f t="shared" si="221"/>
        <v>0</v>
      </c>
      <c r="P355" s="578">
        <f t="shared" si="221"/>
        <v>0</v>
      </c>
      <c r="Q355" s="578">
        <f t="shared" si="222"/>
        <v>0</v>
      </c>
      <c r="R355" s="578">
        <f t="shared" si="223"/>
        <v>0</v>
      </c>
      <c r="S355" s="578">
        <f>'Allegato 1.1 (CE) new'!R355</f>
        <v>0</v>
      </c>
      <c r="U355" s="361"/>
    </row>
    <row r="356" spans="1:21" ht="25.5">
      <c r="A356" s="606"/>
      <c r="B356" s="398" t="s">
        <v>1840</v>
      </c>
      <c r="C356" s="398" t="s">
        <v>745</v>
      </c>
      <c r="D356" s="399" t="s">
        <v>746</v>
      </c>
      <c r="E356" s="398">
        <v>5</v>
      </c>
      <c r="F356" s="400">
        <v>2</v>
      </c>
      <c r="G356" s="400">
        <v>1</v>
      </c>
      <c r="H356" s="400">
        <v>10</v>
      </c>
      <c r="I356" s="400">
        <v>5</v>
      </c>
      <c r="J356" s="406" t="s">
        <v>1841</v>
      </c>
      <c r="K356" s="594">
        <f>'Allegato 1.1 (CE) new'!L356</f>
        <v>0</v>
      </c>
      <c r="L356" s="594">
        <f>'Allegato 1.1 (CE) new'!M356</f>
        <v>0</v>
      </c>
      <c r="M356" s="594">
        <f>'Allegato 1.1 (CE) new'!N356</f>
        <v>0</v>
      </c>
      <c r="N356" s="594">
        <f>'Allegato 1.1 (CE) new'!O356</f>
        <v>0</v>
      </c>
      <c r="O356" s="578">
        <f t="shared" si="221"/>
        <v>0</v>
      </c>
      <c r="P356" s="578">
        <f t="shared" si="221"/>
        <v>0</v>
      </c>
      <c r="Q356" s="578">
        <f t="shared" si="222"/>
        <v>0</v>
      </c>
      <c r="R356" s="578">
        <f t="shared" si="223"/>
        <v>0</v>
      </c>
      <c r="S356" s="578">
        <f>'Allegato 1.1 (CE) new'!R356</f>
        <v>0</v>
      </c>
      <c r="U356" s="361"/>
    </row>
    <row r="357" spans="1:21">
      <c r="A357" s="605"/>
      <c r="B357" s="393" t="s">
        <v>1842</v>
      </c>
      <c r="C357" s="393" t="s">
        <v>747</v>
      </c>
      <c r="D357" s="394" t="s">
        <v>748</v>
      </c>
      <c r="E357" s="393">
        <v>5</v>
      </c>
      <c r="F357" s="395">
        <v>2</v>
      </c>
      <c r="G357" s="395">
        <v>1</v>
      </c>
      <c r="H357" s="395">
        <v>11</v>
      </c>
      <c r="I357" s="395">
        <v>0</v>
      </c>
      <c r="J357" s="396" t="s">
        <v>1843</v>
      </c>
      <c r="K357" s="587">
        <f>'Allegato 1.1 (CE) new'!L357</f>
        <v>89592.75</v>
      </c>
      <c r="L357" s="587">
        <f>'Allegato 1.1 (CE) new'!M357</f>
        <v>88593</v>
      </c>
      <c r="M357" s="587">
        <f>'Allegato 1.1 (CE) new'!N357</f>
        <v>88225</v>
      </c>
      <c r="N357" s="587">
        <f>'Allegato 1.1 (CE) new'!O357</f>
        <v>88225</v>
      </c>
      <c r="O357" s="593">
        <f t="shared" ref="O357:R357" si="224">SUBTOTAL(9,O358:O361)</f>
        <v>89989.5</v>
      </c>
      <c r="P357" s="593">
        <f t="shared" si="224"/>
        <v>91789.29</v>
      </c>
      <c r="Q357" s="587">
        <f t="shared" si="224"/>
        <v>0</v>
      </c>
      <c r="R357" s="587">
        <f t="shared" si="224"/>
        <v>-368</v>
      </c>
      <c r="S357" s="593">
        <f>'Allegato 1.1 (CE) new'!R357</f>
        <v>0</v>
      </c>
      <c r="T357" s="361">
        <f>Modello_CE!J225</f>
        <v>88225</v>
      </c>
      <c r="U357" s="361">
        <f>N357-T357</f>
        <v>0</v>
      </c>
    </row>
    <row r="358" spans="1:21" ht="25.5">
      <c r="A358" s="606" t="s">
        <v>350</v>
      </c>
      <c r="B358" s="398" t="s">
        <v>1844</v>
      </c>
      <c r="C358" s="398" t="s">
        <v>749</v>
      </c>
      <c r="D358" s="399" t="s">
        <v>750</v>
      </c>
      <c r="E358" s="398">
        <v>5</v>
      </c>
      <c r="F358" s="400">
        <v>2</v>
      </c>
      <c r="G358" s="400">
        <v>1</v>
      </c>
      <c r="H358" s="400">
        <v>11</v>
      </c>
      <c r="I358" s="400">
        <v>1</v>
      </c>
      <c r="J358" s="406" t="s">
        <v>1845</v>
      </c>
      <c r="K358" s="594">
        <f>'Allegato 1.1 (CE) new'!L358</f>
        <v>0</v>
      </c>
      <c r="L358" s="594">
        <f>'Allegato 1.1 (CE) new'!M358</f>
        <v>0</v>
      </c>
      <c r="M358" s="594">
        <f>'Allegato 1.1 (CE) new'!N358</f>
        <v>0</v>
      </c>
      <c r="N358" s="594">
        <f>'Allegato 1.1 (CE) new'!O358</f>
        <v>0</v>
      </c>
      <c r="O358" s="578">
        <f t="shared" ref="O358:P361" si="225">N358*0.02+N358</f>
        <v>0</v>
      </c>
      <c r="P358" s="578">
        <f t="shared" si="225"/>
        <v>0</v>
      </c>
      <c r="Q358" s="578">
        <f t="shared" ref="Q358:Q361" si="226">N358-M358</f>
        <v>0</v>
      </c>
      <c r="R358" s="578">
        <f t="shared" ref="R358:R361" si="227">N358-L358</f>
        <v>0</v>
      </c>
      <c r="S358" s="578">
        <f>'Allegato 1.1 (CE) new'!R358</f>
        <v>0</v>
      </c>
      <c r="U358" s="361"/>
    </row>
    <row r="359" spans="1:21" ht="25.5">
      <c r="A359" s="606"/>
      <c r="B359" s="398" t="s">
        <v>1846</v>
      </c>
      <c r="C359" s="398" t="s">
        <v>751</v>
      </c>
      <c r="D359" s="399" t="s">
        <v>752</v>
      </c>
      <c r="E359" s="398">
        <v>5</v>
      </c>
      <c r="F359" s="400">
        <v>2</v>
      </c>
      <c r="G359" s="400">
        <v>1</v>
      </c>
      <c r="H359" s="400">
        <v>11</v>
      </c>
      <c r="I359" s="400">
        <v>2</v>
      </c>
      <c r="J359" s="406" t="s">
        <v>1847</v>
      </c>
      <c r="K359" s="594">
        <f>'Allegato 1.1 (CE) new'!L359</f>
        <v>0</v>
      </c>
      <c r="L359" s="594">
        <f>'Allegato 1.1 (CE) new'!M359</f>
        <v>0</v>
      </c>
      <c r="M359" s="594">
        <f>'Allegato 1.1 (CE) new'!N359</f>
        <v>0</v>
      </c>
      <c r="N359" s="594">
        <f>'Allegato 1.1 (CE) new'!O359</f>
        <v>0</v>
      </c>
      <c r="O359" s="578">
        <f t="shared" si="225"/>
        <v>0</v>
      </c>
      <c r="P359" s="578">
        <f t="shared" si="225"/>
        <v>0</v>
      </c>
      <c r="Q359" s="578">
        <f t="shared" si="226"/>
        <v>0</v>
      </c>
      <c r="R359" s="578">
        <f t="shared" si="227"/>
        <v>0</v>
      </c>
      <c r="S359" s="578">
        <f>'Allegato 1.1 (CE) new'!R359</f>
        <v>0</v>
      </c>
      <c r="U359" s="361"/>
    </row>
    <row r="360" spans="1:21">
      <c r="A360" s="606" t="s">
        <v>419</v>
      </c>
      <c r="B360" s="398" t="s">
        <v>1848</v>
      </c>
      <c r="C360" s="398" t="s">
        <v>753</v>
      </c>
      <c r="D360" s="399" t="s">
        <v>754</v>
      </c>
      <c r="E360" s="398">
        <v>5</v>
      </c>
      <c r="F360" s="400">
        <v>2</v>
      </c>
      <c r="G360" s="400">
        <v>1</v>
      </c>
      <c r="H360" s="400">
        <v>11</v>
      </c>
      <c r="I360" s="400">
        <v>3</v>
      </c>
      <c r="J360" s="406" t="s">
        <v>1849</v>
      </c>
      <c r="K360" s="594">
        <f>'Allegato 1.1 (CE) new'!L360</f>
        <v>85000</v>
      </c>
      <c r="L360" s="594">
        <f>'Allegato 1.1 (CE) new'!M360</f>
        <v>84000</v>
      </c>
      <c r="M360" s="594">
        <f>'Allegato 1.1 (CE) new'!N360</f>
        <v>85000</v>
      </c>
      <c r="N360" s="594">
        <f>'Allegato 1.1 (CE) new'!O360</f>
        <v>85000</v>
      </c>
      <c r="O360" s="578">
        <f t="shared" si="225"/>
        <v>86700</v>
      </c>
      <c r="P360" s="578">
        <f t="shared" si="225"/>
        <v>88434</v>
      </c>
      <c r="Q360" s="578">
        <f t="shared" si="226"/>
        <v>0</v>
      </c>
      <c r="R360" s="578">
        <f t="shared" si="227"/>
        <v>1000</v>
      </c>
      <c r="S360" s="578">
        <f>'Allegato 1.1 (CE) new'!R360</f>
        <v>0</v>
      </c>
      <c r="T360" s="344" t="s">
        <v>2662</v>
      </c>
      <c r="U360" s="361"/>
    </row>
    <row r="361" spans="1:21">
      <c r="A361" s="606"/>
      <c r="B361" s="398" t="s">
        <v>1850</v>
      </c>
      <c r="C361" s="398" t="s">
        <v>755</v>
      </c>
      <c r="D361" s="399" t="s">
        <v>756</v>
      </c>
      <c r="E361" s="398">
        <v>5</v>
      </c>
      <c r="F361" s="400">
        <v>2</v>
      </c>
      <c r="G361" s="400">
        <v>1</v>
      </c>
      <c r="H361" s="400">
        <v>11</v>
      </c>
      <c r="I361" s="400">
        <v>4</v>
      </c>
      <c r="J361" s="406" t="s">
        <v>1851</v>
      </c>
      <c r="K361" s="594">
        <f>'Allegato 1.1 (CE) new'!L361</f>
        <v>4592.75</v>
      </c>
      <c r="L361" s="594">
        <f>'Allegato 1.1 (CE) new'!M361</f>
        <v>4593</v>
      </c>
      <c r="M361" s="594">
        <f>'Allegato 1.1 (CE) new'!N361</f>
        <v>3225</v>
      </c>
      <c r="N361" s="594">
        <f>'Allegato 1.1 (CE) new'!O361</f>
        <v>3225</v>
      </c>
      <c r="O361" s="578">
        <f t="shared" si="225"/>
        <v>3289.5</v>
      </c>
      <c r="P361" s="578">
        <f t="shared" si="225"/>
        <v>3355.29</v>
      </c>
      <c r="Q361" s="578">
        <f t="shared" si="226"/>
        <v>0</v>
      </c>
      <c r="R361" s="578">
        <f t="shared" si="227"/>
        <v>-1368</v>
      </c>
      <c r="S361" s="578">
        <f>'Allegato 1.1 (CE) new'!R361</f>
        <v>0</v>
      </c>
      <c r="U361" s="361"/>
    </row>
    <row r="362" spans="1:21">
      <c r="A362" s="605"/>
      <c r="B362" s="393" t="s">
        <v>1852</v>
      </c>
      <c r="C362" s="393" t="s">
        <v>757</v>
      </c>
      <c r="D362" s="394" t="s">
        <v>758</v>
      </c>
      <c r="E362" s="393">
        <v>5</v>
      </c>
      <c r="F362" s="395">
        <v>2</v>
      </c>
      <c r="G362" s="395">
        <v>1</v>
      </c>
      <c r="H362" s="395">
        <v>12</v>
      </c>
      <c r="I362" s="395">
        <v>0</v>
      </c>
      <c r="J362" s="396" t="s">
        <v>1853</v>
      </c>
      <c r="K362" s="587">
        <f>'Allegato 1.1 (CE) new'!L362</f>
        <v>1641181.92</v>
      </c>
      <c r="L362" s="587">
        <f>'Allegato 1.1 (CE) new'!M362</f>
        <v>1497599</v>
      </c>
      <c r="M362" s="587">
        <f>'Allegato 1.1 (CE) new'!N362</f>
        <v>1463266</v>
      </c>
      <c r="N362" s="587">
        <f>'Allegato 1.1 (CE) new'!O362</f>
        <v>1463266</v>
      </c>
      <c r="O362" s="593">
        <f t="shared" ref="O362:R362" si="228">SUBTOTAL(9,O363:O387)</f>
        <v>1492531.32</v>
      </c>
      <c r="P362" s="593">
        <f t="shared" si="228"/>
        <v>1522381.9464</v>
      </c>
      <c r="Q362" s="587">
        <f t="shared" si="228"/>
        <v>0</v>
      </c>
      <c r="R362" s="587">
        <f t="shared" si="228"/>
        <v>-34333</v>
      </c>
      <c r="S362" s="593">
        <f>'Allegato 1.1 (CE) new'!R362</f>
        <v>0</v>
      </c>
      <c r="T362" s="361">
        <f>Modello_CE!J230</f>
        <v>1463266</v>
      </c>
      <c r="U362" s="361">
        <f>N362-T362</f>
        <v>0</v>
      </c>
    </row>
    <row r="363" spans="1:21" ht="25.5">
      <c r="A363" s="606" t="s">
        <v>350</v>
      </c>
      <c r="B363" s="398" t="s">
        <v>1854</v>
      </c>
      <c r="C363" s="398" t="s">
        <v>759</v>
      </c>
      <c r="D363" s="399" t="s">
        <v>760</v>
      </c>
      <c r="E363" s="398">
        <v>5</v>
      </c>
      <c r="F363" s="400">
        <v>2</v>
      </c>
      <c r="G363" s="400">
        <v>1</v>
      </c>
      <c r="H363" s="400">
        <v>12</v>
      </c>
      <c r="I363" s="400">
        <v>1</v>
      </c>
      <c r="J363" s="406" t="s">
        <v>1855</v>
      </c>
      <c r="K363" s="594">
        <f>'Allegato 1.1 (CE) new'!L363</f>
        <v>0</v>
      </c>
      <c r="L363" s="594">
        <f>'Allegato 1.1 (CE) new'!M363</f>
        <v>0</v>
      </c>
      <c r="M363" s="594">
        <f>'Allegato 1.1 (CE) new'!N363</f>
        <v>0</v>
      </c>
      <c r="N363" s="594">
        <f>'Allegato 1.1 (CE) new'!O363</f>
        <v>0</v>
      </c>
      <c r="O363" s="578">
        <f t="shared" ref="O363:P378" si="229">N363*0.02+N363</f>
        <v>0</v>
      </c>
      <c r="P363" s="578">
        <f t="shared" si="229"/>
        <v>0</v>
      </c>
      <c r="Q363" s="578">
        <f t="shared" ref="Q363:Q387" si="230">N363-M363</f>
        <v>0</v>
      </c>
      <c r="R363" s="578">
        <f t="shared" ref="R363:R387" si="231">N363-L363</f>
        <v>0</v>
      </c>
      <c r="S363" s="578">
        <f>'Allegato 1.1 (CE) new'!R363</f>
        <v>0</v>
      </c>
      <c r="U363" s="361"/>
    </row>
    <row r="364" spans="1:21">
      <c r="A364" s="606"/>
      <c r="B364" s="398" t="s">
        <v>1856</v>
      </c>
      <c r="C364" s="398" t="s">
        <v>761</v>
      </c>
      <c r="D364" s="399" t="s">
        <v>762</v>
      </c>
      <c r="E364" s="398">
        <v>5</v>
      </c>
      <c r="F364" s="400">
        <v>2</v>
      </c>
      <c r="G364" s="400">
        <v>1</v>
      </c>
      <c r="H364" s="400">
        <v>12</v>
      </c>
      <c r="I364" s="400">
        <v>2</v>
      </c>
      <c r="J364" s="406" t="s">
        <v>1857</v>
      </c>
      <c r="K364" s="594">
        <f>'Allegato 1.1 (CE) new'!L364</f>
        <v>0</v>
      </c>
      <c r="L364" s="594">
        <f>'Allegato 1.1 (CE) new'!M364</f>
        <v>0</v>
      </c>
      <c r="M364" s="594">
        <f>'Allegato 1.1 (CE) new'!N364</f>
        <v>0</v>
      </c>
      <c r="N364" s="594">
        <f>'Allegato 1.1 (CE) new'!O364</f>
        <v>0</v>
      </c>
      <c r="O364" s="578">
        <f t="shared" si="229"/>
        <v>0</v>
      </c>
      <c r="P364" s="578">
        <f t="shared" si="229"/>
        <v>0</v>
      </c>
      <c r="Q364" s="578">
        <f t="shared" si="230"/>
        <v>0</v>
      </c>
      <c r="R364" s="578">
        <f t="shared" si="231"/>
        <v>0</v>
      </c>
      <c r="S364" s="578">
        <f>'Allegato 1.1 (CE) new'!R364</f>
        <v>0</v>
      </c>
      <c r="U364" s="361"/>
    </row>
    <row r="365" spans="1:21" ht="25.5">
      <c r="A365" s="606" t="s">
        <v>424</v>
      </c>
      <c r="B365" s="398" t="s">
        <v>1858</v>
      </c>
      <c r="C365" s="398" t="s">
        <v>763</v>
      </c>
      <c r="D365" s="399" t="s">
        <v>764</v>
      </c>
      <c r="E365" s="398">
        <v>5</v>
      </c>
      <c r="F365" s="400">
        <v>2</v>
      </c>
      <c r="G365" s="400">
        <v>1</v>
      </c>
      <c r="H365" s="400">
        <v>12</v>
      </c>
      <c r="I365" s="400">
        <v>3</v>
      </c>
      <c r="J365" s="406" t="s">
        <v>1859</v>
      </c>
      <c r="K365" s="594">
        <f>'Allegato 1.1 (CE) new'!L365</f>
        <v>0</v>
      </c>
      <c r="L365" s="594">
        <f>'Allegato 1.1 (CE) new'!M365</f>
        <v>0</v>
      </c>
      <c r="M365" s="594">
        <f>'Allegato 1.1 (CE) new'!N365</f>
        <v>0</v>
      </c>
      <c r="N365" s="594">
        <f>'Allegato 1.1 (CE) new'!O365</f>
        <v>0</v>
      </c>
      <c r="O365" s="578">
        <f t="shared" si="229"/>
        <v>0</v>
      </c>
      <c r="P365" s="578">
        <f t="shared" si="229"/>
        <v>0</v>
      </c>
      <c r="Q365" s="578">
        <f t="shared" si="230"/>
        <v>0</v>
      </c>
      <c r="R365" s="578">
        <f t="shared" si="231"/>
        <v>0</v>
      </c>
      <c r="S365" s="578">
        <f>'Allegato 1.1 (CE) new'!R365</f>
        <v>0</v>
      </c>
      <c r="U365" s="361"/>
    </row>
    <row r="366" spans="1:21">
      <c r="A366" s="606"/>
      <c r="B366" s="398" t="s">
        <v>1860</v>
      </c>
      <c r="C366" s="398" t="s">
        <v>765</v>
      </c>
      <c r="D366" s="399" t="s">
        <v>1861</v>
      </c>
      <c r="E366" s="398">
        <v>5</v>
      </c>
      <c r="F366" s="400">
        <v>2</v>
      </c>
      <c r="G366" s="400">
        <v>1</v>
      </c>
      <c r="H366" s="400">
        <v>12</v>
      </c>
      <c r="I366" s="400">
        <v>4</v>
      </c>
      <c r="J366" s="406" t="s">
        <v>1862</v>
      </c>
      <c r="K366" s="594">
        <f>'Allegato 1.1 (CE) new'!L366</f>
        <v>1237033.95</v>
      </c>
      <c r="L366" s="594">
        <f>'Allegato 1.1 (CE) new'!M366</f>
        <v>0</v>
      </c>
      <c r="M366" s="594">
        <f>'Allegato 1.1 (CE) new'!N366</f>
        <v>0</v>
      </c>
      <c r="N366" s="594">
        <f>'Allegato 1.1 (CE) new'!O366</f>
        <v>0</v>
      </c>
      <c r="O366" s="578">
        <f t="shared" si="229"/>
        <v>0</v>
      </c>
      <c r="P366" s="578">
        <f t="shared" si="229"/>
        <v>0</v>
      </c>
      <c r="Q366" s="578">
        <f t="shared" si="230"/>
        <v>0</v>
      </c>
      <c r="R366" s="578">
        <f t="shared" si="231"/>
        <v>0</v>
      </c>
      <c r="S366" s="578">
        <f>'Allegato 1.1 (CE) new'!R366</f>
        <v>0</v>
      </c>
      <c r="U366" s="361"/>
    </row>
    <row r="367" spans="1:21">
      <c r="A367" s="606"/>
      <c r="B367" s="398" t="s">
        <v>1863</v>
      </c>
      <c r="C367" s="398" t="s">
        <v>767</v>
      </c>
      <c r="D367" s="399" t="s">
        <v>768</v>
      </c>
      <c r="E367" s="398">
        <v>5</v>
      </c>
      <c r="F367" s="400">
        <v>2</v>
      </c>
      <c r="G367" s="400">
        <v>1</v>
      </c>
      <c r="H367" s="400">
        <v>12</v>
      </c>
      <c r="I367" s="400">
        <v>5</v>
      </c>
      <c r="J367" s="406" t="s">
        <v>1864</v>
      </c>
      <c r="K367" s="594">
        <f>'Allegato 1.1 (CE) new'!L367</f>
        <v>0</v>
      </c>
      <c r="L367" s="594">
        <f>'Allegato 1.1 (CE) new'!M367</f>
        <v>0</v>
      </c>
      <c r="M367" s="594">
        <f>'Allegato 1.1 (CE) new'!N367</f>
        <v>0</v>
      </c>
      <c r="N367" s="594">
        <f>'Allegato 1.1 (CE) new'!O367</f>
        <v>0</v>
      </c>
      <c r="O367" s="578">
        <f t="shared" si="229"/>
        <v>0</v>
      </c>
      <c r="P367" s="578">
        <f t="shared" si="229"/>
        <v>0</v>
      </c>
      <c r="Q367" s="578">
        <f t="shared" si="230"/>
        <v>0</v>
      </c>
      <c r="R367" s="578">
        <f t="shared" si="231"/>
        <v>0</v>
      </c>
      <c r="S367" s="578">
        <f>'Allegato 1.1 (CE) new'!R367</f>
        <v>0</v>
      </c>
      <c r="U367" s="361"/>
    </row>
    <row r="368" spans="1:21" ht="25.5">
      <c r="A368" s="606" t="s">
        <v>350</v>
      </c>
      <c r="B368" s="398" t="s">
        <v>1854</v>
      </c>
      <c r="C368" s="398" t="s">
        <v>759</v>
      </c>
      <c r="D368" s="399" t="s">
        <v>760</v>
      </c>
      <c r="E368" s="398">
        <v>5</v>
      </c>
      <c r="F368" s="400">
        <v>2</v>
      </c>
      <c r="G368" s="400">
        <v>1</v>
      </c>
      <c r="H368" s="400">
        <v>12</v>
      </c>
      <c r="I368" s="400">
        <v>6</v>
      </c>
      <c r="J368" s="406" t="s">
        <v>1865</v>
      </c>
      <c r="K368" s="594">
        <f>'Allegato 1.1 (CE) new'!L368</f>
        <v>0</v>
      </c>
      <c r="L368" s="594">
        <f>'Allegato 1.1 (CE) new'!M368</f>
        <v>0</v>
      </c>
      <c r="M368" s="594">
        <f>'Allegato 1.1 (CE) new'!N368</f>
        <v>0</v>
      </c>
      <c r="N368" s="594">
        <f>'Allegato 1.1 (CE) new'!O368</f>
        <v>0</v>
      </c>
      <c r="O368" s="578">
        <f t="shared" si="229"/>
        <v>0</v>
      </c>
      <c r="P368" s="578">
        <f t="shared" si="229"/>
        <v>0</v>
      </c>
      <c r="Q368" s="578">
        <f t="shared" si="230"/>
        <v>0</v>
      </c>
      <c r="R368" s="578">
        <f t="shared" si="231"/>
        <v>0</v>
      </c>
      <c r="S368" s="578">
        <f>'Allegato 1.1 (CE) new'!R368</f>
        <v>0</v>
      </c>
      <c r="U368" s="361"/>
    </row>
    <row r="369" spans="1:21">
      <c r="A369" s="606"/>
      <c r="B369" s="398" t="s">
        <v>1856</v>
      </c>
      <c r="C369" s="398" t="s">
        <v>761</v>
      </c>
      <c r="D369" s="399" t="s">
        <v>762</v>
      </c>
      <c r="E369" s="398">
        <v>5</v>
      </c>
      <c r="F369" s="400">
        <v>2</v>
      </c>
      <c r="G369" s="400">
        <v>1</v>
      </c>
      <c r="H369" s="400">
        <v>12</v>
      </c>
      <c r="I369" s="400">
        <v>7</v>
      </c>
      <c r="J369" s="406" t="s">
        <v>1866</v>
      </c>
      <c r="K369" s="594">
        <f>'Allegato 1.1 (CE) new'!L369</f>
        <v>0</v>
      </c>
      <c r="L369" s="594">
        <f>'Allegato 1.1 (CE) new'!M369</f>
        <v>0</v>
      </c>
      <c r="M369" s="594">
        <f>'Allegato 1.1 (CE) new'!N369</f>
        <v>0</v>
      </c>
      <c r="N369" s="594">
        <f>'Allegato 1.1 (CE) new'!O369</f>
        <v>0</v>
      </c>
      <c r="O369" s="578">
        <f t="shared" si="229"/>
        <v>0</v>
      </c>
      <c r="P369" s="578">
        <f t="shared" si="229"/>
        <v>0</v>
      </c>
      <c r="Q369" s="578">
        <f t="shared" si="230"/>
        <v>0</v>
      </c>
      <c r="R369" s="578">
        <f t="shared" si="231"/>
        <v>0</v>
      </c>
      <c r="S369" s="578">
        <f>'Allegato 1.1 (CE) new'!R369</f>
        <v>0</v>
      </c>
      <c r="U369" s="361"/>
    </row>
    <row r="370" spans="1:21" ht="25.5">
      <c r="A370" s="606" t="s">
        <v>424</v>
      </c>
      <c r="B370" s="398" t="s">
        <v>1858</v>
      </c>
      <c r="C370" s="398" t="s">
        <v>763</v>
      </c>
      <c r="D370" s="399" t="s">
        <v>764</v>
      </c>
      <c r="E370" s="398">
        <v>5</v>
      </c>
      <c r="F370" s="400">
        <v>2</v>
      </c>
      <c r="G370" s="400">
        <v>1</v>
      </c>
      <c r="H370" s="400">
        <v>12</v>
      </c>
      <c r="I370" s="400">
        <v>8</v>
      </c>
      <c r="J370" s="406" t="s">
        <v>1867</v>
      </c>
      <c r="K370" s="594">
        <f>'Allegato 1.1 (CE) new'!L370</f>
        <v>0</v>
      </c>
      <c r="L370" s="594">
        <f>'Allegato 1.1 (CE) new'!M370</f>
        <v>0</v>
      </c>
      <c r="M370" s="594">
        <f>'Allegato 1.1 (CE) new'!N370</f>
        <v>0</v>
      </c>
      <c r="N370" s="594">
        <f>'Allegato 1.1 (CE) new'!O370</f>
        <v>0</v>
      </c>
      <c r="O370" s="578">
        <f t="shared" si="229"/>
        <v>0</v>
      </c>
      <c r="P370" s="578">
        <f t="shared" si="229"/>
        <v>0</v>
      </c>
      <c r="Q370" s="578">
        <f t="shared" si="230"/>
        <v>0</v>
      </c>
      <c r="R370" s="578">
        <f t="shared" si="231"/>
        <v>0</v>
      </c>
      <c r="S370" s="578">
        <f>'Allegato 1.1 (CE) new'!R370</f>
        <v>0</v>
      </c>
      <c r="U370" s="361"/>
    </row>
    <row r="371" spans="1:21">
      <c r="A371" s="606"/>
      <c r="B371" s="398" t="s">
        <v>1860</v>
      </c>
      <c r="C371" s="398" t="s">
        <v>765</v>
      </c>
      <c r="D371" s="399" t="s">
        <v>1861</v>
      </c>
      <c r="E371" s="398">
        <v>5</v>
      </c>
      <c r="F371" s="400">
        <v>2</v>
      </c>
      <c r="G371" s="400">
        <v>1</v>
      </c>
      <c r="H371" s="400">
        <v>12</v>
      </c>
      <c r="I371" s="400">
        <v>9</v>
      </c>
      <c r="J371" s="406" t="s">
        <v>1868</v>
      </c>
      <c r="K371" s="594">
        <f>'Allegato 1.1 (CE) new'!L371</f>
        <v>297692.89</v>
      </c>
      <c r="L371" s="594">
        <f>'Allegato 1.1 (CE) new'!M371</f>
        <v>0</v>
      </c>
      <c r="M371" s="594">
        <f>'Allegato 1.1 (CE) new'!N371</f>
        <v>0</v>
      </c>
      <c r="N371" s="594">
        <f>'Allegato 1.1 (CE) new'!O371</f>
        <v>0</v>
      </c>
      <c r="O371" s="578">
        <f t="shared" si="229"/>
        <v>0</v>
      </c>
      <c r="P371" s="578">
        <f t="shared" si="229"/>
        <v>0</v>
      </c>
      <c r="Q371" s="578">
        <f t="shared" si="230"/>
        <v>0</v>
      </c>
      <c r="R371" s="578">
        <f t="shared" si="231"/>
        <v>0</v>
      </c>
      <c r="S371" s="578">
        <f>'Allegato 1.1 (CE) new'!R371</f>
        <v>0</v>
      </c>
      <c r="U371" s="361"/>
    </row>
    <row r="372" spans="1:21">
      <c r="A372" s="606"/>
      <c r="B372" s="398" t="s">
        <v>1863</v>
      </c>
      <c r="C372" s="398" t="s">
        <v>767</v>
      </c>
      <c r="D372" s="399" t="s">
        <v>768</v>
      </c>
      <c r="E372" s="398">
        <v>5</v>
      </c>
      <c r="F372" s="400">
        <v>2</v>
      </c>
      <c r="G372" s="400">
        <v>1</v>
      </c>
      <c r="H372" s="400">
        <v>12</v>
      </c>
      <c r="I372" s="400">
        <v>10</v>
      </c>
      <c r="J372" s="406" t="s">
        <v>1869</v>
      </c>
      <c r="K372" s="594">
        <f>'Allegato 1.1 (CE) new'!L372</f>
        <v>7106.04</v>
      </c>
      <c r="L372" s="594">
        <f>'Allegato 1.1 (CE) new'!M372</f>
        <v>0</v>
      </c>
      <c r="M372" s="594">
        <f>'Allegato 1.1 (CE) new'!N372</f>
        <v>0</v>
      </c>
      <c r="N372" s="594">
        <f>'Allegato 1.1 (CE) new'!O372</f>
        <v>0</v>
      </c>
      <c r="O372" s="578">
        <f t="shared" si="229"/>
        <v>0</v>
      </c>
      <c r="P372" s="578">
        <f t="shared" si="229"/>
        <v>0</v>
      </c>
      <c r="Q372" s="578">
        <f t="shared" si="230"/>
        <v>0</v>
      </c>
      <c r="R372" s="578">
        <f t="shared" si="231"/>
        <v>0</v>
      </c>
      <c r="S372" s="578">
        <f>'Allegato 1.1 (CE) new'!R372</f>
        <v>0</v>
      </c>
      <c r="U372" s="361"/>
    </row>
    <row r="373" spans="1:21" ht="25.5">
      <c r="A373" s="606" t="s">
        <v>350</v>
      </c>
      <c r="B373" s="398" t="s">
        <v>1854</v>
      </c>
      <c r="C373" s="398" t="s">
        <v>759</v>
      </c>
      <c r="D373" s="399" t="s">
        <v>760</v>
      </c>
      <c r="E373" s="398">
        <v>5</v>
      </c>
      <c r="F373" s="400">
        <v>2</v>
      </c>
      <c r="G373" s="400">
        <v>1</v>
      </c>
      <c r="H373" s="400">
        <v>12</v>
      </c>
      <c r="I373" s="400">
        <v>11</v>
      </c>
      <c r="J373" s="406" t="s">
        <v>1870</v>
      </c>
      <c r="K373" s="594">
        <f>'Allegato 1.1 (CE) new'!L373</f>
        <v>0</v>
      </c>
      <c r="L373" s="594">
        <f>'Allegato 1.1 (CE) new'!M373</f>
        <v>0</v>
      </c>
      <c r="M373" s="594">
        <f>'Allegato 1.1 (CE) new'!N373</f>
        <v>0</v>
      </c>
      <c r="N373" s="594">
        <f>'Allegato 1.1 (CE) new'!O373</f>
        <v>0</v>
      </c>
      <c r="O373" s="578">
        <f t="shared" si="229"/>
        <v>0</v>
      </c>
      <c r="P373" s="578">
        <f t="shared" si="229"/>
        <v>0</v>
      </c>
      <c r="Q373" s="578">
        <f t="shared" si="230"/>
        <v>0</v>
      </c>
      <c r="R373" s="578">
        <f t="shared" si="231"/>
        <v>0</v>
      </c>
      <c r="S373" s="578">
        <f>'Allegato 1.1 (CE) new'!R373</f>
        <v>0</v>
      </c>
      <c r="U373" s="361"/>
    </row>
    <row r="374" spans="1:21">
      <c r="A374" s="606"/>
      <c r="B374" s="398" t="s">
        <v>1856</v>
      </c>
      <c r="C374" s="398" t="s">
        <v>761</v>
      </c>
      <c r="D374" s="399" t="s">
        <v>762</v>
      </c>
      <c r="E374" s="398">
        <v>5</v>
      </c>
      <c r="F374" s="400">
        <v>2</v>
      </c>
      <c r="G374" s="400">
        <v>1</v>
      </c>
      <c r="H374" s="400">
        <v>12</v>
      </c>
      <c r="I374" s="400">
        <v>12</v>
      </c>
      <c r="J374" s="406" t="s">
        <v>1871</v>
      </c>
      <c r="K374" s="594">
        <f>'Allegato 1.1 (CE) new'!L374</f>
        <v>0</v>
      </c>
      <c r="L374" s="594">
        <f>'Allegato 1.1 (CE) new'!M374</f>
        <v>0</v>
      </c>
      <c r="M374" s="594">
        <f>'Allegato 1.1 (CE) new'!N374</f>
        <v>0</v>
      </c>
      <c r="N374" s="594">
        <f>'Allegato 1.1 (CE) new'!O374</f>
        <v>0</v>
      </c>
      <c r="O374" s="578">
        <f t="shared" si="229"/>
        <v>0</v>
      </c>
      <c r="P374" s="578">
        <f t="shared" si="229"/>
        <v>0</v>
      </c>
      <c r="Q374" s="578">
        <f t="shared" si="230"/>
        <v>0</v>
      </c>
      <c r="R374" s="578">
        <f t="shared" si="231"/>
        <v>0</v>
      </c>
      <c r="S374" s="578">
        <f>'Allegato 1.1 (CE) new'!R374</f>
        <v>0</v>
      </c>
      <c r="U374" s="361"/>
    </row>
    <row r="375" spans="1:21" ht="25.5">
      <c r="A375" s="606" t="s">
        <v>424</v>
      </c>
      <c r="B375" s="398" t="s">
        <v>1858</v>
      </c>
      <c r="C375" s="398" t="s">
        <v>763</v>
      </c>
      <c r="D375" s="399" t="s">
        <v>764</v>
      </c>
      <c r="E375" s="398">
        <v>5</v>
      </c>
      <c r="F375" s="400">
        <v>2</v>
      </c>
      <c r="G375" s="400">
        <v>1</v>
      </c>
      <c r="H375" s="400">
        <v>12</v>
      </c>
      <c r="I375" s="400">
        <v>13</v>
      </c>
      <c r="J375" s="406" t="s">
        <v>1872</v>
      </c>
      <c r="K375" s="594">
        <f>'Allegato 1.1 (CE) new'!L375</f>
        <v>0</v>
      </c>
      <c r="L375" s="594">
        <f>'Allegato 1.1 (CE) new'!M375</f>
        <v>0</v>
      </c>
      <c r="M375" s="594">
        <f>'Allegato 1.1 (CE) new'!N375</f>
        <v>0</v>
      </c>
      <c r="N375" s="594">
        <f>'Allegato 1.1 (CE) new'!O375</f>
        <v>0</v>
      </c>
      <c r="O375" s="578">
        <f t="shared" si="229"/>
        <v>0</v>
      </c>
      <c r="P375" s="578">
        <f t="shared" si="229"/>
        <v>0</v>
      </c>
      <c r="Q375" s="578">
        <f t="shared" si="230"/>
        <v>0</v>
      </c>
      <c r="R375" s="578">
        <f t="shared" si="231"/>
        <v>0</v>
      </c>
      <c r="S375" s="578">
        <f>'Allegato 1.1 (CE) new'!R375</f>
        <v>0</v>
      </c>
      <c r="U375" s="361"/>
    </row>
    <row r="376" spans="1:21">
      <c r="A376" s="606"/>
      <c r="B376" s="398" t="s">
        <v>1860</v>
      </c>
      <c r="C376" s="398" t="s">
        <v>765</v>
      </c>
      <c r="D376" s="399" t="s">
        <v>1861</v>
      </c>
      <c r="E376" s="398">
        <v>5</v>
      </c>
      <c r="F376" s="400">
        <v>2</v>
      </c>
      <c r="G376" s="400">
        <v>1</v>
      </c>
      <c r="H376" s="400">
        <v>12</v>
      </c>
      <c r="I376" s="400">
        <v>14</v>
      </c>
      <c r="J376" s="406" t="s">
        <v>1873</v>
      </c>
      <c r="K376" s="594">
        <f>'Allegato 1.1 (CE) new'!L376</f>
        <v>0</v>
      </c>
      <c r="L376" s="594">
        <f>'Allegato 1.1 (CE) new'!M376</f>
        <v>0</v>
      </c>
      <c r="M376" s="594">
        <f>'Allegato 1.1 (CE) new'!N376</f>
        <v>0</v>
      </c>
      <c r="N376" s="594">
        <f>'Allegato 1.1 (CE) new'!O376</f>
        <v>0</v>
      </c>
      <c r="O376" s="578">
        <f t="shared" si="229"/>
        <v>0</v>
      </c>
      <c r="P376" s="578">
        <f t="shared" si="229"/>
        <v>0</v>
      </c>
      <c r="Q376" s="578">
        <f t="shared" si="230"/>
        <v>0</v>
      </c>
      <c r="R376" s="578">
        <f t="shared" si="231"/>
        <v>0</v>
      </c>
      <c r="S376" s="578">
        <f>'Allegato 1.1 (CE) new'!R376</f>
        <v>0</v>
      </c>
      <c r="U376" s="361"/>
    </row>
    <row r="377" spans="1:21">
      <c r="A377" s="606"/>
      <c r="B377" s="398" t="s">
        <v>1863</v>
      </c>
      <c r="C377" s="398" t="s">
        <v>767</v>
      </c>
      <c r="D377" s="399" t="s">
        <v>768</v>
      </c>
      <c r="E377" s="398">
        <v>5</v>
      </c>
      <c r="F377" s="400">
        <v>2</v>
      </c>
      <c r="G377" s="400">
        <v>1</v>
      </c>
      <c r="H377" s="400">
        <v>12</v>
      </c>
      <c r="I377" s="400">
        <v>15</v>
      </c>
      <c r="J377" s="406" t="s">
        <v>1874</v>
      </c>
      <c r="K377" s="594">
        <f>'Allegato 1.1 (CE) new'!L377</f>
        <v>0</v>
      </c>
      <c r="L377" s="594">
        <f>'Allegato 1.1 (CE) new'!M377</f>
        <v>0</v>
      </c>
      <c r="M377" s="594">
        <f>'Allegato 1.1 (CE) new'!N377</f>
        <v>0</v>
      </c>
      <c r="N377" s="594">
        <f>'Allegato 1.1 (CE) new'!O377</f>
        <v>0</v>
      </c>
      <c r="O377" s="578">
        <f t="shared" si="229"/>
        <v>0</v>
      </c>
      <c r="P377" s="578">
        <f t="shared" si="229"/>
        <v>0</v>
      </c>
      <c r="Q377" s="578">
        <f t="shared" si="230"/>
        <v>0</v>
      </c>
      <c r="R377" s="578">
        <f t="shared" si="231"/>
        <v>0</v>
      </c>
      <c r="S377" s="578">
        <f>'Allegato 1.1 (CE) new'!R377</f>
        <v>0</v>
      </c>
      <c r="U377" s="361"/>
    </row>
    <row r="378" spans="1:21" ht="25.5">
      <c r="A378" s="606" t="s">
        <v>350</v>
      </c>
      <c r="B378" s="398" t="s">
        <v>1854</v>
      </c>
      <c r="C378" s="398" t="s">
        <v>759</v>
      </c>
      <c r="D378" s="399" t="s">
        <v>760</v>
      </c>
      <c r="E378" s="398">
        <v>5</v>
      </c>
      <c r="F378" s="400">
        <v>2</v>
      </c>
      <c r="G378" s="400">
        <v>1</v>
      </c>
      <c r="H378" s="400">
        <v>12</v>
      </c>
      <c r="I378" s="400">
        <v>16</v>
      </c>
      <c r="J378" s="406" t="s">
        <v>1875</v>
      </c>
      <c r="K378" s="594">
        <f>'Allegato 1.1 (CE) new'!L378</f>
        <v>0</v>
      </c>
      <c r="L378" s="594">
        <f>'Allegato 1.1 (CE) new'!M378</f>
        <v>0</v>
      </c>
      <c r="M378" s="594">
        <f>'Allegato 1.1 (CE) new'!N378</f>
        <v>0</v>
      </c>
      <c r="N378" s="594">
        <f>'Allegato 1.1 (CE) new'!O378</f>
        <v>0</v>
      </c>
      <c r="O378" s="578">
        <f t="shared" si="229"/>
        <v>0</v>
      </c>
      <c r="P378" s="578">
        <f t="shared" si="229"/>
        <v>0</v>
      </c>
      <c r="Q378" s="578">
        <f t="shared" si="230"/>
        <v>0</v>
      </c>
      <c r="R378" s="578">
        <f t="shared" si="231"/>
        <v>0</v>
      </c>
      <c r="S378" s="578">
        <f>'Allegato 1.1 (CE) new'!R378</f>
        <v>0</v>
      </c>
      <c r="U378" s="361"/>
    </row>
    <row r="379" spans="1:21">
      <c r="A379" s="606"/>
      <c r="B379" s="398" t="s">
        <v>1856</v>
      </c>
      <c r="C379" s="398" t="s">
        <v>761</v>
      </c>
      <c r="D379" s="399" t="s">
        <v>762</v>
      </c>
      <c r="E379" s="398">
        <v>5</v>
      </c>
      <c r="F379" s="400">
        <v>2</v>
      </c>
      <c r="G379" s="400">
        <v>1</v>
      </c>
      <c r="H379" s="400">
        <v>12</v>
      </c>
      <c r="I379" s="400">
        <v>17</v>
      </c>
      <c r="J379" s="406" t="s">
        <v>1876</v>
      </c>
      <c r="K379" s="594">
        <f>'Allegato 1.1 (CE) new'!L379</f>
        <v>0</v>
      </c>
      <c r="L379" s="594">
        <f>'Allegato 1.1 (CE) new'!M379</f>
        <v>0</v>
      </c>
      <c r="M379" s="594">
        <f>'Allegato 1.1 (CE) new'!N379</f>
        <v>0</v>
      </c>
      <c r="N379" s="594">
        <f>'Allegato 1.1 (CE) new'!O379</f>
        <v>0</v>
      </c>
      <c r="O379" s="578">
        <f t="shared" ref="O379:P387" si="232">N379*0.02+N379</f>
        <v>0</v>
      </c>
      <c r="P379" s="578">
        <f t="shared" si="232"/>
        <v>0</v>
      </c>
      <c r="Q379" s="578">
        <f t="shared" si="230"/>
        <v>0</v>
      </c>
      <c r="R379" s="578">
        <f t="shared" si="231"/>
        <v>0</v>
      </c>
      <c r="S379" s="578">
        <f>'Allegato 1.1 (CE) new'!R379</f>
        <v>0</v>
      </c>
      <c r="U379" s="361"/>
    </row>
    <row r="380" spans="1:21" ht="25.5">
      <c r="A380" s="606" t="s">
        <v>424</v>
      </c>
      <c r="B380" s="398" t="s">
        <v>1858</v>
      </c>
      <c r="C380" s="398" t="s">
        <v>763</v>
      </c>
      <c r="D380" s="399" t="s">
        <v>764</v>
      </c>
      <c r="E380" s="398">
        <v>5</v>
      </c>
      <c r="F380" s="400">
        <v>2</v>
      </c>
      <c r="G380" s="400">
        <v>1</v>
      </c>
      <c r="H380" s="400">
        <v>12</v>
      </c>
      <c r="I380" s="400">
        <v>18</v>
      </c>
      <c r="J380" s="406" t="s">
        <v>1877</v>
      </c>
      <c r="K380" s="594">
        <f>'Allegato 1.1 (CE) new'!L380</f>
        <v>0</v>
      </c>
      <c r="L380" s="594">
        <f>'Allegato 1.1 (CE) new'!M380</f>
        <v>0</v>
      </c>
      <c r="M380" s="594">
        <f>'Allegato 1.1 (CE) new'!N380</f>
        <v>0</v>
      </c>
      <c r="N380" s="594">
        <f>'Allegato 1.1 (CE) new'!O380</f>
        <v>0</v>
      </c>
      <c r="O380" s="578">
        <f t="shared" si="232"/>
        <v>0</v>
      </c>
      <c r="P380" s="578">
        <f t="shared" si="232"/>
        <v>0</v>
      </c>
      <c r="Q380" s="578">
        <f t="shared" si="230"/>
        <v>0</v>
      </c>
      <c r="R380" s="578">
        <f t="shared" si="231"/>
        <v>0</v>
      </c>
      <c r="S380" s="578">
        <f>'Allegato 1.1 (CE) new'!R380</f>
        <v>0</v>
      </c>
      <c r="U380" s="361"/>
    </row>
    <row r="381" spans="1:21">
      <c r="A381" s="606"/>
      <c r="B381" s="398" t="s">
        <v>1860</v>
      </c>
      <c r="C381" s="398" t="s">
        <v>765</v>
      </c>
      <c r="D381" s="399" t="s">
        <v>1861</v>
      </c>
      <c r="E381" s="398">
        <v>5</v>
      </c>
      <c r="F381" s="400">
        <v>2</v>
      </c>
      <c r="G381" s="400">
        <v>1</v>
      </c>
      <c r="H381" s="400">
        <v>12</v>
      </c>
      <c r="I381" s="400">
        <v>19</v>
      </c>
      <c r="J381" s="406" t="s">
        <v>1878</v>
      </c>
      <c r="K381" s="594">
        <f>'Allegato 1.1 (CE) new'!L381</f>
        <v>67704.98</v>
      </c>
      <c r="L381" s="594">
        <f>'Allegato 1.1 (CE) new'!M381</f>
        <v>0</v>
      </c>
      <c r="M381" s="594">
        <f>'Allegato 1.1 (CE) new'!N381</f>
        <v>0</v>
      </c>
      <c r="N381" s="596">
        <f>'Allegato 1.1 (CE) new'!O381</f>
        <v>0</v>
      </c>
      <c r="O381" s="578">
        <f t="shared" si="232"/>
        <v>0</v>
      </c>
      <c r="P381" s="578">
        <f t="shared" si="232"/>
        <v>0</v>
      </c>
      <c r="Q381" s="578">
        <f t="shared" si="230"/>
        <v>0</v>
      </c>
      <c r="R381" s="578">
        <f t="shared" si="231"/>
        <v>0</v>
      </c>
      <c r="S381" s="578">
        <f>'Allegato 1.1 (CE) new'!R381</f>
        <v>0</v>
      </c>
      <c r="U381" s="361"/>
    </row>
    <row r="382" spans="1:21">
      <c r="A382" s="606"/>
      <c r="B382" s="398" t="s">
        <v>1863</v>
      </c>
      <c r="C382" s="398" t="s">
        <v>767</v>
      </c>
      <c r="D382" s="399" t="s">
        <v>768</v>
      </c>
      <c r="E382" s="398">
        <v>5</v>
      </c>
      <c r="F382" s="400">
        <v>2</v>
      </c>
      <c r="G382" s="400">
        <v>1</v>
      </c>
      <c r="H382" s="400">
        <v>12</v>
      </c>
      <c r="I382" s="400">
        <v>20</v>
      </c>
      <c r="J382" s="406" t="s">
        <v>1879</v>
      </c>
      <c r="K382" s="594">
        <f>'Allegato 1.1 (CE) new'!L382</f>
        <v>1449.09</v>
      </c>
      <c r="L382" s="594">
        <f>'Allegato 1.1 (CE) new'!M382</f>
        <v>0</v>
      </c>
      <c r="M382" s="594">
        <f>'Allegato 1.1 (CE) new'!N382</f>
        <v>0</v>
      </c>
      <c r="N382" s="594">
        <f>'Allegato 1.1 (CE) new'!O382</f>
        <v>0</v>
      </c>
      <c r="O382" s="578">
        <f t="shared" si="232"/>
        <v>0</v>
      </c>
      <c r="P382" s="578">
        <f t="shared" si="232"/>
        <v>0</v>
      </c>
      <c r="Q382" s="578">
        <f t="shared" si="230"/>
        <v>0</v>
      </c>
      <c r="R382" s="578">
        <f t="shared" si="231"/>
        <v>0</v>
      </c>
      <c r="S382" s="578">
        <f>'Allegato 1.1 (CE) new'!R382</f>
        <v>0</v>
      </c>
      <c r="U382" s="361"/>
    </row>
    <row r="383" spans="1:21" ht="25.5">
      <c r="A383" s="606" t="s">
        <v>350</v>
      </c>
      <c r="B383" s="398" t="s">
        <v>1854</v>
      </c>
      <c r="C383" s="398" t="s">
        <v>759</v>
      </c>
      <c r="D383" s="399" t="s">
        <v>760</v>
      </c>
      <c r="E383" s="398">
        <v>5</v>
      </c>
      <c r="F383" s="400">
        <v>2</v>
      </c>
      <c r="G383" s="400">
        <v>1</v>
      </c>
      <c r="H383" s="400">
        <v>12</v>
      </c>
      <c r="I383" s="400">
        <v>21</v>
      </c>
      <c r="J383" s="406" t="s">
        <v>1880</v>
      </c>
      <c r="K383" s="594">
        <f>'Allegato 1.1 (CE) new'!L383</f>
        <v>0</v>
      </c>
      <c r="L383" s="594">
        <f>'Allegato 1.1 (CE) new'!M383</f>
        <v>0</v>
      </c>
      <c r="M383" s="594">
        <f>'Allegato 1.1 (CE) new'!N383</f>
        <v>0</v>
      </c>
      <c r="N383" s="594">
        <f>'Allegato 1.1 (CE) new'!O383</f>
        <v>0</v>
      </c>
      <c r="O383" s="578">
        <f t="shared" si="232"/>
        <v>0</v>
      </c>
      <c r="P383" s="578">
        <f t="shared" si="232"/>
        <v>0</v>
      </c>
      <c r="Q383" s="578">
        <f t="shared" si="230"/>
        <v>0</v>
      </c>
      <c r="R383" s="578">
        <f t="shared" si="231"/>
        <v>0</v>
      </c>
      <c r="S383" s="578">
        <f>'Allegato 1.1 (CE) new'!R383</f>
        <v>0</v>
      </c>
      <c r="U383" s="361"/>
    </row>
    <row r="384" spans="1:21" ht="25.5">
      <c r="A384" s="606"/>
      <c r="B384" s="398" t="s">
        <v>1856</v>
      </c>
      <c r="C384" s="398" t="s">
        <v>761</v>
      </c>
      <c r="D384" s="399" t="s">
        <v>762</v>
      </c>
      <c r="E384" s="398">
        <v>5</v>
      </c>
      <c r="F384" s="400">
        <v>2</v>
      </c>
      <c r="G384" s="400">
        <v>1</v>
      </c>
      <c r="H384" s="400">
        <v>12</v>
      </c>
      <c r="I384" s="400">
        <v>22</v>
      </c>
      <c r="J384" s="406" t="s">
        <v>1881</v>
      </c>
      <c r="K384" s="594">
        <f>'Allegato 1.1 (CE) new'!L384</f>
        <v>0</v>
      </c>
      <c r="L384" s="594">
        <f>'Allegato 1.1 (CE) new'!M384</f>
        <v>0</v>
      </c>
      <c r="M384" s="594">
        <f>'Allegato 1.1 (CE) new'!N384</f>
        <v>0</v>
      </c>
      <c r="N384" s="594">
        <f>'Allegato 1.1 (CE) new'!O384</f>
        <v>0</v>
      </c>
      <c r="O384" s="578">
        <f t="shared" si="232"/>
        <v>0</v>
      </c>
      <c r="P384" s="578">
        <f t="shared" si="232"/>
        <v>0</v>
      </c>
      <c r="Q384" s="578">
        <f t="shared" si="230"/>
        <v>0</v>
      </c>
      <c r="R384" s="578">
        <f t="shared" si="231"/>
        <v>0</v>
      </c>
      <c r="S384" s="578">
        <f>'Allegato 1.1 (CE) new'!R384</f>
        <v>0</v>
      </c>
      <c r="U384" s="361"/>
    </row>
    <row r="385" spans="1:21" ht="25.5">
      <c r="A385" s="606" t="s">
        <v>424</v>
      </c>
      <c r="B385" s="398" t="s">
        <v>1858</v>
      </c>
      <c r="C385" s="398" t="s">
        <v>763</v>
      </c>
      <c r="D385" s="399" t="s">
        <v>764</v>
      </c>
      <c r="E385" s="398">
        <v>5</v>
      </c>
      <c r="F385" s="400">
        <v>2</v>
      </c>
      <c r="G385" s="400">
        <v>1</v>
      </c>
      <c r="H385" s="400">
        <v>12</v>
      </c>
      <c r="I385" s="400">
        <v>23</v>
      </c>
      <c r="J385" s="406" t="s">
        <v>1882</v>
      </c>
      <c r="K385" s="594">
        <f>'Allegato 1.1 (CE) new'!L385</f>
        <v>9993.48</v>
      </c>
      <c r="L385" s="594">
        <f>'Allegato 1.1 (CE) new'!M385</f>
        <v>0</v>
      </c>
      <c r="M385" s="594">
        <f>'Allegato 1.1 (CE) new'!N385</f>
        <v>0</v>
      </c>
      <c r="N385" s="594">
        <f>'Allegato 1.1 (CE) new'!O385</f>
        <v>0</v>
      </c>
      <c r="O385" s="578">
        <f t="shared" si="232"/>
        <v>0</v>
      </c>
      <c r="P385" s="578">
        <f t="shared" si="232"/>
        <v>0</v>
      </c>
      <c r="Q385" s="578">
        <f t="shared" si="230"/>
        <v>0</v>
      </c>
      <c r="R385" s="578">
        <f t="shared" si="231"/>
        <v>0</v>
      </c>
      <c r="S385" s="578">
        <f>'Allegato 1.1 (CE) new'!R385</f>
        <v>0</v>
      </c>
      <c r="U385" s="361"/>
    </row>
    <row r="386" spans="1:21">
      <c r="A386" s="606"/>
      <c r="B386" s="398" t="s">
        <v>1860</v>
      </c>
      <c r="C386" s="398" t="s">
        <v>765</v>
      </c>
      <c r="D386" s="399" t="s">
        <v>1861</v>
      </c>
      <c r="E386" s="398">
        <v>5</v>
      </c>
      <c r="F386" s="400">
        <v>2</v>
      </c>
      <c r="G386" s="400">
        <v>1</v>
      </c>
      <c r="H386" s="400">
        <v>12</v>
      </c>
      <c r="I386" s="400">
        <v>24</v>
      </c>
      <c r="J386" s="406" t="s">
        <v>1883</v>
      </c>
      <c r="K386" s="594">
        <f>'Allegato 1.1 (CE) new'!L386</f>
        <v>20201.490000000002</v>
      </c>
      <c r="L386" s="594">
        <f>'Allegato 1.1 (CE) new'!M386</f>
        <v>1497599</v>
      </c>
      <c r="M386" s="594">
        <f>'Allegato 1.1 (CE) new'!N386</f>
        <v>1463266</v>
      </c>
      <c r="N386" s="596">
        <f>'Allegato 1.1 (CE) new'!O386</f>
        <v>1463266</v>
      </c>
      <c r="O386" s="578">
        <f t="shared" si="232"/>
        <v>1492531.32</v>
      </c>
      <c r="P386" s="578">
        <f t="shared" si="232"/>
        <v>1522381.9464</v>
      </c>
      <c r="Q386" s="578">
        <f t="shared" si="230"/>
        <v>0</v>
      </c>
      <c r="R386" s="578">
        <f t="shared" si="231"/>
        <v>-34333</v>
      </c>
      <c r="S386" s="578">
        <f>'Allegato 1.1 (CE) new'!R386</f>
        <v>0</v>
      </c>
      <c r="U386" s="361"/>
    </row>
    <row r="387" spans="1:21">
      <c r="A387" s="606"/>
      <c r="B387" s="398" t="s">
        <v>1863</v>
      </c>
      <c r="C387" s="398" t="s">
        <v>767</v>
      </c>
      <c r="D387" s="399" t="s">
        <v>768</v>
      </c>
      <c r="E387" s="398">
        <v>5</v>
      </c>
      <c r="F387" s="400">
        <v>2</v>
      </c>
      <c r="G387" s="400">
        <v>1</v>
      </c>
      <c r="H387" s="400">
        <v>12</v>
      </c>
      <c r="I387" s="400">
        <v>25</v>
      </c>
      <c r="J387" s="406" t="s">
        <v>1884</v>
      </c>
      <c r="K387" s="594">
        <f>'Allegato 1.1 (CE) new'!L387</f>
        <v>0</v>
      </c>
      <c r="L387" s="594">
        <f>'Allegato 1.1 (CE) new'!M387</f>
        <v>0</v>
      </c>
      <c r="M387" s="594">
        <f>'Allegato 1.1 (CE) new'!N387</f>
        <v>0</v>
      </c>
      <c r="N387" s="594">
        <f>'Allegato 1.1 (CE) new'!O387</f>
        <v>0</v>
      </c>
      <c r="O387" s="578">
        <f t="shared" si="232"/>
        <v>0</v>
      </c>
      <c r="P387" s="578">
        <f t="shared" si="232"/>
        <v>0</v>
      </c>
      <c r="Q387" s="578">
        <f t="shared" si="230"/>
        <v>0</v>
      </c>
      <c r="R387" s="578">
        <f t="shared" si="231"/>
        <v>0</v>
      </c>
      <c r="S387" s="578">
        <f>'Allegato 1.1 (CE) new'!R387</f>
        <v>0</v>
      </c>
      <c r="U387" s="361"/>
    </row>
    <row r="388" spans="1:21">
      <c r="A388" s="605"/>
      <c r="B388" s="393" t="s">
        <v>1885</v>
      </c>
      <c r="C388" s="393" t="s">
        <v>769</v>
      </c>
      <c r="D388" s="394" t="s">
        <v>770</v>
      </c>
      <c r="E388" s="393">
        <v>5</v>
      </c>
      <c r="F388" s="395">
        <v>2</v>
      </c>
      <c r="G388" s="395">
        <v>1</v>
      </c>
      <c r="H388" s="395">
        <v>13</v>
      </c>
      <c r="I388" s="395">
        <v>0</v>
      </c>
      <c r="J388" s="396" t="s">
        <v>1886</v>
      </c>
      <c r="K388" s="587">
        <f>'Allegato 1.1 (CE) new'!L388</f>
        <v>240121.01</v>
      </c>
      <c r="L388" s="587">
        <f>'Allegato 1.1 (CE) new'!M388</f>
        <v>212266</v>
      </c>
      <c r="M388" s="587">
        <f>'Allegato 1.1 (CE) new'!N388</f>
        <v>173836</v>
      </c>
      <c r="N388" s="587">
        <f>'Allegato 1.1 (CE) new'!O388</f>
        <v>173836</v>
      </c>
      <c r="O388" s="593">
        <f t="shared" ref="O388:R388" si="233">SUBTOTAL(9,O389:O398)</f>
        <v>177312.72000000003</v>
      </c>
      <c r="P388" s="593">
        <f t="shared" si="233"/>
        <v>180858.97440000001</v>
      </c>
      <c r="Q388" s="587">
        <f t="shared" si="233"/>
        <v>0</v>
      </c>
      <c r="R388" s="587">
        <f t="shared" si="233"/>
        <v>-38430</v>
      </c>
      <c r="S388" s="593">
        <f>'Allegato 1.1 (CE) new'!R388</f>
        <v>0</v>
      </c>
      <c r="T388" s="361">
        <f>Modello_CE!J236</f>
        <v>173836</v>
      </c>
      <c r="U388" s="361"/>
    </row>
    <row r="389" spans="1:21" ht="25.5">
      <c r="A389" s="606"/>
      <c r="B389" s="398" t="s">
        <v>1887</v>
      </c>
      <c r="C389" s="398" t="s">
        <v>771</v>
      </c>
      <c r="D389" s="399" t="s">
        <v>772</v>
      </c>
      <c r="E389" s="398">
        <v>5</v>
      </c>
      <c r="F389" s="400">
        <v>2</v>
      </c>
      <c r="G389" s="400">
        <v>1</v>
      </c>
      <c r="H389" s="400">
        <v>13</v>
      </c>
      <c r="I389" s="400">
        <v>1</v>
      </c>
      <c r="J389" s="406" t="s">
        <v>1888</v>
      </c>
      <c r="K389" s="594">
        <f>'Allegato 1.1 (CE) new'!L389</f>
        <v>0</v>
      </c>
      <c r="L389" s="594">
        <f>'Allegato 1.1 (CE) new'!M389</f>
        <v>0</v>
      </c>
      <c r="M389" s="594">
        <f>'Allegato 1.1 (CE) new'!N389</f>
        <v>0</v>
      </c>
      <c r="N389" s="594">
        <f>'Allegato 1.1 (CE) new'!O389</f>
        <v>0</v>
      </c>
      <c r="O389" s="578">
        <f t="shared" ref="O389:P398" si="234">N389*0.02+N389</f>
        <v>0</v>
      </c>
      <c r="P389" s="578">
        <f t="shared" si="234"/>
        <v>0</v>
      </c>
      <c r="Q389" s="578">
        <f t="shared" ref="Q389:Q398" si="235">N389-M389</f>
        <v>0</v>
      </c>
      <c r="R389" s="578">
        <f t="shared" ref="R389:R398" si="236">N389-L389</f>
        <v>0</v>
      </c>
      <c r="S389" s="578">
        <f>'Allegato 1.1 (CE) new'!R389</f>
        <v>0</v>
      </c>
      <c r="U389" s="361"/>
    </row>
    <row r="390" spans="1:21" ht="25.5">
      <c r="A390" s="606"/>
      <c r="B390" s="398" t="s">
        <v>1889</v>
      </c>
      <c r="C390" s="398" t="s">
        <v>773</v>
      </c>
      <c r="D390" s="399" t="s">
        <v>774</v>
      </c>
      <c r="E390" s="398">
        <v>5</v>
      </c>
      <c r="F390" s="400">
        <v>2</v>
      </c>
      <c r="G390" s="400">
        <v>1</v>
      </c>
      <c r="H390" s="400">
        <v>13</v>
      </c>
      <c r="I390" s="400">
        <v>2</v>
      </c>
      <c r="J390" s="406" t="s">
        <v>1890</v>
      </c>
      <c r="K390" s="594">
        <f>'Allegato 1.1 (CE) new'!L390</f>
        <v>203400.51</v>
      </c>
      <c r="L390" s="594">
        <f>'Allegato 1.1 (CE) new'!M390</f>
        <v>149937</v>
      </c>
      <c r="M390" s="594">
        <f>'Allegato 1.1 (CE) new'!N390</f>
        <v>152182</v>
      </c>
      <c r="N390" s="594">
        <f>'Allegato 1.1 (CE) new'!O390</f>
        <v>152182</v>
      </c>
      <c r="O390" s="578">
        <f t="shared" si="234"/>
        <v>155225.64000000001</v>
      </c>
      <c r="P390" s="578">
        <f t="shared" si="234"/>
        <v>158330.15280000001</v>
      </c>
      <c r="Q390" s="578">
        <f t="shared" si="235"/>
        <v>0</v>
      </c>
      <c r="R390" s="578">
        <f t="shared" si="236"/>
        <v>2245</v>
      </c>
      <c r="S390" s="578">
        <f>'Allegato 1.1 (CE) new'!R390</f>
        <v>0</v>
      </c>
      <c r="U390" s="361"/>
    </row>
    <row r="391" spans="1:21" ht="25.5">
      <c r="A391" s="606"/>
      <c r="B391" s="398" t="s">
        <v>1889</v>
      </c>
      <c r="C391" s="398" t="s">
        <v>773</v>
      </c>
      <c r="D391" s="399" t="s">
        <v>774</v>
      </c>
      <c r="E391" s="398">
        <v>5</v>
      </c>
      <c r="F391" s="400">
        <v>2</v>
      </c>
      <c r="G391" s="400">
        <v>1</v>
      </c>
      <c r="H391" s="400">
        <v>13</v>
      </c>
      <c r="I391" s="400">
        <v>3</v>
      </c>
      <c r="J391" s="406" t="s">
        <v>1891</v>
      </c>
      <c r="K391" s="594">
        <f>'Allegato 1.1 (CE) new'!L391</f>
        <v>0</v>
      </c>
      <c r="L391" s="594">
        <f>'Allegato 1.1 (CE) new'!M391</f>
        <v>0</v>
      </c>
      <c r="M391" s="594">
        <f>'Allegato 1.1 (CE) new'!N391</f>
        <v>0</v>
      </c>
      <c r="N391" s="594">
        <f>'Allegato 1.1 (CE) new'!O391</f>
        <v>0</v>
      </c>
      <c r="O391" s="578">
        <f t="shared" si="234"/>
        <v>0</v>
      </c>
      <c r="P391" s="578">
        <f t="shared" si="234"/>
        <v>0</v>
      </c>
      <c r="Q391" s="578">
        <f t="shared" si="235"/>
        <v>0</v>
      </c>
      <c r="R391" s="578">
        <f t="shared" si="236"/>
        <v>0</v>
      </c>
      <c r="S391" s="578">
        <f>'Allegato 1.1 (CE) new'!R391</f>
        <v>0</v>
      </c>
      <c r="U391" s="361"/>
    </row>
    <row r="392" spans="1:21" ht="25.5">
      <c r="A392" s="606"/>
      <c r="B392" s="398" t="s">
        <v>1892</v>
      </c>
      <c r="C392" s="398" t="s">
        <v>775</v>
      </c>
      <c r="D392" s="399" t="s">
        <v>776</v>
      </c>
      <c r="E392" s="398">
        <v>5</v>
      </c>
      <c r="F392" s="400">
        <v>2</v>
      </c>
      <c r="G392" s="400">
        <v>1</v>
      </c>
      <c r="H392" s="400">
        <v>13</v>
      </c>
      <c r="I392" s="400">
        <v>4</v>
      </c>
      <c r="J392" s="406" t="s">
        <v>1893</v>
      </c>
      <c r="K392" s="594">
        <f>'Allegato 1.1 (CE) new'!L392</f>
        <v>0</v>
      </c>
      <c r="L392" s="594">
        <f>'Allegato 1.1 (CE) new'!M392</f>
        <v>0</v>
      </c>
      <c r="M392" s="594">
        <f>'Allegato 1.1 (CE) new'!N392</f>
        <v>0</v>
      </c>
      <c r="N392" s="594">
        <f>'Allegato 1.1 (CE) new'!O392</f>
        <v>0</v>
      </c>
      <c r="O392" s="578">
        <f t="shared" si="234"/>
        <v>0</v>
      </c>
      <c r="P392" s="578">
        <f t="shared" si="234"/>
        <v>0</v>
      </c>
      <c r="Q392" s="578">
        <f t="shared" si="235"/>
        <v>0</v>
      </c>
      <c r="R392" s="578">
        <f t="shared" si="236"/>
        <v>0</v>
      </c>
      <c r="S392" s="578">
        <f>'Allegato 1.1 (CE) new'!R392</f>
        <v>0</v>
      </c>
      <c r="U392" s="361"/>
    </row>
    <row r="393" spans="1:21" s="355" customFormat="1" ht="25.5">
      <c r="A393" s="612"/>
      <c r="B393" s="436" t="s">
        <v>1894</v>
      </c>
      <c r="C393" s="436" t="s">
        <v>781</v>
      </c>
      <c r="D393" s="405" t="s">
        <v>782</v>
      </c>
      <c r="E393" s="436">
        <v>5</v>
      </c>
      <c r="F393" s="437">
        <v>2</v>
      </c>
      <c r="G393" s="437">
        <v>1</v>
      </c>
      <c r="H393" s="437">
        <v>13</v>
      </c>
      <c r="I393" s="437">
        <v>5</v>
      </c>
      <c r="J393" s="401" t="s">
        <v>1895</v>
      </c>
      <c r="K393" s="578">
        <f>'Allegato 1.1 (CE) new'!L393</f>
        <v>36720.5</v>
      </c>
      <c r="L393" s="578">
        <f>'Allegato 1.1 (CE) new'!M393</f>
        <v>0</v>
      </c>
      <c r="M393" s="578">
        <f>'Allegato 1.1 (CE) new'!N393</f>
        <v>0</v>
      </c>
      <c r="N393" s="594">
        <f>'Allegato 1.1 (CE) new'!O393</f>
        <v>0</v>
      </c>
      <c r="O393" s="578">
        <f t="shared" si="234"/>
        <v>0</v>
      </c>
      <c r="P393" s="578">
        <f t="shared" si="234"/>
        <v>0</v>
      </c>
      <c r="Q393" s="578">
        <f t="shared" si="235"/>
        <v>0</v>
      </c>
      <c r="R393" s="578">
        <f t="shared" si="236"/>
        <v>0</v>
      </c>
      <c r="S393" s="578">
        <f>'Allegato 1.1 (CE) new'!R393</f>
        <v>0</v>
      </c>
      <c r="U393" s="361"/>
    </row>
    <row r="394" spans="1:21" ht="25.5">
      <c r="A394" s="606"/>
      <c r="B394" s="398" t="s">
        <v>1896</v>
      </c>
      <c r="C394" s="398" t="s">
        <v>777</v>
      </c>
      <c r="D394" s="399" t="s">
        <v>778</v>
      </c>
      <c r="E394" s="398">
        <v>5</v>
      </c>
      <c r="F394" s="400">
        <v>2</v>
      </c>
      <c r="G394" s="400">
        <v>1</v>
      </c>
      <c r="H394" s="400">
        <v>13</v>
      </c>
      <c r="I394" s="400">
        <v>6</v>
      </c>
      <c r="J394" s="406" t="s">
        <v>1897</v>
      </c>
      <c r="K394" s="594">
        <f>'Allegato 1.1 (CE) new'!L394</f>
        <v>0</v>
      </c>
      <c r="L394" s="594">
        <f>'Allegato 1.1 (CE) new'!M394</f>
        <v>0</v>
      </c>
      <c r="M394" s="594">
        <f>'Allegato 1.1 (CE) new'!N394</f>
        <v>0</v>
      </c>
      <c r="N394" s="594">
        <f>'Allegato 1.1 (CE) new'!O394</f>
        <v>0</v>
      </c>
      <c r="O394" s="578">
        <f t="shared" si="234"/>
        <v>0</v>
      </c>
      <c r="P394" s="578">
        <f t="shared" si="234"/>
        <v>0</v>
      </c>
      <c r="Q394" s="578">
        <f t="shared" si="235"/>
        <v>0</v>
      </c>
      <c r="R394" s="578">
        <f t="shared" si="236"/>
        <v>0</v>
      </c>
      <c r="S394" s="578">
        <f>'Allegato 1.1 (CE) new'!R394</f>
        <v>0</v>
      </c>
      <c r="U394" s="361"/>
    </row>
    <row r="395" spans="1:21" ht="38.25">
      <c r="A395" s="606" t="s">
        <v>350</v>
      </c>
      <c r="B395" s="398" t="s">
        <v>1898</v>
      </c>
      <c r="C395" s="398" t="s">
        <v>779</v>
      </c>
      <c r="D395" s="399" t="s">
        <v>780</v>
      </c>
      <c r="E395" s="398">
        <v>5</v>
      </c>
      <c r="F395" s="400">
        <v>2</v>
      </c>
      <c r="G395" s="400">
        <v>1</v>
      </c>
      <c r="H395" s="400">
        <v>13</v>
      </c>
      <c r="I395" s="400">
        <v>7</v>
      </c>
      <c r="J395" s="406" t="s">
        <v>1899</v>
      </c>
      <c r="K395" s="594">
        <f>'Allegato 1.1 (CE) new'!L395</f>
        <v>0</v>
      </c>
      <c r="L395" s="594">
        <f>'Allegato 1.1 (CE) new'!M395</f>
        <v>0</v>
      </c>
      <c r="M395" s="594">
        <f>'Allegato 1.1 (CE) new'!N395</f>
        <v>0</v>
      </c>
      <c r="N395" s="594">
        <f>'Allegato 1.1 (CE) new'!O395</f>
        <v>0</v>
      </c>
      <c r="O395" s="578">
        <f t="shared" si="234"/>
        <v>0</v>
      </c>
      <c r="P395" s="578">
        <f t="shared" si="234"/>
        <v>0</v>
      </c>
      <c r="Q395" s="578">
        <f t="shared" si="235"/>
        <v>0</v>
      </c>
      <c r="R395" s="578">
        <f t="shared" si="236"/>
        <v>0</v>
      </c>
      <c r="S395" s="578">
        <f>'Allegato 1.1 (CE) new'!R395</f>
        <v>0</v>
      </c>
      <c r="U395" s="361"/>
    </row>
    <row r="396" spans="1:21" ht="25.5">
      <c r="A396" s="606"/>
      <c r="B396" s="398" t="s">
        <v>1894</v>
      </c>
      <c r="C396" s="398" t="s">
        <v>781</v>
      </c>
      <c r="D396" s="399" t="s">
        <v>782</v>
      </c>
      <c r="E396" s="398">
        <v>5</v>
      </c>
      <c r="F396" s="400">
        <v>2</v>
      </c>
      <c r="G396" s="400">
        <v>1</v>
      </c>
      <c r="H396" s="400">
        <v>13</v>
      </c>
      <c r="I396" s="400">
        <v>8</v>
      </c>
      <c r="J396" s="406" t="s">
        <v>1900</v>
      </c>
      <c r="K396" s="594">
        <f>'Allegato 1.1 (CE) new'!L396</f>
        <v>0</v>
      </c>
      <c r="L396" s="594">
        <f>'Allegato 1.1 (CE) new'!M396</f>
        <v>62329</v>
      </c>
      <c r="M396" s="594">
        <f>'Allegato 1.1 (CE) new'!N396</f>
        <v>21654</v>
      </c>
      <c r="N396" s="594">
        <f>'Allegato 1.1 (CE) new'!O396</f>
        <v>21654</v>
      </c>
      <c r="O396" s="578">
        <f t="shared" si="234"/>
        <v>22087.08</v>
      </c>
      <c r="P396" s="578">
        <f t="shared" si="234"/>
        <v>22528.821600000003</v>
      </c>
      <c r="Q396" s="578">
        <f t="shared" si="235"/>
        <v>0</v>
      </c>
      <c r="R396" s="578">
        <f t="shared" si="236"/>
        <v>-40675</v>
      </c>
      <c r="S396" s="578">
        <f>'Allegato 1.1 (CE) new'!R396</f>
        <v>0</v>
      </c>
      <c r="U396" s="361"/>
    </row>
    <row r="397" spans="1:21" ht="25.5">
      <c r="A397" s="606" t="s">
        <v>350</v>
      </c>
      <c r="B397" s="398" t="s">
        <v>1901</v>
      </c>
      <c r="C397" s="398" t="s">
        <v>783</v>
      </c>
      <c r="D397" s="399" t="s">
        <v>784</v>
      </c>
      <c r="E397" s="398">
        <v>5</v>
      </c>
      <c r="F397" s="400">
        <v>2</v>
      </c>
      <c r="G397" s="400">
        <v>1</v>
      </c>
      <c r="H397" s="400">
        <v>13</v>
      </c>
      <c r="I397" s="400">
        <v>9</v>
      </c>
      <c r="J397" s="406" t="s">
        <v>1902</v>
      </c>
      <c r="K397" s="594">
        <f>'Allegato 1.1 (CE) new'!L397</f>
        <v>0</v>
      </c>
      <c r="L397" s="594">
        <f>'Allegato 1.1 (CE) new'!M397</f>
        <v>0</v>
      </c>
      <c r="M397" s="594">
        <f>'Allegato 1.1 (CE) new'!N397</f>
        <v>0</v>
      </c>
      <c r="N397" s="594">
        <f>'Allegato 1.1 (CE) new'!O397</f>
        <v>0</v>
      </c>
      <c r="O397" s="578">
        <f t="shared" si="234"/>
        <v>0</v>
      </c>
      <c r="P397" s="578">
        <f t="shared" si="234"/>
        <v>0</v>
      </c>
      <c r="Q397" s="578">
        <f t="shared" si="235"/>
        <v>0</v>
      </c>
      <c r="R397" s="578">
        <f t="shared" si="236"/>
        <v>0</v>
      </c>
      <c r="S397" s="578">
        <f>'Allegato 1.1 (CE) new'!R397</f>
        <v>0</v>
      </c>
      <c r="U397" s="361"/>
    </row>
    <row r="398" spans="1:21" s="355" customFormat="1" ht="25.5">
      <c r="A398" s="612"/>
      <c r="B398" s="436" t="s">
        <v>1894</v>
      </c>
      <c r="C398" s="436" t="s">
        <v>781</v>
      </c>
      <c r="D398" s="405" t="s">
        <v>782</v>
      </c>
      <c r="E398" s="436">
        <v>5</v>
      </c>
      <c r="F398" s="437">
        <v>2</v>
      </c>
      <c r="G398" s="437">
        <v>1</v>
      </c>
      <c r="H398" s="437">
        <v>13</v>
      </c>
      <c r="I398" s="437">
        <v>10</v>
      </c>
      <c r="J398" s="401" t="s">
        <v>1903</v>
      </c>
      <c r="K398" s="578">
        <f>'Allegato 1.1 (CE) new'!L398</f>
        <v>0</v>
      </c>
      <c r="L398" s="578">
        <f>'Allegato 1.1 (CE) new'!M398</f>
        <v>0</v>
      </c>
      <c r="M398" s="578">
        <f>'Allegato 1.1 (CE) new'!N398</f>
        <v>0</v>
      </c>
      <c r="N398" s="594">
        <f>'Allegato 1.1 (CE) new'!O398</f>
        <v>0</v>
      </c>
      <c r="O398" s="578">
        <f t="shared" si="234"/>
        <v>0</v>
      </c>
      <c r="P398" s="578">
        <f t="shared" si="234"/>
        <v>0</v>
      </c>
      <c r="Q398" s="578">
        <f t="shared" si="235"/>
        <v>0</v>
      </c>
      <c r="R398" s="578">
        <f t="shared" si="236"/>
        <v>0</v>
      </c>
      <c r="S398" s="578">
        <f>'Allegato 1.1 (CE) new'!R398</f>
        <v>0</v>
      </c>
      <c r="U398" s="361"/>
    </row>
    <row r="399" spans="1:21">
      <c r="A399" s="605"/>
      <c r="B399" s="393" t="s">
        <v>1904</v>
      </c>
      <c r="C399" s="393" t="s">
        <v>785</v>
      </c>
      <c r="D399" s="394" t="s">
        <v>786</v>
      </c>
      <c r="E399" s="393">
        <v>5</v>
      </c>
      <c r="F399" s="395">
        <v>2</v>
      </c>
      <c r="G399" s="395">
        <v>1</v>
      </c>
      <c r="H399" s="395">
        <v>14</v>
      </c>
      <c r="I399" s="395">
        <v>0</v>
      </c>
      <c r="J399" s="396" t="s">
        <v>1905</v>
      </c>
      <c r="K399" s="593">
        <f>'Allegato 1.1 (CE) new'!L399</f>
        <v>209439.77</v>
      </c>
      <c r="L399" s="593">
        <f>'Allegato 1.1 (CE) new'!M399</f>
        <v>212629</v>
      </c>
      <c r="M399" s="593">
        <f>'Allegato 1.1 (CE) new'!N399</f>
        <v>172308</v>
      </c>
      <c r="N399" s="593">
        <f>'Allegato 1.1 (CE) new'!O399</f>
        <v>172308</v>
      </c>
      <c r="O399" s="593">
        <f t="shared" ref="O399:R399" si="237">SUBTOTAL(9,O400:O406)</f>
        <v>175754.16</v>
      </c>
      <c r="P399" s="593">
        <f t="shared" si="237"/>
        <v>179269.2432</v>
      </c>
      <c r="Q399" s="593">
        <f t="shared" si="237"/>
        <v>0</v>
      </c>
      <c r="R399" s="593">
        <f t="shared" si="237"/>
        <v>-40321</v>
      </c>
      <c r="S399" s="593">
        <f>'Allegato 1.1 (CE) new'!R399</f>
        <v>172308</v>
      </c>
      <c r="T399" s="361">
        <f>Modello_CE!J244</f>
        <v>172308</v>
      </c>
      <c r="U399" s="361"/>
    </row>
    <row r="400" spans="1:21">
      <c r="A400" s="606"/>
      <c r="B400" s="398" t="s">
        <v>1906</v>
      </c>
      <c r="C400" s="398" t="s">
        <v>787</v>
      </c>
      <c r="D400" s="399" t="s">
        <v>1907</v>
      </c>
      <c r="E400" s="398">
        <v>5</v>
      </c>
      <c r="F400" s="400">
        <v>2</v>
      </c>
      <c r="G400" s="400">
        <v>1</v>
      </c>
      <c r="H400" s="400">
        <v>14</v>
      </c>
      <c r="I400" s="400">
        <v>1</v>
      </c>
      <c r="J400" s="406" t="s">
        <v>1908</v>
      </c>
      <c r="K400" s="594">
        <f>'Allegato 1.1 (CE) new'!L400</f>
        <v>400</v>
      </c>
      <c r="L400" s="594">
        <f>'Allegato 1.1 (CE) new'!M400</f>
        <v>400</v>
      </c>
      <c r="M400" s="594">
        <f>'Allegato 1.1 (CE) new'!N400</f>
        <v>533</v>
      </c>
      <c r="N400" s="594">
        <f>'Allegato 1.1 (CE) new'!O400</f>
        <v>533</v>
      </c>
      <c r="O400" s="578">
        <f t="shared" ref="O400:P406" si="238">N400*0.02+N400</f>
        <v>543.66</v>
      </c>
      <c r="P400" s="578">
        <f t="shared" si="238"/>
        <v>554.53319999999997</v>
      </c>
      <c r="Q400" s="578">
        <f t="shared" ref="Q400:Q406" si="239">N400-M400</f>
        <v>0</v>
      </c>
      <c r="R400" s="578">
        <f t="shared" ref="R400:R406" si="240">N400-L400</f>
        <v>133</v>
      </c>
      <c r="S400" s="578">
        <f>'Allegato 1.1 (CE) new'!R400</f>
        <v>533</v>
      </c>
      <c r="U400" s="361"/>
    </row>
    <row r="401" spans="1:21">
      <c r="A401" s="606"/>
      <c r="B401" s="398" t="s">
        <v>1909</v>
      </c>
      <c r="C401" s="398" t="s">
        <v>789</v>
      </c>
      <c r="D401" s="399" t="s">
        <v>1910</v>
      </c>
      <c r="E401" s="398">
        <v>5</v>
      </c>
      <c r="F401" s="400">
        <v>2</v>
      </c>
      <c r="G401" s="400">
        <v>1</v>
      </c>
      <c r="H401" s="400">
        <v>14</v>
      </c>
      <c r="I401" s="400">
        <v>2</v>
      </c>
      <c r="J401" s="406" t="s">
        <v>1911</v>
      </c>
      <c r="K401" s="594">
        <f>'Allegato 1.1 (CE) new'!L401</f>
        <v>4215.97</v>
      </c>
      <c r="L401" s="594">
        <f>'Allegato 1.1 (CE) new'!M401</f>
        <v>4599</v>
      </c>
      <c r="M401" s="594">
        <f>'Allegato 1.1 (CE) new'!N401</f>
        <v>0</v>
      </c>
      <c r="N401" s="594">
        <f>'Allegato 1.1 (CE) new'!O401</f>
        <v>0</v>
      </c>
      <c r="O401" s="578">
        <f t="shared" si="238"/>
        <v>0</v>
      </c>
      <c r="P401" s="578">
        <f t="shared" si="238"/>
        <v>0</v>
      </c>
      <c r="Q401" s="578">
        <f t="shared" si="239"/>
        <v>0</v>
      </c>
      <c r="R401" s="578">
        <f t="shared" si="240"/>
        <v>-4599</v>
      </c>
      <c r="S401" s="578">
        <f>'Allegato 1.1 (CE) new'!R401</f>
        <v>0</v>
      </c>
      <c r="U401" s="361"/>
    </row>
    <row r="402" spans="1:21">
      <c r="A402" s="606"/>
      <c r="B402" s="398" t="s">
        <v>1912</v>
      </c>
      <c r="C402" s="398" t="s">
        <v>795</v>
      </c>
      <c r="D402" s="399" t="s">
        <v>796</v>
      </c>
      <c r="E402" s="398">
        <v>5</v>
      </c>
      <c r="F402" s="400">
        <v>2</v>
      </c>
      <c r="G402" s="400">
        <v>1</v>
      </c>
      <c r="H402" s="400">
        <v>14</v>
      </c>
      <c r="I402" s="400">
        <v>3</v>
      </c>
      <c r="J402" s="406" t="s">
        <v>1913</v>
      </c>
      <c r="K402" s="594">
        <f>'Allegato 1.1 (CE) new'!L402</f>
        <v>0</v>
      </c>
      <c r="L402" s="594">
        <f>'Allegato 1.1 (CE) new'!M402</f>
        <v>0</v>
      </c>
      <c r="M402" s="594">
        <f>'Allegato 1.1 (CE) new'!N402</f>
        <v>0</v>
      </c>
      <c r="N402" s="594">
        <f>'Allegato 1.1 (CE) new'!O402</f>
        <v>0</v>
      </c>
      <c r="O402" s="578">
        <f t="shared" si="238"/>
        <v>0</v>
      </c>
      <c r="P402" s="578">
        <f t="shared" si="238"/>
        <v>0</v>
      </c>
      <c r="Q402" s="578">
        <f t="shared" si="239"/>
        <v>0</v>
      </c>
      <c r="R402" s="578">
        <f t="shared" si="240"/>
        <v>0</v>
      </c>
      <c r="S402" s="578">
        <f>'Allegato 1.1 (CE) new'!R402</f>
        <v>0</v>
      </c>
      <c r="U402" s="361"/>
    </row>
    <row r="403" spans="1:21">
      <c r="A403" s="606"/>
      <c r="B403" s="398" t="s">
        <v>1914</v>
      </c>
      <c r="C403" s="398" t="s">
        <v>791</v>
      </c>
      <c r="D403" s="399" t="s">
        <v>792</v>
      </c>
      <c r="E403" s="398">
        <v>5</v>
      </c>
      <c r="F403" s="400">
        <v>2</v>
      </c>
      <c r="G403" s="400">
        <v>1</v>
      </c>
      <c r="H403" s="400">
        <v>14</v>
      </c>
      <c r="I403" s="400">
        <v>4</v>
      </c>
      <c r="J403" s="406" t="s">
        <v>1915</v>
      </c>
      <c r="K403" s="594">
        <f>'Allegato 1.1 (CE) new'!L403</f>
        <v>0</v>
      </c>
      <c r="L403" s="594">
        <f>'Allegato 1.1 (CE) new'!M403</f>
        <v>0</v>
      </c>
      <c r="M403" s="594">
        <f>'Allegato 1.1 (CE) new'!N403</f>
        <v>0</v>
      </c>
      <c r="N403" s="594">
        <f>'Allegato 1.1 (CE) new'!O403</f>
        <v>0</v>
      </c>
      <c r="O403" s="578">
        <f t="shared" si="238"/>
        <v>0</v>
      </c>
      <c r="P403" s="578">
        <f t="shared" si="238"/>
        <v>0</v>
      </c>
      <c r="Q403" s="578">
        <f t="shared" si="239"/>
        <v>0</v>
      </c>
      <c r="R403" s="578">
        <f t="shared" si="240"/>
        <v>0</v>
      </c>
      <c r="S403" s="578">
        <f>'Allegato 1.1 (CE) new'!R403</f>
        <v>0</v>
      </c>
      <c r="U403" s="361"/>
    </row>
    <row r="404" spans="1:21">
      <c r="A404" s="606"/>
      <c r="B404" s="398" t="s">
        <v>1916</v>
      </c>
      <c r="C404" s="398" t="s">
        <v>793</v>
      </c>
      <c r="D404" s="399" t="s">
        <v>794</v>
      </c>
      <c r="E404" s="398">
        <v>5</v>
      </c>
      <c r="F404" s="400">
        <v>2</v>
      </c>
      <c r="G404" s="400">
        <v>1</v>
      </c>
      <c r="H404" s="400">
        <v>14</v>
      </c>
      <c r="I404" s="400">
        <v>5</v>
      </c>
      <c r="J404" s="406" t="s">
        <v>1917</v>
      </c>
      <c r="K404" s="594">
        <f>'Allegato 1.1 (CE) new'!L404</f>
        <v>0</v>
      </c>
      <c r="L404" s="594">
        <f>'Allegato 1.1 (CE) new'!M404</f>
        <v>0</v>
      </c>
      <c r="M404" s="594">
        <f>'Allegato 1.1 (CE) new'!N404</f>
        <v>0</v>
      </c>
      <c r="N404" s="594">
        <f>'Allegato 1.1 (CE) new'!O404</f>
        <v>0</v>
      </c>
      <c r="O404" s="578">
        <f t="shared" si="238"/>
        <v>0</v>
      </c>
      <c r="P404" s="578">
        <f t="shared" si="238"/>
        <v>0</v>
      </c>
      <c r="Q404" s="578">
        <f t="shared" si="239"/>
        <v>0</v>
      </c>
      <c r="R404" s="578">
        <f t="shared" si="240"/>
        <v>0</v>
      </c>
      <c r="S404" s="578">
        <f>'Allegato 1.1 (CE) new'!R404</f>
        <v>0</v>
      </c>
      <c r="U404" s="361"/>
    </row>
    <row r="405" spans="1:21">
      <c r="A405" s="606"/>
      <c r="B405" s="398" t="s">
        <v>1912</v>
      </c>
      <c r="C405" s="398" t="s">
        <v>795</v>
      </c>
      <c r="D405" s="399" t="s">
        <v>796</v>
      </c>
      <c r="E405" s="398">
        <v>5</v>
      </c>
      <c r="F405" s="400">
        <v>2</v>
      </c>
      <c r="G405" s="400">
        <v>1</v>
      </c>
      <c r="H405" s="400">
        <v>14</v>
      </c>
      <c r="I405" s="400">
        <v>6</v>
      </c>
      <c r="J405" s="406" t="s">
        <v>1918</v>
      </c>
      <c r="K405" s="594">
        <f>'Allegato 1.1 (CE) new'!L405</f>
        <v>204823.8</v>
      </c>
      <c r="L405" s="594">
        <f>'Allegato 1.1 (CE) new'!M405</f>
        <v>207630</v>
      </c>
      <c r="M405" s="594">
        <f>'Allegato 1.1 (CE) new'!N405</f>
        <v>171775</v>
      </c>
      <c r="N405" s="594">
        <f>'Allegato 1.1 (CE) new'!O405</f>
        <v>171775</v>
      </c>
      <c r="O405" s="578">
        <f t="shared" si="238"/>
        <v>175210.5</v>
      </c>
      <c r="P405" s="578">
        <f t="shared" si="238"/>
        <v>178714.71</v>
      </c>
      <c r="Q405" s="578">
        <f t="shared" si="239"/>
        <v>0</v>
      </c>
      <c r="R405" s="578">
        <f t="shared" si="240"/>
        <v>-35855</v>
      </c>
      <c r="S405" s="578">
        <f>'Allegato 1.1 (CE) new'!R405</f>
        <v>171775</v>
      </c>
      <c r="U405" s="361"/>
    </row>
    <row r="406" spans="1:21" ht="25.5">
      <c r="A406" s="606" t="s">
        <v>350</v>
      </c>
      <c r="B406" s="398" t="s">
        <v>1919</v>
      </c>
      <c r="C406" s="398" t="s">
        <v>797</v>
      </c>
      <c r="D406" s="399" t="s">
        <v>798</v>
      </c>
      <c r="E406" s="398">
        <v>5</v>
      </c>
      <c r="F406" s="400">
        <v>2</v>
      </c>
      <c r="G406" s="400">
        <v>1</v>
      </c>
      <c r="H406" s="400">
        <v>14</v>
      </c>
      <c r="I406" s="400">
        <v>7</v>
      </c>
      <c r="J406" s="406" t="s">
        <v>1920</v>
      </c>
      <c r="K406" s="594">
        <f>'Allegato 1.1 (CE) new'!L406</f>
        <v>0</v>
      </c>
      <c r="L406" s="594">
        <f>'Allegato 1.1 (CE) new'!M406</f>
        <v>0</v>
      </c>
      <c r="M406" s="594">
        <f>'Allegato 1.1 (CE) new'!N406</f>
        <v>0</v>
      </c>
      <c r="N406" s="594">
        <f>'Allegato 1.1 (CE) new'!O406</f>
        <v>0</v>
      </c>
      <c r="O406" s="578">
        <f t="shared" si="238"/>
        <v>0</v>
      </c>
      <c r="P406" s="578">
        <f t="shared" si="238"/>
        <v>0</v>
      </c>
      <c r="Q406" s="578">
        <f t="shared" si="239"/>
        <v>0</v>
      </c>
      <c r="R406" s="578">
        <f t="shared" si="240"/>
        <v>0</v>
      </c>
      <c r="S406" s="578">
        <f>'Allegato 1.1 (CE) new'!R406</f>
        <v>0</v>
      </c>
      <c r="U406" s="361"/>
    </row>
    <row r="407" spans="1:21" ht="25.5">
      <c r="A407" s="605"/>
      <c r="B407" s="393" t="s">
        <v>1921</v>
      </c>
      <c r="C407" s="393" t="s">
        <v>799</v>
      </c>
      <c r="D407" s="394" t="s">
        <v>800</v>
      </c>
      <c r="E407" s="393">
        <v>5</v>
      </c>
      <c r="F407" s="395">
        <v>2</v>
      </c>
      <c r="G407" s="395">
        <v>1</v>
      </c>
      <c r="H407" s="395">
        <v>15</v>
      </c>
      <c r="I407" s="395">
        <v>0</v>
      </c>
      <c r="J407" s="396" t="s">
        <v>1922</v>
      </c>
      <c r="K407" s="593">
        <f>'Allegato 1.1 (CE) new'!L407</f>
        <v>183403.82000000004</v>
      </c>
      <c r="L407" s="593">
        <f>'Allegato 1.1 (CE) new'!M407</f>
        <v>204269</v>
      </c>
      <c r="M407" s="593">
        <f>'Allegato 1.1 (CE) new'!N407</f>
        <v>127259</v>
      </c>
      <c r="N407" s="593">
        <f>'Allegato 1.1 (CE) new'!O407</f>
        <v>197259</v>
      </c>
      <c r="O407" s="593">
        <f t="shared" ref="O407:R407" si="241">SUBTOTAL(9,O408:O419)</f>
        <v>201204.18</v>
      </c>
      <c r="P407" s="593">
        <f t="shared" si="241"/>
        <v>205228.26360000001</v>
      </c>
      <c r="Q407" s="593">
        <f t="shared" si="241"/>
        <v>70000</v>
      </c>
      <c r="R407" s="593">
        <f t="shared" si="241"/>
        <v>-7010</v>
      </c>
      <c r="S407" s="593">
        <f>'Allegato 1.1 (CE) new'!R407</f>
        <v>197259</v>
      </c>
      <c r="T407" s="361">
        <f>Modello_CE!J251</f>
        <v>197259</v>
      </c>
      <c r="U407" s="361">
        <f>N407-T407</f>
        <v>0</v>
      </c>
    </row>
    <row r="408" spans="1:21" ht="25.5">
      <c r="A408" s="606" t="s">
        <v>350</v>
      </c>
      <c r="B408" s="398" t="s">
        <v>1923</v>
      </c>
      <c r="C408" s="398" t="s">
        <v>801</v>
      </c>
      <c r="D408" s="399" t="s">
        <v>802</v>
      </c>
      <c r="E408" s="398">
        <v>5</v>
      </c>
      <c r="F408" s="400">
        <v>2</v>
      </c>
      <c r="G408" s="400">
        <v>1</v>
      </c>
      <c r="H408" s="400">
        <v>15</v>
      </c>
      <c r="I408" s="400">
        <v>1</v>
      </c>
      <c r="J408" s="406" t="s">
        <v>1924</v>
      </c>
      <c r="K408" s="594">
        <f>'Allegato 1.1 (CE) new'!L408</f>
        <v>32542.46</v>
      </c>
      <c r="L408" s="594">
        <f>'Allegato 1.1 (CE) new'!M408</f>
        <v>45280</v>
      </c>
      <c r="M408" s="594">
        <f>'Allegato 1.1 (CE) new'!N408</f>
        <v>0</v>
      </c>
      <c r="N408" s="594">
        <f>'Allegato 1.1 (CE) new'!O408</f>
        <v>0</v>
      </c>
      <c r="O408" s="578">
        <f t="shared" ref="O408:P419" si="242">N408*0.02+N408</f>
        <v>0</v>
      </c>
      <c r="P408" s="578">
        <f t="shared" si="242"/>
        <v>0</v>
      </c>
      <c r="Q408" s="578">
        <f t="shared" ref="Q408:Q419" si="243">N408-M408</f>
        <v>0</v>
      </c>
      <c r="R408" s="578">
        <f t="shared" ref="R408:R419" si="244">N408-L408</f>
        <v>-45280</v>
      </c>
      <c r="S408" s="578">
        <f>'Allegato 1.1 (CE) new'!R408</f>
        <v>0</v>
      </c>
      <c r="U408" s="361"/>
    </row>
    <row r="409" spans="1:21">
      <c r="A409" s="606"/>
      <c r="B409" s="398" t="s">
        <v>1925</v>
      </c>
      <c r="C409" s="398" t="s">
        <v>803</v>
      </c>
      <c r="D409" s="399" t="s">
        <v>804</v>
      </c>
      <c r="E409" s="398">
        <v>5</v>
      </c>
      <c r="F409" s="400">
        <v>2</v>
      </c>
      <c r="G409" s="400">
        <v>1</v>
      </c>
      <c r="H409" s="400">
        <v>15</v>
      </c>
      <c r="I409" s="400">
        <v>2</v>
      </c>
      <c r="J409" s="406" t="s">
        <v>1926</v>
      </c>
      <c r="K409" s="594">
        <f>'Allegato 1.1 (CE) new'!L409</f>
        <v>14729.17</v>
      </c>
      <c r="L409" s="594">
        <f>'Allegato 1.1 (CE) new'!M409</f>
        <v>0</v>
      </c>
      <c r="M409" s="594">
        <f>'Allegato 1.1 (CE) new'!N409</f>
        <v>968</v>
      </c>
      <c r="N409" s="594">
        <f>'Allegato 1.1 (CE) new'!O409</f>
        <v>968</v>
      </c>
      <c r="O409" s="578">
        <f t="shared" si="242"/>
        <v>987.36</v>
      </c>
      <c r="P409" s="578">
        <f t="shared" si="242"/>
        <v>1007.1072</v>
      </c>
      <c r="Q409" s="578">
        <f t="shared" si="243"/>
        <v>0</v>
      </c>
      <c r="R409" s="578">
        <f t="shared" si="244"/>
        <v>968</v>
      </c>
      <c r="S409" s="578">
        <f>'Allegato 1.1 (CE) new'!R409</f>
        <v>968</v>
      </c>
      <c r="U409" s="361"/>
    </row>
    <row r="410" spans="1:21" s="355" customFormat="1" ht="25.5">
      <c r="A410" s="610"/>
      <c r="B410" s="420" t="s">
        <v>1927</v>
      </c>
      <c r="C410" s="420" t="s">
        <v>807</v>
      </c>
      <c r="D410" s="405" t="s">
        <v>808</v>
      </c>
      <c r="E410" s="420">
        <v>5</v>
      </c>
      <c r="F410" s="421">
        <v>2</v>
      </c>
      <c r="G410" s="421">
        <v>1</v>
      </c>
      <c r="H410" s="421">
        <v>15</v>
      </c>
      <c r="I410" s="421">
        <v>3</v>
      </c>
      <c r="J410" s="415" t="s">
        <v>1928</v>
      </c>
      <c r="K410" s="582">
        <f>'Allegato 1.1 (CE) new'!L410</f>
        <v>0</v>
      </c>
      <c r="L410" s="582">
        <f>'Allegato 1.1 (CE) new'!M410</f>
        <v>0</v>
      </c>
      <c r="M410" s="582">
        <f>'Allegato 1.1 (CE) new'!N410</f>
        <v>0</v>
      </c>
      <c r="N410" s="594">
        <f>'Allegato 1.1 (CE) new'!O410</f>
        <v>0</v>
      </c>
      <c r="O410" s="578">
        <f t="shared" si="242"/>
        <v>0</v>
      </c>
      <c r="P410" s="578">
        <f t="shared" si="242"/>
        <v>0</v>
      </c>
      <c r="Q410" s="578">
        <f t="shared" si="243"/>
        <v>0</v>
      </c>
      <c r="R410" s="578">
        <f t="shared" si="244"/>
        <v>0</v>
      </c>
      <c r="S410" s="578">
        <f>'Allegato 1.1 (CE) new'!R410</f>
        <v>0</v>
      </c>
      <c r="U410" s="361"/>
    </row>
    <row r="411" spans="1:21" s="355" customFormat="1">
      <c r="A411" s="610"/>
      <c r="B411" s="420" t="s">
        <v>1929</v>
      </c>
      <c r="C411" s="420" t="s">
        <v>809</v>
      </c>
      <c r="D411" s="405" t="s">
        <v>810</v>
      </c>
      <c r="E411" s="420">
        <v>5</v>
      </c>
      <c r="F411" s="421">
        <v>2</v>
      </c>
      <c r="G411" s="421">
        <v>1</v>
      </c>
      <c r="H411" s="421">
        <v>15</v>
      </c>
      <c r="I411" s="421">
        <v>4</v>
      </c>
      <c r="J411" s="415" t="s">
        <v>1930</v>
      </c>
      <c r="K411" s="582">
        <f>'Allegato 1.1 (CE) new'!L411</f>
        <v>0</v>
      </c>
      <c r="L411" s="582">
        <f>'Allegato 1.1 (CE) new'!M411</f>
        <v>0</v>
      </c>
      <c r="M411" s="582">
        <f>'Allegato 1.1 (CE) new'!N411</f>
        <v>0</v>
      </c>
      <c r="N411" s="594">
        <f>'Allegato 1.1 (CE) new'!O411</f>
        <v>0</v>
      </c>
      <c r="O411" s="578">
        <f t="shared" si="242"/>
        <v>0</v>
      </c>
      <c r="P411" s="578">
        <f t="shared" si="242"/>
        <v>0</v>
      </c>
      <c r="Q411" s="578">
        <f t="shared" si="243"/>
        <v>0</v>
      </c>
      <c r="R411" s="578">
        <f t="shared" si="244"/>
        <v>0</v>
      </c>
      <c r="S411" s="578">
        <f>'Allegato 1.1 (CE) new'!R411</f>
        <v>0</v>
      </c>
      <c r="U411" s="361"/>
    </row>
    <row r="412" spans="1:21" s="355" customFormat="1">
      <c r="A412" s="610"/>
      <c r="B412" s="420" t="s">
        <v>1931</v>
      </c>
      <c r="C412" s="420" t="s">
        <v>811</v>
      </c>
      <c r="D412" s="405" t="s">
        <v>812</v>
      </c>
      <c r="E412" s="420">
        <v>5</v>
      </c>
      <c r="F412" s="421">
        <v>2</v>
      </c>
      <c r="G412" s="421">
        <v>1</v>
      </c>
      <c r="H412" s="421">
        <v>15</v>
      </c>
      <c r="I412" s="421">
        <v>5</v>
      </c>
      <c r="J412" s="415" t="s">
        <v>1932</v>
      </c>
      <c r="K412" s="582">
        <f>'Allegato 1.1 (CE) new'!L412</f>
        <v>117995.97</v>
      </c>
      <c r="L412" s="582">
        <f>'Allegato 1.1 (CE) new'!M412</f>
        <v>84562</v>
      </c>
      <c r="M412" s="582">
        <f>'Allegato 1.1 (CE) new'!N412</f>
        <v>109583</v>
      </c>
      <c r="N412" s="594">
        <f>'Allegato 1.1 (CE) new'!O412</f>
        <v>109583</v>
      </c>
      <c r="O412" s="578">
        <f t="shared" si="242"/>
        <v>111774.66</v>
      </c>
      <c r="P412" s="578">
        <f t="shared" si="242"/>
        <v>114010.1532</v>
      </c>
      <c r="Q412" s="578">
        <f t="shared" si="243"/>
        <v>0</v>
      </c>
      <c r="R412" s="578">
        <f t="shared" si="244"/>
        <v>25021</v>
      </c>
      <c r="S412" s="578">
        <f>'Allegato 1.1 (CE) new'!R412</f>
        <v>109583</v>
      </c>
      <c r="U412" s="361"/>
    </row>
    <row r="413" spans="1:21" s="355" customFormat="1">
      <c r="A413" s="610"/>
      <c r="B413" s="420" t="s">
        <v>1933</v>
      </c>
      <c r="C413" s="420" t="s">
        <v>813</v>
      </c>
      <c r="D413" s="405" t="s">
        <v>814</v>
      </c>
      <c r="E413" s="420">
        <v>5</v>
      </c>
      <c r="F413" s="421">
        <v>2</v>
      </c>
      <c r="G413" s="421">
        <v>1</v>
      </c>
      <c r="H413" s="421">
        <v>15</v>
      </c>
      <c r="I413" s="421">
        <v>6</v>
      </c>
      <c r="J413" s="415" t="s">
        <v>1934</v>
      </c>
      <c r="K413" s="582">
        <f>'Allegato 1.1 (CE) new'!L413</f>
        <v>0</v>
      </c>
      <c r="L413" s="582">
        <f>'Allegato 1.1 (CE) new'!M413</f>
        <v>0</v>
      </c>
      <c r="M413" s="582">
        <f>'Allegato 1.1 (CE) new'!N413</f>
        <v>0</v>
      </c>
      <c r="N413" s="594">
        <f>'Allegato 1.1 (CE) new'!O413</f>
        <v>0</v>
      </c>
      <c r="O413" s="578">
        <f t="shared" si="242"/>
        <v>0</v>
      </c>
      <c r="P413" s="578">
        <f t="shared" si="242"/>
        <v>0</v>
      </c>
      <c r="Q413" s="578">
        <f t="shared" si="243"/>
        <v>0</v>
      </c>
      <c r="R413" s="578">
        <f t="shared" si="244"/>
        <v>0</v>
      </c>
      <c r="S413" s="578">
        <f>'Allegato 1.1 (CE) new'!R413</f>
        <v>0</v>
      </c>
      <c r="U413" s="361"/>
    </row>
    <row r="414" spans="1:21" s="355" customFormat="1">
      <c r="A414" s="610"/>
      <c r="B414" s="420" t="s">
        <v>1935</v>
      </c>
      <c r="C414" s="420" t="s">
        <v>815</v>
      </c>
      <c r="D414" s="405" t="s">
        <v>816</v>
      </c>
      <c r="E414" s="420">
        <v>5</v>
      </c>
      <c r="F414" s="421">
        <v>2</v>
      </c>
      <c r="G414" s="421">
        <v>1</v>
      </c>
      <c r="H414" s="421">
        <v>15</v>
      </c>
      <c r="I414" s="421">
        <v>7</v>
      </c>
      <c r="J414" s="415" t="s">
        <v>1936</v>
      </c>
      <c r="K414" s="582">
        <f>'Allegato 1.1 (CE) new'!L414</f>
        <v>0</v>
      </c>
      <c r="L414" s="582">
        <f>'Allegato 1.1 (CE) new'!M414</f>
        <v>0</v>
      </c>
      <c r="M414" s="582">
        <f>'Allegato 1.1 (CE) new'!N414</f>
        <v>0</v>
      </c>
      <c r="N414" s="594">
        <f>'Allegato 1.1 (CE) new'!O414</f>
        <v>0</v>
      </c>
      <c r="O414" s="578">
        <f t="shared" si="242"/>
        <v>0</v>
      </c>
      <c r="P414" s="578">
        <f t="shared" si="242"/>
        <v>0</v>
      </c>
      <c r="Q414" s="578">
        <f t="shared" si="243"/>
        <v>0</v>
      </c>
      <c r="R414" s="578">
        <f t="shared" si="244"/>
        <v>0</v>
      </c>
      <c r="S414" s="578">
        <f>'Allegato 1.1 (CE) new'!R414</f>
        <v>0</v>
      </c>
      <c r="U414" s="361"/>
    </row>
    <row r="415" spans="1:21" s="355" customFormat="1">
      <c r="A415" s="610"/>
      <c r="B415" s="420" t="s">
        <v>1937</v>
      </c>
      <c r="C415" s="420" t="s">
        <v>817</v>
      </c>
      <c r="D415" s="405" t="s">
        <v>818</v>
      </c>
      <c r="E415" s="420">
        <v>5</v>
      </c>
      <c r="F415" s="421">
        <v>2</v>
      </c>
      <c r="G415" s="421">
        <v>1</v>
      </c>
      <c r="H415" s="421">
        <v>15</v>
      </c>
      <c r="I415" s="421">
        <v>8</v>
      </c>
      <c r="J415" s="415" t="s">
        <v>1938</v>
      </c>
      <c r="K415" s="582">
        <f>'Allegato 1.1 (CE) new'!L415</f>
        <v>8429.2000000000007</v>
      </c>
      <c r="L415" s="582">
        <f>'Allegato 1.1 (CE) new'!M415</f>
        <v>3270</v>
      </c>
      <c r="M415" s="582">
        <f>'Allegato 1.1 (CE) new'!N415</f>
        <v>16708</v>
      </c>
      <c r="N415" s="594">
        <f>'Allegato 1.1 (CE) new'!O415</f>
        <v>16708</v>
      </c>
      <c r="O415" s="578">
        <f t="shared" si="242"/>
        <v>17042.16</v>
      </c>
      <c r="P415" s="578">
        <f t="shared" si="242"/>
        <v>17383.003199999999</v>
      </c>
      <c r="Q415" s="578">
        <f t="shared" si="243"/>
        <v>0</v>
      </c>
      <c r="R415" s="578">
        <f t="shared" si="244"/>
        <v>13438</v>
      </c>
      <c r="S415" s="578">
        <f>'Allegato 1.1 (CE) new'!R415</f>
        <v>16708</v>
      </c>
      <c r="U415" s="361"/>
    </row>
    <row r="416" spans="1:21" s="355" customFormat="1">
      <c r="A416" s="610"/>
      <c r="B416" s="420" t="s">
        <v>1937</v>
      </c>
      <c r="C416" s="420" t="s">
        <v>817</v>
      </c>
      <c r="D416" s="405" t="s">
        <v>818</v>
      </c>
      <c r="E416" s="420">
        <v>5</v>
      </c>
      <c r="F416" s="421">
        <v>2</v>
      </c>
      <c r="G416" s="421">
        <v>1</v>
      </c>
      <c r="H416" s="421">
        <v>15</v>
      </c>
      <c r="I416" s="421">
        <v>9</v>
      </c>
      <c r="J416" s="415" t="s">
        <v>1939</v>
      </c>
      <c r="K416" s="582">
        <f>'Allegato 1.1 (CE) new'!L416</f>
        <v>9627.23</v>
      </c>
      <c r="L416" s="582">
        <f>'Allegato 1.1 (CE) new'!M416</f>
        <v>70000</v>
      </c>
      <c r="M416" s="582">
        <f>'Allegato 1.1 (CE) new'!N416</f>
        <v>0</v>
      </c>
      <c r="N416" s="594">
        <f>'Allegato 1.1 (CE) new'!O416</f>
        <v>70000</v>
      </c>
      <c r="O416" s="578">
        <f t="shared" si="242"/>
        <v>71400</v>
      </c>
      <c r="P416" s="578">
        <f t="shared" si="242"/>
        <v>72828</v>
      </c>
      <c r="Q416" s="578">
        <f t="shared" si="243"/>
        <v>70000</v>
      </c>
      <c r="R416" s="578">
        <f t="shared" si="244"/>
        <v>0</v>
      </c>
      <c r="S416" s="578">
        <f>'Allegato 1.1 (CE) new'!R416</f>
        <v>70000</v>
      </c>
      <c r="U416" s="361"/>
    </row>
    <row r="417" spans="1:21" s="355" customFormat="1" ht="25.5">
      <c r="A417" s="610" t="s">
        <v>350</v>
      </c>
      <c r="B417" s="420" t="s">
        <v>1940</v>
      </c>
      <c r="C417" s="420" t="s">
        <v>821</v>
      </c>
      <c r="D417" s="405" t="s">
        <v>822</v>
      </c>
      <c r="E417" s="420">
        <v>5</v>
      </c>
      <c r="F417" s="421">
        <v>2</v>
      </c>
      <c r="G417" s="421">
        <v>1</v>
      </c>
      <c r="H417" s="421">
        <v>15</v>
      </c>
      <c r="I417" s="421">
        <v>10</v>
      </c>
      <c r="J417" s="415" t="s">
        <v>1941</v>
      </c>
      <c r="K417" s="582">
        <f>'Allegato 1.1 (CE) new'!L417</f>
        <v>0</v>
      </c>
      <c r="L417" s="582">
        <f>'Allegato 1.1 (CE) new'!M417</f>
        <v>0</v>
      </c>
      <c r="M417" s="582">
        <f>'Allegato 1.1 (CE) new'!N417</f>
        <v>0</v>
      </c>
      <c r="N417" s="594">
        <f>'Allegato 1.1 (CE) new'!O417</f>
        <v>0</v>
      </c>
      <c r="O417" s="578">
        <f t="shared" si="242"/>
        <v>0</v>
      </c>
      <c r="P417" s="578">
        <f t="shared" si="242"/>
        <v>0</v>
      </c>
      <c r="Q417" s="578">
        <f t="shared" si="243"/>
        <v>0</v>
      </c>
      <c r="R417" s="578">
        <f t="shared" si="244"/>
        <v>0</v>
      </c>
      <c r="S417" s="578">
        <f>'Allegato 1.1 (CE) new'!R417</f>
        <v>0</v>
      </c>
      <c r="U417" s="361"/>
    </row>
    <row r="418" spans="1:21" s="355" customFormat="1" ht="25.5">
      <c r="A418" s="610"/>
      <c r="B418" s="420" t="s">
        <v>1942</v>
      </c>
      <c r="C418" s="420" t="s">
        <v>823</v>
      </c>
      <c r="D418" s="405" t="s">
        <v>824</v>
      </c>
      <c r="E418" s="420">
        <v>5</v>
      </c>
      <c r="F418" s="421">
        <v>2</v>
      </c>
      <c r="G418" s="421">
        <v>1</v>
      </c>
      <c r="H418" s="421">
        <v>15</v>
      </c>
      <c r="I418" s="421">
        <v>11</v>
      </c>
      <c r="J418" s="415" t="s">
        <v>1943</v>
      </c>
      <c r="K418" s="582">
        <f>'Allegato 1.1 (CE) new'!L418</f>
        <v>79.790000000000006</v>
      </c>
      <c r="L418" s="582">
        <f>'Allegato 1.1 (CE) new'!M418</f>
        <v>1157</v>
      </c>
      <c r="M418" s="582">
        <f>'Allegato 1.1 (CE) new'!N418</f>
        <v>0</v>
      </c>
      <c r="N418" s="594">
        <f>'Allegato 1.1 (CE) new'!O418</f>
        <v>0</v>
      </c>
      <c r="O418" s="578">
        <f t="shared" si="242"/>
        <v>0</v>
      </c>
      <c r="P418" s="578">
        <f t="shared" si="242"/>
        <v>0</v>
      </c>
      <c r="Q418" s="578">
        <f t="shared" si="243"/>
        <v>0</v>
      </c>
      <c r="R418" s="578">
        <f t="shared" si="244"/>
        <v>-1157</v>
      </c>
      <c r="S418" s="578">
        <f>'Allegato 1.1 (CE) new'!R418</f>
        <v>0</v>
      </c>
      <c r="U418" s="361"/>
    </row>
    <row r="419" spans="1:21" s="355" customFormat="1" ht="25.5">
      <c r="A419" s="610" t="s">
        <v>424</v>
      </c>
      <c r="B419" s="420" t="s">
        <v>1944</v>
      </c>
      <c r="C419" s="420" t="s">
        <v>825</v>
      </c>
      <c r="D419" s="405" t="s">
        <v>826</v>
      </c>
      <c r="E419" s="420">
        <v>5</v>
      </c>
      <c r="F419" s="421">
        <v>2</v>
      </c>
      <c r="G419" s="421">
        <v>1</v>
      </c>
      <c r="H419" s="421">
        <v>15</v>
      </c>
      <c r="I419" s="421">
        <v>12</v>
      </c>
      <c r="J419" s="415" t="s">
        <v>1945</v>
      </c>
      <c r="K419" s="582">
        <f>'Allegato 1.1 (CE) new'!L419</f>
        <v>0</v>
      </c>
      <c r="L419" s="582">
        <f>'Allegato 1.1 (CE) new'!M419</f>
        <v>0</v>
      </c>
      <c r="M419" s="582">
        <f>'Allegato 1.1 (CE) new'!N419</f>
        <v>0</v>
      </c>
      <c r="N419" s="594">
        <f>'Allegato 1.1 (CE) new'!O419</f>
        <v>0</v>
      </c>
      <c r="O419" s="578">
        <f t="shared" si="242"/>
        <v>0</v>
      </c>
      <c r="P419" s="578">
        <f t="shared" si="242"/>
        <v>0</v>
      </c>
      <c r="Q419" s="578">
        <f t="shared" si="243"/>
        <v>0</v>
      </c>
      <c r="R419" s="578">
        <f t="shared" si="244"/>
        <v>0</v>
      </c>
      <c r="S419" s="578">
        <f>'Allegato 1.1 (CE) new'!R419</f>
        <v>0</v>
      </c>
      <c r="U419" s="361"/>
    </row>
    <row r="420" spans="1:21">
      <c r="A420" s="605"/>
      <c r="B420" s="393" t="s">
        <v>1946</v>
      </c>
      <c r="C420" s="393" t="s">
        <v>827</v>
      </c>
      <c r="D420" s="394" t="s">
        <v>828</v>
      </c>
      <c r="E420" s="393">
        <v>5</v>
      </c>
      <c r="F420" s="395">
        <v>2</v>
      </c>
      <c r="G420" s="395">
        <v>1</v>
      </c>
      <c r="H420" s="395">
        <v>16</v>
      </c>
      <c r="I420" s="395">
        <v>0</v>
      </c>
      <c r="J420" s="396" t="s">
        <v>246</v>
      </c>
      <c r="K420" s="593">
        <f>'Allegato 1.1 (CE) new'!L420</f>
        <v>474091.25</v>
      </c>
      <c r="L420" s="593">
        <f>'Allegato 1.1 (CE) new'!M420</f>
        <v>743445</v>
      </c>
      <c r="M420" s="593">
        <f>'Allegato 1.1 (CE) new'!N420</f>
        <v>599031</v>
      </c>
      <c r="N420" s="593">
        <f>'Allegato 1.1 (CE) new'!O420</f>
        <v>599031</v>
      </c>
      <c r="O420" s="593">
        <f t="shared" ref="O420:R420" si="245">SUBTOTAL(9,O421:O427)</f>
        <v>611011.62</v>
      </c>
      <c r="P420" s="593">
        <f t="shared" si="245"/>
        <v>623231.85240000009</v>
      </c>
      <c r="Q420" s="593">
        <f t="shared" si="245"/>
        <v>0</v>
      </c>
      <c r="R420" s="593">
        <f t="shared" si="245"/>
        <v>-144414</v>
      </c>
      <c r="S420" s="593">
        <f>'Allegato 1.1 (CE) new'!R420</f>
        <v>599031</v>
      </c>
      <c r="T420" s="361">
        <f>Modello_CE!J265</f>
        <v>599031</v>
      </c>
      <c r="U420" s="361">
        <f>N420-T420</f>
        <v>0</v>
      </c>
    </row>
    <row r="421" spans="1:21" ht="25.5">
      <c r="A421" s="606" t="s">
        <v>350</v>
      </c>
      <c r="B421" s="398" t="s">
        <v>1947</v>
      </c>
      <c r="C421" s="398" t="s">
        <v>829</v>
      </c>
      <c r="D421" s="399" t="s">
        <v>830</v>
      </c>
      <c r="E421" s="398">
        <v>5</v>
      </c>
      <c r="F421" s="400">
        <v>2</v>
      </c>
      <c r="G421" s="400">
        <v>1</v>
      </c>
      <c r="H421" s="400">
        <v>16</v>
      </c>
      <c r="I421" s="400">
        <v>1</v>
      </c>
      <c r="J421" s="406" t="s">
        <v>1948</v>
      </c>
      <c r="K421" s="594">
        <f>'Allegato 1.1 (CE) new'!L421</f>
        <v>0</v>
      </c>
      <c r="L421" s="594">
        <f>'Allegato 1.1 (CE) new'!M421</f>
        <v>0</v>
      </c>
      <c r="M421" s="594">
        <f>'Allegato 1.1 (CE) new'!N421</f>
        <v>0</v>
      </c>
      <c r="N421" s="594">
        <f>'Allegato 1.1 (CE) new'!O421</f>
        <v>0</v>
      </c>
      <c r="O421" s="578">
        <f t="shared" ref="O421:P427" si="246">N421*0.02+N421</f>
        <v>0</v>
      </c>
      <c r="P421" s="578">
        <f t="shared" si="246"/>
        <v>0</v>
      </c>
      <c r="Q421" s="578">
        <f t="shared" ref="Q421:Q427" si="247">N421-M421</f>
        <v>0</v>
      </c>
      <c r="R421" s="578">
        <f t="shared" ref="R421:R427" si="248">N421-L421</f>
        <v>0</v>
      </c>
      <c r="S421" s="578">
        <f>'Allegato 1.1 (CE) new'!R421</f>
        <v>0</v>
      </c>
      <c r="U421" s="361"/>
    </row>
    <row r="422" spans="1:21" ht="25.5">
      <c r="A422" s="606" t="s">
        <v>350</v>
      </c>
      <c r="B422" s="398" t="s">
        <v>1947</v>
      </c>
      <c r="C422" s="398" t="s">
        <v>829</v>
      </c>
      <c r="D422" s="399" t="s">
        <v>830</v>
      </c>
      <c r="E422" s="398">
        <v>5</v>
      </c>
      <c r="F422" s="400">
        <v>2</v>
      </c>
      <c r="G422" s="400">
        <v>1</v>
      </c>
      <c r="H422" s="400">
        <v>16</v>
      </c>
      <c r="I422" s="400">
        <v>2</v>
      </c>
      <c r="J422" s="406" t="s">
        <v>1949</v>
      </c>
      <c r="K422" s="594">
        <f>'Allegato 1.1 (CE) new'!L422</f>
        <v>45428.54</v>
      </c>
      <c r="L422" s="594">
        <f>'Allegato 1.1 (CE) new'!M422</f>
        <v>49981</v>
      </c>
      <c r="M422" s="594">
        <f>'Allegato 1.1 (CE) new'!N422</f>
        <v>48316</v>
      </c>
      <c r="N422" s="594">
        <f>'Allegato 1.1 (CE) new'!O422</f>
        <v>48316</v>
      </c>
      <c r="O422" s="578">
        <f t="shared" si="246"/>
        <v>49282.32</v>
      </c>
      <c r="P422" s="578">
        <f t="shared" si="246"/>
        <v>50267.966399999998</v>
      </c>
      <c r="Q422" s="578">
        <f t="shared" si="247"/>
        <v>0</v>
      </c>
      <c r="R422" s="578">
        <f t="shared" si="248"/>
        <v>-1665</v>
      </c>
      <c r="S422" s="578">
        <f>'Allegato 1.1 (CE) new'!R422</f>
        <v>48316</v>
      </c>
      <c r="U422" s="361"/>
    </row>
    <row r="423" spans="1:21" ht="25.5">
      <c r="A423" s="606"/>
      <c r="B423" s="398" t="s">
        <v>1950</v>
      </c>
      <c r="C423" s="398" t="s">
        <v>831</v>
      </c>
      <c r="D423" s="399" t="s">
        <v>832</v>
      </c>
      <c r="E423" s="398">
        <v>5</v>
      </c>
      <c r="F423" s="400">
        <v>2</v>
      </c>
      <c r="G423" s="400">
        <v>1</v>
      </c>
      <c r="H423" s="400">
        <v>16</v>
      </c>
      <c r="I423" s="400">
        <v>3</v>
      </c>
      <c r="J423" s="406" t="s">
        <v>1951</v>
      </c>
      <c r="K423" s="594">
        <f>'Allegato 1.1 (CE) new'!L423</f>
        <v>469.91</v>
      </c>
      <c r="L423" s="594">
        <f>'Allegato 1.1 (CE) new'!M423</f>
        <v>0</v>
      </c>
      <c r="M423" s="594">
        <f>'Allegato 1.1 (CE) new'!N423</f>
        <v>0</v>
      </c>
      <c r="N423" s="594">
        <f>'Allegato 1.1 (CE) new'!O423</f>
        <v>0</v>
      </c>
      <c r="O423" s="578">
        <f t="shared" si="246"/>
        <v>0</v>
      </c>
      <c r="P423" s="578">
        <f t="shared" si="246"/>
        <v>0</v>
      </c>
      <c r="Q423" s="578">
        <f t="shared" si="247"/>
        <v>0</v>
      </c>
      <c r="R423" s="578">
        <f t="shared" si="248"/>
        <v>0</v>
      </c>
      <c r="S423" s="578">
        <f>'Allegato 1.1 (CE) new'!R423</f>
        <v>0</v>
      </c>
      <c r="U423" s="361"/>
    </row>
    <row r="424" spans="1:21" ht="25.5">
      <c r="A424" s="606"/>
      <c r="B424" s="398" t="s">
        <v>1952</v>
      </c>
      <c r="C424" s="398" t="s">
        <v>833</v>
      </c>
      <c r="D424" s="399" t="s">
        <v>834</v>
      </c>
      <c r="E424" s="398">
        <v>5</v>
      </c>
      <c r="F424" s="400">
        <v>2</v>
      </c>
      <c r="G424" s="400">
        <v>1</v>
      </c>
      <c r="H424" s="400">
        <v>16</v>
      </c>
      <c r="I424" s="400">
        <v>4</v>
      </c>
      <c r="J424" s="406" t="s">
        <v>1953</v>
      </c>
      <c r="K424" s="594">
        <f>'Allegato 1.1 (CE) new'!L424</f>
        <v>0</v>
      </c>
      <c r="L424" s="594">
        <f>'Allegato 1.1 (CE) new'!M424</f>
        <v>0</v>
      </c>
      <c r="M424" s="594">
        <f>'Allegato 1.1 (CE) new'!N424</f>
        <v>0</v>
      </c>
      <c r="N424" s="594">
        <f>'Allegato 1.1 (CE) new'!O424</f>
        <v>0</v>
      </c>
      <c r="O424" s="578">
        <f t="shared" si="246"/>
        <v>0</v>
      </c>
      <c r="P424" s="578">
        <f t="shared" si="246"/>
        <v>0</v>
      </c>
      <c r="Q424" s="578">
        <f t="shared" si="247"/>
        <v>0</v>
      </c>
      <c r="R424" s="578">
        <f t="shared" si="248"/>
        <v>0</v>
      </c>
      <c r="S424" s="578">
        <f>'Allegato 1.1 (CE) new'!R424</f>
        <v>0</v>
      </c>
      <c r="U424" s="361"/>
    </row>
    <row r="425" spans="1:21" ht="25.5">
      <c r="A425" s="606"/>
      <c r="B425" s="398" t="s">
        <v>1952</v>
      </c>
      <c r="C425" s="398" t="s">
        <v>833</v>
      </c>
      <c r="D425" s="399" t="s">
        <v>834</v>
      </c>
      <c r="E425" s="398">
        <v>5</v>
      </c>
      <c r="F425" s="400">
        <v>2</v>
      </c>
      <c r="G425" s="400">
        <v>1</v>
      </c>
      <c r="H425" s="400">
        <v>16</v>
      </c>
      <c r="I425" s="400">
        <v>5</v>
      </c>
      <c r="J425" s="406" t="s">
        <v>1954</v>
      </c>
      <c r="K425" s="594">
        <f>'Allegato 1.1 (CE) new'!L425</f>
        <v>2650.9</v>
      </c>
      <c r="L425" s="594">
        <f>'Allegato 1.1 (CE) new'!M425</f>
        <v>0</v>
      </c>
      <c r="M425" s="594">
        <f>'Allegato 1.1 (CE) new'!N425</f>
        <v>0</v>
      </c>
      <c r="N425" s="594">
        <f>'Allegato 1.1 (CE) new'!O425</f>
        <v>0</v>
      </c>
      <c r="O425" s="578">
        <f t="shared" si="246"/>
        <v>0</v>
      </c>
      <c r="P425" s="578">
        <f t="shared" si="246"/>
        <v>0</v>
      </c>
      <c r="Q425" s="578">
        <f t="shared" si="247"/>
        <v>0</v>
      </c>
      <c r="R425" s="578">
        <f t="shared" si="248"/>
        <v>0</v>
      </c>
      <c r="S425" s="578">
        <f>'Allegato 1.1 (CE) new'!R425</f>
        <v>0</v>
      </c>
      <c r="U425" s="361"/>
    </row>
    <row r="426" spans="1:21">
      <c r="A426" s="606"/>
      <c r="B426" s="398" t="s">
        <v>1955</v>
      </c>
      <c r="C426" s="398" t="s">
        <v>835</v>
      </c>
      <c r="D426" s="399" t="s">
        <v>836</v>
      </c>
      <c r="E426" s="398">
        <v>5</v>
      </c>
      <c r="F426" s="400">
        <v>2</v>
      </c>
      <c r="G426" s="400">
        <v>1</v>
      </c>
      <c r="H426" s="400">
        <v>16</v>
      </c>
      <c r="I426" s="400">
        <v>6</v>
      </c>
      <c r="J426" s="406" t="s">
        <v>1956</v>
      </c>
      <c r="K426" s="594">
        <f>'Allegato 1.1 (CE) new'!L426</f>
        <v>425541.9</v>
      </c>
      <c r="L426" s="594">
        <f>'Allegato 1.1 (CE) new'!M426</f>
        <v>693464</v>
      </c>
      <c r="M426" s="594">
        <f>'Allegato 1.1 (CE) new'!N426</f>
        <v>550715</v>
      </c>
      <c r="N426" s="594">
        <f>'Allegato 1.1 (CE) new'!O426</f>
        <v>550715</v>
      </c>
      <c r="O426" s="578">
        <f t="shared" si="246"/>
        <v>561729.30000000005</v>
      </c>
      <c r="P426" s="578">
        <f t="shared" si="246"/>
        <v>572963.88600000006</v>
      </c>
      <c r="Q426" s="578">
        <f t="shared" si="247"/>
        <v>0</v>
      </c>
      <c r="R426" s="578">
        <f t="shared" si="248"/>
        <v>-142749</v>
      </c>
      <c r="S426" s="578">
        <f>'Allegato 1.1 (CE) new'!R426</f>
        <v>550715</v>
      </c>
      <c r="U426" s="361"/>
    </row>
    <row r="427" spans="1:21">
      <c r="A427" s="606"/>
      <c r="B427" s="398" t="s">
        <v>1957</v>
      </c>
      <c r="C427" s="398" t="s">
        <v>837</v>
      </c>
      <c r="D427" s="399" t="s">
        <v>838</v>
      </c>
      <c r="E427" s="398">
        <v>5</v>
      </c>
      <c r="F427" s="400">
        <v>2</v>
      </c>
      <c r="G427" s="400">
        <v>1</v>
      </c>
      <c r="H427" s="400">
        <v>16</v>
      </c>
      <c r="I427" s="400">
        <v>7</v>
      </c>
      <c r="J427" s="406" t="s">
        <v>1958</v>
      </c>
      <c r="K427" s="594">
        <f>'Allegato 1.1 (CE) new'!L427</f>
        <v>0</v>
      </c>
      <c r="L427" s="594">
        <f>'Allegato 1.1 (CE) new'!M427</f>
        <v>0</v>
      </c>
      <c r="M427" s="594">
        <f>'Allegato 1.1 (CE) new'!N427</f>
        <v>0</v>
      </c>
      <c r="N427" s="594">
        <f>'Allegato 1.1 (CE) new'!O427</f>
        <v>0</v>
      </c>
      <c r="O427" s="578">
        <f t="shared" si="246"/>
        <v>0</v>
      </c>
      <c r="P427" s="578">
        <f t="shared" si="246"/>
        <v>0</v>
      </c>
      <c r="Q427" s="578">
        <f t="shared" si="247"/>
        <v>0</v>
      </c>
      <c r="R427" s="578">
        <f t="shared" si="248"/>
        <v>0</v>
      </c>
      <c r="S427" s="578">
        <f>'Allegato 1.1 (CE) new'!R427</f>
        <v>0</v>
      </c>
      <c r="U427" s="361"/>
    </row>
    <row r="428" spans="1:21">
      <c r="A428" s="605" t="s">
        <v>419</v>
      </c>
      <c r="B428" s="393" t="s">
        <v>1959</v>
      </c>
      <c r="C428" s="393" t="s">
        <v>839</v>
      </c>
      <c r="D428" s="394" t="s">
        <v>840</v>
      </c>
      <c r="E428" s="393">
        <v>5</v>
      </c>
      <c r="F428" s="395">
        <v>2</v>
      </c>
      <c r="G428" s="395">
        <v>1</v>
      </c>
      <c r="H428" s="395">
        <v>17</v>
      </c>
      <c r="I428" s="395">
        <v>0</v>
      </c>
      <c r="J428" s="396" t="s">
        <v>1960</v>
      </c>
      <c r="K428" s="593">
        <f>'Allegato 1.1 (CE) new'!L428</f>
        <v>0</v>
      </c>
      <c r="L428" s="593">
        <f>'Allegato 1.1 (CE) new'!M428</f>
        <v>0</v>
      </c>
      <c r="M428" s="593">
        <f>'Allegato 1.1 (CE) new'!N428</f>
        <v>0</v>
      </c>
      <c r="N428" s="593">
        <f>'Allegato 1.1 (CE) new'!O428</f>
        <v>0</v>
      </c>
      <c r="O428" s="593">
        <f t="shared" ref="O428:P428" si="249">O429</f>
        <v>0</v>
      </c>
      <c r="P428" s="593">
        <f t="shared" si="249"/>
        <v>0</v>
      </c>
      <c r="Q428" s="593">
        <f>Q429</f>
        <v>0</v>
      </c>
      <c r="R428" s="593">
        <f>R429</f>
        <v>0</v>
      </c>
      <c r="S428" s="593">
        <f>'Allegato 1.1 (CE) new'!R428</f>
        <v>0</v>
      </c>
      <c r="U428" s="361"/>
    </row>
    <row r="429" spans="1:21">
      <c r="A429" s="606" t="s">
        <v>419</v>
      </c>
      <c r="B429" s="398" t="s">
        <v>1959</v>
      </c>
      <c r="C429" s="398" t="s">
        <v>839</v>
      </c>
      <c r="D429" s="399" t="s">
        <v>840</v>
      </c>
      <c r="E429" s="398">
        <v>5</v>
      </c>
      <c r="F429" s="400">
        <v>2</v>
      </c>
      <c r="G429" s="400">
        <v>1</v>
      </c>
      <c r="H429" s="400">
        <v>17</v>
      </c>
      <c r="I429" s="400">
        <v>1</v>
      </c>
      <c r="J429" s="406" t="s">
        <v>1960</v>
      </c>
      <c r="K429" s="594">
        <f>'Allegato 1.1 (CE) new'!L429</f>
        <v>0</v>
      </c>
      <c r="L429" s="594">
        <f>'Allegato 1.1 (CE) new'!M429</f>
        <v>0</v>
      </c>
      <c r="M429" s="594">
        <f>'Allegato 1.1 (CE) new'!N429</f>
        <v>0</v>
      </c>
      <c r="N429" s="594">
        <f>'Allegato 1.1 (CE) new'!O429</f>
        <v>0</v>
      </c>
      <c r="O429" s="578">
        <f>N429*0.02+N429</f>
        <v>0</v>
      </c>
      <c r="P429" s="578">
        <f>O429*0.02+O429</f>
        <v>0</v>
      </c>
      <c r="Q429" s="578">
        <f>N429-M429</f>
        <v>0</v>
      </c>
      <c r="R429" s="578">
        <f>N429-L429</f>
        <v>0</v>
      </c>
      <c r="S429" s="578">
        <f>'Allegato 1.1 (CE) new'!R429</f>
        <v>0</v>
      </c>
      <c r="U429" s="361"/>
    </row>
    <row r="430" spans="1:21">
      <c r="A430" s="607"/>
      <c r="B430" s="389" t="s">
        <v>1961</v>
      </c>
      <c r="C430" s="389" t="s">
        <v>841</v>
      </c>
      <c r="D430" s="388" t="s">
        <v>1962</v>
      </c>
      <c r="E430" s="389">
        <v>5</v>
      </c>
      <c r="F430" s="390">
        <v>2</v>
      </c>
      <c r="G430" s="390">
        <v>2</v>
      </c>
      <c r="H430" s="390">
        <v>0</v>
      </c>
      <c r="I430" s="390">
        <v>0</v>
      </c>
      <c r="J430" s="391" t="s">
        <v>1963</v>
      </c>
      <c r="K430" s="592">
        <f>'Allegato 1.1 (CE) new'!L430</f>
        <v>11028318.439999999</v>
      </c>
      <c r="L430" s="592">
        <f>'Allegato 1.1 (CE) new'!M430</f>
        <v>11871568</v>
      </c>
      <c r="M430" s="592">
        <f>'Allegato 1.1 (CE) new'!N430</f>
        <v>13201476</v>
      </c>
      <c r="N430" s="592">
        <f>'Allegato 1.1 (CE) new'!O430</f>
        <v>12100766</v>
      </c>
      <c r="O430" s="592">
        <f t="shared" ref="O430:R430" si="250">O431+O448+O459</f>
        <v>12342781.320000002</v>
      </c>
      <c r="P430" s="592">
        <f t="shared" si="250"/>
        <v>12589636.946399998</v>
      </c>
      <c r="Q430" s="592">
        <f t="shared" si="250"/>
        <v>-1100710</v>
      </c>
      <c r="R430" s="592">
        <f t="shared" si="250"/>
        <v>229198</v>
      </c>
      <c r="S430" s="592">
        <f>'Allegato 1.1 (CE) new'!R430</f>
        <v>12100766</v>
      </c>
      <c r="T430" s="361">
        <f>Modello_CE!J272</f>
        <v>12100766</v>
      </c>
      <c r="U430" s="361">
        <f>N430-T430</f>
        <v>0</v>
      </c>
    </row>
    <row r="431" spans="1:21">
      <c r="A431" s="605"/>
      <c r="B431" s="393" t="s">
        <v>1964</v>
      </c>
      <c r="C431" s="393" t="s">
        <v>843</v>
      </c>
      <c r="D431" s="394" t="s">
        <v>844</v>
      </c>
      <c r="E431" s="393">
        <v>5</v>
      </c>
      <c r="F431" s="395">
        <v>2</v>
      </c>
      <c r="G431" s="395">
        <v>2</v>
      </c>
      <c r="H431" s="395">
        <v>1</v>
      </c>
      <c r="I431" s="395">
        <v>0</v>
      </c>
      <c r="J431" s="396" t="s">
        <v>1965</v>
      </c>
      <c r="K431" s="593">
        <f>'Allegato 1.1 (CE) new'!L431</f>
        <v>11003411.43</v>
      </c>
      <c r="L431" s="593">
        <f>'Allegato 1.1 (CE) new'!M431</f>
        <v>11829481</v>
      </c>
      <c r="M431" s="593">
        <f>'Allegato 1.1 (CE) new'!N431</f>
        <v>12993561</v>
      </c>
      <c r="N431" s="593">
        <f>'Allegato 1.1 (CE) new'!O431</f>
        <v>11892851</v>
      </c>
      <c r="O431" s="593">
        <f t="shared" ref="O431:R431" si="251">SUBTOTAL(9,O432:O447)</f>
        <v>12130708.020000001</v>
      </c>
      <c r="P431" s="593">
        <f t="shared" si="251"/>
        <v>12373322.180399999</v>
      </c>
      <c r="Q431" s="593">
        <f t="shared" si="251"/>
        <v>-1100710</v>
      </c>
      <c r="R431" s="593">
        <f t="shared" si="251"/>
        <v>63370</v>
      </c>
      <c r="S431" s="593">
        <f>'Allegato 1.1 (CE) new'!R431</f>
        <v>11892851</v>
      </c>
      <c r="T431" s="361">
        <f>Modello_CE!J273</f>
        <v>11892851</v>
      </c>
      <c r="U431" s="361"/>
    </row>
    <row r="432" spans="1:21">
      <c r="A432" s="606"/>
      <c r="B432" s="398" t="s">
        <v>1966</v>
      </c>
      <c r="C432" s="398" t="s">
        <v>845</v>
      </c>
      <c r="D432" s="399" t="s">
        <v>846</v>
      </c>
      <c r="E432" s="398">
        <v>5</v>
      </c>
      <c r="F432" s="400">
        <v>2</v>
      </c>
      <c r="G432" s="400">
        <v>2</v>
      </c>
      <c r="H432" s="400">
        <v>1</v>
      </c>
      <c r="I432" s="400">
        <v>1</v>
      </c>
      <c r="J432" s="406" t="s">
        <v>1967</v>
      </c>
      <c r="K432" s="594">
        <f>'Allegato 1.1 (CE) new'!L432</f>
        <v>608939.22</v>
      </c>
      <c r="L432" s="594">
        <f>'Allegato 1.1 (CE) new'!M432</f>
        <v>712007</v>
      </c>
      <c r="M432" s="594">
        <f>'Allegato 1.1 (CE) new'!N432</f>
        <v>712007</v>
      </c>
      <c r="N432" s="594">
        <f>'Allegato 1.1 (CE) new'!O432</f>
        <v>712007</v>
      </c>
      <c r="O432" s="578">
        <f t="shared" ref="O432:P447" si="252">N432*0.02+N432</f>
        <v>726247.14</v>
      </c>
      <c r="P432" s="578">
        <f t="shared" si="252"/>
        <v>740772.08279999997</v>
      </c>
      <c r="Q432" s="578">
        <f t="shared" ref="Q432:Q447" si="253">N432-M432</f>
        <v>0</v>
      </c>
      <c r="R432" s="578">
        <f t="shared" ref="R432:R447" si="254">N432-L432</f>
        <v>0</v>
      </c>
      <c r="S432" s="578">
        <f>'Allegato 1.1 (CE) new'!R432</f>
        <v>712007</v>
      </c>
      <c r="U432" s="361"/>
    </row>
    <row r="433" spans="1:21">
      <c r="A433" s="606"/>
      <c r="B433" s="398" t="s">
        <v>1968</v>
      </c>
      <c r="C433" s="398" t="s">
        <v>847</v>
      </c>
      <c r="D433" s="399" t="s">
        <v>848</v>
      </c>
      <c r="E433" s="398">
        <v>5</v>
      </c>
      <c r="F433" s="400">
        <v>2</v>
      </c>
      <c r="G433" s="400">
        <v>2</v>
      </c>
      <c r="H433" s="400">
        <v>1</v>
      </c>
      <c r="I433" s="400">
        <v>2</v>
      </c>
      <c r="J433" s="406" t="s">
        <v>1969</v>
      </c>
      <c r="K433" s="594">
        <f>'Allegato 1.1 (CE) new'!L433</f>
        <v>2733337.32</v>
      </c>
      <c r="L433" s="594">
        <f>'Allegato 1.1 (CE) new'!M433</f>
        <v>2812172</v>
      </c>
      <c r="M433" s="594">
        <f>'Allegato 1.1 (CE) new'!N433</f>
        <v>2687854</v>
      </c>
      <c r="N433" s="594">
        <f>'Allegato 1.1 (CE) new'!O433</f>
        <v>2687854</v>
      </c>
      <c r="O433" s="578">
        <f t="shared" si="252"/>
        <v>2741611.08</v>
      </c>
      <c r="P433" s="578">
        <f t="shared" si="252"/>
        <v>2796443.3015999999</v>
      </c>
      <c r="Q433" s="578">
        <f t="shared" si="253"/>
        <v>0</v>
      </c>
      <c r="R433" s="578">
        <f t="shared" si="254"/>
        <v>-124318</v>
      </c>
      <c r="S433" s="578">
        <f>'Allegato 1.1 (CE) new'!R433</f>
        <v>2687854</v>
      </c>
      <c r="U433" s="361"/>
    </row>
    <row r="434" spans="1:21">
      <c r="A434" s="606"/>
      <c r="B434" s="398" t="s">
        <v>1970</v>
      </c>
      <c r="C434" s="398" t="s">
        <v>849</v>
      </c>
      <c r="D434" s="399" t="s">
        <v>850</v>
      </c>
      <c r="E434" s="398">
        <v>5</v>
      </c>
      <c r="F434" s="400">
        <v>2</v>
      </c>
      <c r="G434" s="400">
        <v>2</v>
      </c>
      <c r="H434" s="400">
        <v>1</v>
      </c>
      <c r="I434" s="400">
        <v>3</v>
      </c>
      <c r="J434" s="406" t="s">
        <v>1971</v>
      </c>
      <c r="K434" s="594">
        <f>'Allegato 1.1 (CE) new'!L434</f>
        <v>1156907.3699999999</v>
      </c>
      <c r="L434" s="594">
        <f>'Allegato 1.1 (CE) new'!M434</f>
        <v>1395332</v>
      </c>
      <c r="M434" s="594">
        <f>'Allegato 1.1 (CE) new'!N434</f>
        <v>1401100</v>
      </c>
      <c r="N434" s="594">
        <f>'Allegato 1.1 (CE) new'!O434</f>
        <v>1401100</v>
      </c>
      <c r="O434" s="578">
        <f t="shared" si="252"/>
        <v>1429122</v>
      </c>
      <c r="P434" s="578">
        <f t="shared" si="252"/>
        <v>1457704.44</v>
      </c>
      <c r="Q434" s="578">
        <f t="shared" si="253"/>
        <v>0</v>
      </c>
      <c r="R434" s="578">
        <f t="shared" si="254"/>
        <v>5768</v>
      </c>
      <c r="S434" s="578">
        <f>'Allegato 1.1 (CE) new'!R434</f>
        <v>1401100</v>
      </c>
      <c r="U434" s="361"/>
    </row>
    <row r="435" spans="1:21">
      <c r="A435" s="606"/>
      <c r="B435" s="398" t="s">
        <v>1970</v>
      </c>
      <c r="C435" s="398" t="s">
        <v>849</v>
      </c>
      <c r="D435" s="399" t="s">
        <v>850</v>
      </c>
      <c r="E435" s="398">
        <v>5</v>
      </c>
      <c r="F435" s="400">
        <v>2</v>
      </c>
      <c r="G435" s="400">
        <v>2</v>
      </c>
      <c r="H435" s="400">
        <v>1</v>
      </c>
      <c r="I435" s="400">
        <v>4</v>
      </c>
      <c r="J435" s="406" t="s">
        <v>1972</v>
      </c>
      <c r="K435" s="594">
        <f>'Allegato 1.1 (CE) new'!L435</f>
        <v>4427.0700000000006</v>
      </c>
      <c r="L435" s="594">
        <f>'Allegato 1.1 (CE) new'!M435</f>
        <v>5768</v>
      </c>
      <c r="M435" s="594">
        <f>'Allegato 1.1 (CE) new'!N435</f>
        <v>0</v>
      </c>
      <c r="N435" s="594">
        <f>'Allegato 1.1 (CE) new'!O435</f>
        <v>0</v>
      </c>
      <c r="O435" s="578">
        <f t="shared" si="252"/>
        <v>0</v>
      </c>
      <c r="P435" s="578">
        <f t="shared" si="252"/>
        <v>0</v>
      </c>
      <c r="Q435" s="578">
        <f t="shared" si="253"/>
        <v>0</v>
      </c>
      <c r="R435" s="578">
        <f t="shared" si="254"/>
        <v>-5768</v>
      </c>
      <c r="S435" s="578">
        <f>'Allegato 1.1 (CE) new'!R435</f>
        <v>0</v>
      </c>
      <c r="U435" s="361"/>
    </row>
    <row r="436" spans="1:21">
      <c r="A436" s="606"/>
      <c r="B436" s="398" t="s">
        <v>1973</v>
      </c>
      <c r="C436" s="398" t="s">
        <v>851</v>
      </c>
      <c r="D436" s="399" t="s">
        <v>852</v>
      </c>
      <c r="E436" s="398">
        <v>5</v>
      </c>
      <c r="F436" s="400">
        <v>2</v>
      </c>
      <c r="G436" s="400">
        <v>2</v>
      </c>
      <c r="H436" s="400">
        <v>1</v>
      </c>
      <c r="I436" s="400">
        <v>5</v>
      </c>
      <c r="J436" s="406" t="s">
        <v>1974</v>
      </c>
      <c r="K436" s="594">
        <f>'Allegato 1.1 (CE) new'!L436</f>
        <v>448767.44</v>
      </c>
      <c r="L436" s="594">
        <f>'Allegato 1.1 (CE) new'!M436</f>
        <v>900000</v>
      </c>
      <c r="M436" s="594">
        <f>'Allegato 1.1 (CE) new'!N436</f>
        <v>629600</v>
      </c>
      <c r="N436" s="594">
        <f>'Allegato 1.1 (CE) new'!O436</f>
        <v>329600</v>
      </c>
      <c r="O436" s="578">
        <f t="shared" si="252"/>
        <v>336192</v>
      </c>
      <c r="P436" s="578">
        <f t="shared" si="252"/>
        <v>342915.84000000003</v>
      </c>
      <c r="Q436" s="578">
        <f t="shared" si="253"/>
        <v>-300000</v>
      </c>
      <c r="R436" s="578">
        <f t="shared" si="254"/>
        <v>-570400</v>
      </c>
      <c r="S436" s="578">
        <f>'Allegato 1.1 (CE) new'!R436</f>
        <v>329600</v>
      </c>
      <c r="U436" s="361"/>
    </row>
    <row r="437" spans="1:21">
      <c r="A437" s="606"/>
      <c r="B437" s="398" t="s">
        <v>1975</v>
      </c>
      <c r="C437" s="398" t="s">
        <v>853</v>
      </c>
      <c r="D437" s="399" t="s">
        <v>854</v>
      </c>
      <c r="E437" s="398">
        <v>5</v>
      </c>
      <c r="F437" s="400">
        <v>2</v>
      </c>
      <c r="G437" s="400">
        <v>2</v>
      </c>
      <c r="H437" s="400">
        <v>1</v>
      </c>
      <c r="I437" s="400">
        <v>6</v>
      </c>
      <c r="J437" s="406" t="s">
        <v>1976</v>
      </c>
      <c r="K437" s="594">
        <f>'Allegato 1.1 (CE) new'!L437</f>
        <v>217623.38</v>
      </c>
      <c r="L437" s="594">
        <f>'Allegato 1.1 (CE) new'!M437</f>
        <v>313000</v>
      </c>
      <c r="M437" s="594">
        <f>'Allegato 1.1 (CE) new'!N437</f>
        <v>307815</v>
      </c>
      <c r="N437" s="594">
        <f>'Allegato 1.1 (CE) new'!O437</f>
        <v>307815</v>
      </c>
      <c r="O437" s="578">
        <f t="shared" si="252"/>
        <v>313971.3</v>
      </c>
      <c r="P437" s="578">
        <f t="shared" si="252"/>
        <v>320250.72599999997</v>
      </c>
      <c r="Q437" s="578">
        <f t="shared" si="253"/>
        <v>0</v>
      </c>
      <c r="R437" s="578">
        <f t="shared" si="254"/>
        <v>-5185</v>
      </c>
      <c r="S437" s="578">
        <f>'Allegato 1.1 (CE) new'!R437</f>
        <v>307815</v>
      </c>
      <c r="U437" s="361"/>
    </row>
    <row r="438" spans="1:21">
      <c r="A438" s="606"/>
      <c r="B438" s="398" t="s">
        <v>1977</v>
      </c>
      <c r="C438" s="398" t="s">
        <v>855</v>
      </c>
      <c r="D438" s="399" t="s">
        <v>856</v>
      </c>
      <c r="E438" s="398">
        <v>5</v>
      </c>
      <c r="F438" s="400">
        <v>2</v>
      </c>
      <c r="G438" s="400">
        <v>2</v>
      </c>
      <c r="H438" s="400">
        <v>1</v>
      </c>
      <c r="I438" s="400">
        <v>7</v>
      </c>
      <c r="J438" s="406" t="s">
        <v>1978</v>
      </c>
      <c r="K438" s="594">
        <f>'Allegato 1.1 (CE) new'!L438</f>
        <v>2834.12</v>
      </c>
      <c r="L438" s="594">
        <f>'Allegato 1.1 (CE) new'!M438</f>
        <v>3072</v>
      </c>
      <c r="M438" s="594">
        <f>'Allegato 1.1 (CE) new'!N438</f>
        <v>104516</v>
      </c>
      <c r="N438" s="594">
        <f>'Allegato 1.1 (CE) new'!O438</f>
        <v>104516</v>
      </c>
      <c r="O438" s="578">
        <f t="shared" si="252"/>
        <v>106606.32</v>
      </c>
      <c r="P438" s="578">
        <f t="shared" si="252"/>
        <v>108738.4464</v>
      </c>
      <c r="Q438" s="578">
        <f t="shared" si="253"/>
        <v>0</v>
      </c>
      <c r="R438" s="578">
        <f t="shared" si="254"/>
        <v>101444</v>
      </c>
      <c r="S438" s="578">
        <f>'Allegato 1.1 (CE) new'!R438</f>
        <v>104516</v>
      </c>
      <c r="U438" s="361"/>
    </row>
    <row r="439" spans="1:21">
      <c r="A439" s="606"/>
      <c r="B439" s="398" t="s">
        <v>1979</v>
      </c>
      <c r="C439" s="398" t="s">
        <v>857</v>
      </c>
      <c r="D439" s="399" t="s">
        <v>858</v>
      </c>
      <c r="E439" s="398">
        <v>5</v>
      </c>
      <c r="F439" s="400">
        <v>2</v>
      </c>
      <c r="G439" s="400">
        <v>2</v>
      </c>
      <c r="H439" s="400">
        <v>1</v>
      </c>
      <c r="I439" s="400">
        <v>8</v>
      </c>
      <c r="J439" s="406" t="s">
        <v>1980</v>
      </c>
      <c r="K439" s="594">
        <f>'Allegato 1.1 (CE) new'!L439</f>
        <v>180858.36</v>
      </c>
      <c r="L439" s="594">
        <f>'Allegato 1.1 (CE) new'!M439</f>
        <v>197300</v>
      </c>
      <c r="M439" s="594">
        <f>'Allegato 1.1 (CE) new'!N439</f>
        <v>154874</v>
      </c>
      <c r="N439" s="594">
        <f>'Allegato 1.1 (CE) new'!O439</f>
        <v>154874</v>
      </c>
      <c r="O439" s="578">
        <f t="shared" si="252"/>
        <v>157971.48000000001</v>
      </c>
      <c r="P439" s="578">
        <f t="shared" si="252"/>
        <v>161130.90960000001</v>
      </c>
      <c r="Q439" s="578">
        <f t="shared" si="253"/>
        <v>0</v>
      </c>
      <c r="R439" s="578">
        <f t="shared" si="254"/>
        <v>-42426</v>
      </c>
      <c r="S439" s="578">
        <f>'Allegato 1.1 (CE) new'!R439</f>
        <v>154874</v>
      </c>
      <c r="U439" s="361"/>
    </row>
    <row r="440" spans="1:21">
      <c r="A440" s="606"/>
      <c r="B440" s="398" t="s">
        <v>1981</v>
      </c>
      <c r="C440" s="398" t="s">
        <v>859</v>
      </c>
      <c r="D440" s="399" t="s">
        <v>860</v>
      </c>
      <c r="E440" s="398">
        <v>5</v>
      </c>
      <c r="F440" s="400">
        <v>2</v>
      </c>
      <c r="G440" s="400">
        <v>2</v>
      </c>
      <c r="H440" s="400">
        <v>1</v>
      </c>
      <c r="I440" s="400">
        <v>9</v>
      </c>
      <c r="J440" s="406" t="s">
        <v>1982</v>
      </c>
      <c r="K440" s="594">
        <f>'Allegato 1.1 (CE) new'!L440</f>
        <v>692992.82000000007</v>
      </c>
      <c r="L440" s="594">
        <f>'Allegato 1.1 (CE) new'!M440</f>
        <v>700747</v>
      </c>
      <c r="M440" s="594">
        <f>'Allegato 1.1 (CE) new'!N440</f>
        <v>930000</v>
      </c>
      <c r="N440" s="594">
        <f>'Allegato 1.1 (CE) new'!O440</f>
        <v>680000</v>
      </c>
      <c r="O440" s="578">
        <f t="shared" si="252"/>
        <v>693600</v>
      </c>
      <c r="P440" s="578">
        <f t="shared" si="252"/>
        <v>707472</v>
      </c>
      <c r="Q440" s="578">
        <f t="shared" si="253"/>
        <v>-250000</v>
      </c>
      <c r="R440" s="578">
        <f t="shared" si="254"/>
        <v>-20747</v>
      </c>
      <c r="S440" s="578">
        <f>'Allegato 1.1 (CE) new'!R440</f>
        <v>680000</v>
      </c>
      <c r="U440" s="361"/>
    </row>
    <row r="441" spans="1:21">
      <c r="A441" s="606"/>
      <c r="B441" s="398" t="s">
        <v>1983</v>
      </c>
      <c r="C441" s="398" t="s">
        <v>861</v>
      </c>
      <c r="D441" s="399" t="s">
        <v>862</v>
      </c>
      <c r="E441" s="398">
        <v>5</v>
      </c>
      <c r="F441" s="400">
        <v>2</v>
      </c>
      <c r="G441" s="400">
        <v>2</v>
      </c>
      <c r="H441" s="400">
        <v>1</v>
      </c>
      <c r="I441" s="400">
        <v>10</v>
      </c>
      <c r="J441" s="406" t="s">
        <v>1984</v>
      </c>
      <c r="K441" s="594">
        <f>'Allegato 1.1 (CE) new'!L441</f>
        <v>827621.52</v>
      </c>
      <c r="L441" s="594">
        <f>'Allegato 1.1 (CE) new'!M441</f>
        <v>879744</v>
      </c>
      <c r="M441" s="594">
        <f>'Allegato 1.1 (CE) new'!N441</f>
        <v>1100000</v>
      </c>
      <c r="N441" s="594">
        <f>'Allegato 1.1 (CE) new'!O441</f>
        <v>900000</v>
      </c>
      <c r="O441" s="578">
        <f t="shared" si="252"/>
        <v>918000</v>
      </c>
      <c r="P441" s="578">
        <f t="shared" si="252"/>
        <v>936360</v>
      </c>
      <c r="Q441" s="578">
        <f t="shared" si="253"/>
        <v>-200000</v>
      </c>
      <c r="R441" s="578">
        <f t="shared" si="254"/>
        <v>20256</v>
      </c>
      <c r="S441" s="578">
        <f>'Allegato 1.1 (CE) new'!R441</f>
        <v>900000</v>
      </c>
      <c r="U441" s="361"/>
    </row>
    <row r="442" spans="1:21">
      <c r="A442" s="610"/>
      <c r="B442" s="420" t="s">
        <v>1985</v>
      </c>
      <c r="C442" s="420" t="s">
        <v>863</v>
      </c>
      <c r="D442" s="405" t="s">
        <v>864</v>
      </c>
      <c r="E442" s="420">
        <v>5</v>
      </c>
      <c r="F442" s="421">
        <v>2</v>
      </c>
      <c r="G442" s="421">
        <v>2</v>
      </c>
      <c r="H442" s="421">
        <v>1</v>
      </c>
      <c r="I442" s="421">
        <v>11</v>
      </c>
      <c r="J442" s="406" t="s">
        <v>1986</v>
      </c>
      <c r="K442" s="594">
        <f>'Allegato 1.1 (CE) new'!L442</f>
        <v>66971.98</v>
      </c>
      <c r="L442" s="594">
        <f>'Allegato 1.1 (CE) new'!M442</f>
        <v>65164</v>
      </c>
      <c r="M442" s="594">
        <f>'Allegato 1.1 (CE) new'!N442</f>
        <v>323636</v>
      </c>
      <c r="N442" s="594">
        <f>'Allegato 1.1 (CE) new'!O442</f>
        <v>323636</v>
      </c>
      <c r="O442" s="578">
        <f t="shared" si="252"/>
        <v>330108.71999999997</v>
      </c>
      <c r="P442" s="578">
        <f t="shared" si="252"/>
        <v>336710.89439999999</v>
      </c>
      <c r="Q442" s="578">
        <f t="shared" si="253"/>
        <v>0</v>
      </c>
      <c r="R442" s="578">
        <f t="shared" si="254"/>
        <v>258472</v>
      </c>
      <c r="S442" s="578">
        <f>'Allegato 1.1 (CE) new'!R442</f>
        <v>323636</v>
      </c>
      <c r="U442" s="361"/>
    </row>
    <row r="443" spans="1:21" s="355" customFormat="1">
      <c r="A443" s="610"/>
      <c r="B443" s="420" t="s">
        <v>1987</v>
      </c>
      <c r="C443" s="420" t="s">
        <v>867</v>
      </c>
      <c r="D443" s="405" t="s">
        <v>868</v>
      </c>
      <c r="E443" s="420">
        <v>5</v>
      </c>
      <c r="F443" s="421">
        <v>2</v>
      </c>
      <c r="G443" s="421">
        <v>2</v>
      </c>
      <c r="H443" s="421">
        <v>1</v>
      </c>
      <c r="I443" s="421">
        <v>12</v>
      </c>
      <c r="J443" s="415" t="s">
        <v>1988</v>
      </c>
      <c r="K443" s="582">
        <f>'Allegato 1.1 (CE) new'!L443</f>
        <v>2249999.17</v>
      </c>
      <c r="L443" s="582">
        <f>'Allegato 1.1 (CE) new'!M443</f>
        <v>2250000</v>
      </c>
      <c r="M443" s="582">
        <f>'Allegato 1.1 (CE) new'!N443</f>
        <v>2250000</v>
      </c>
      <c r="N443" s="594">
        <f>'Allegato 1.1 (CE) new'!O443</f>
        <v>2250000</v>
      </c>
      <c r="O443" s="578">
        <f t="shared" si="252"/>
        <v>2295000</v>
      </c>
      <c r="P443" s="578">
        <f t="shared" si="252"/>
        <v>2340900</v>
      </c>
      <c r="Q443" s="578">
        <f t="shared" si="253"/>
        <v>0</v>
      </c>
      <c r="R443" s="578">
        <f t="shared" si="254"/>
        <v>0</v>
      </c>
      <c r="S443" s="578">
        <f>'Allegato 1.1 (CE) new'!R443</f>
        <v>2250000</v>
      </c>
      <c r="U443" s="361"/>
    </row>
    <row r="444" spans="1:21" s="355" customFormat="1">
      <c r="A444" s="610"/>
      <c r="B444" s="420" t="s">
        <v>1989</v>
      </c>
      <c r="C444" s="420" t="s">
        <v>869</v>
      </c>
      <c r="D444" s="405" t="s">
        <v>870</v>
      </c>
      <c r="E444" s="420">
        <v>5</v>
      </c>
      <c r="F444" s="421">
        <v>2</v>
      </c>
      <c r="G444" s="421">
        <v>2</v>
      </c>
      <c r="H444" s="421">
        <v>1</v>
      </c>
      <c r="I444" s="421">
        <v>13</v>
      </c>
      <c r="J444" s="415" t="s">
        <v>1990</v>
      </c>
      <c r="K444" s="582">
        <f>'Allegato 1.1 (CE) new'!L444</f>
        <v>314285.37</v>
      </c>
      <c r="L444" s="582">
        <f>'Allegato 1.1 (CE) new'!M444</f>
        <v>291880</v>
      </c>
      <c r="M444" s="582">
        <f>'Allegato 1.1 (CE) new'!N444</f>
        <v>375710</v>
      </c>
      <c r="N444" s="594">
        <f>'Allegato 1.1 (CE) new'!O444</f>
        <v>275000</v>
      </c>
      <c r="O444" s="578">
        <f t="shared" si="252"/>
        <v>280500</v>
      </c>
      <c r="P444" s="578">
        <f t="shared" si="252"/>
        <v>286110</v>
      </c>
      <c r="Q444" s="578">
        <f t="shared" si="253"/>
        <v>-100710</v>
      </c>
      <c r="R444" s="578">
        <f t="shared" si="254"/>
        <v>-16880</v>
      </c>
      <c r="S444" s="578">
        <f>'Allegato 1.1 (CE) new'!R444</f>
        <v>275000</v>
      </c>
      <c r="U444" s="361"/>
    </row>
    <row r="445" spans="1:21" s="355" customFormat="1" ht="25.5">
      <c r="A445" s="610" t="s">
        <v>350</v>
      </c>
      <c r="B445" s="420" t="s">
        <v>1991</v>
      </c>
      <c r="C445" s="420" t="s">
        <v>873</v>
      </c>
      <c r="D445" s="405" t="s">
        <v>874</v>
      </c>
      <c r="E445" s="420">
        <v>5</v>
      </c>
      <c r="F445" s="421">
        <v>2</v>
      </c>
      <c r="G445" s="421">
        <v>2</v>
      </c>
      <c r="H445" s="421">
        <v>1</v>
      </c>
      <c r="I445" s="421">
        <v>14</v>
      </c>
      <c r="J445" s="415" t="s">
        <v>1992</v>
      </c>
      <c r="K445" s="582">
        <f>'Allegato 1.1 (CE) new'!L445</f>
        <v>0</v>
      </c>
      <c r="L445" s="582">
        <f>'Allegato 1.1 (CE) new'!M445</f>
        <v>0</v>
      </c>
      <c r="M445" s="582">
        <f>'Allegato 1.1 (CE) new'!N445</f>
        <v>0</v>
      </c>
      <c r="N445" s="594">
        <f>'Allegato 1.1 (CE) new'!O445</f>
        <v>0</v>
      </c>
      <c r="O445" s="578">
        <f t="shared" si="252"/>
        <v>0</v>
      </c>
      <c r="P445" s="578">
        <f t="shared" si="252"/>
        <v>0</v>
      </c>
      <c r="Q445" s="578">
        <f t="shared" si="253"/>
        <v>0</v>
      </c>
      <c r="R445" s="578">
        <f t="shared" si="254"/>
        <v>0</v>
      </c>
      <c r="S445" s="578">
        <f>'Allegato 1.1 (CE) new'!R445</f>
        <v>0</v>
      </c>
      <c r="U445" s="361"/>
    </row>
    <row r="446" spans="1:21" s="355" customFormat="1">
      <c r="A446" s="610"/>
      <c r="B446" s="420" t="s">
        <v>1993</v>
      </c>
      <c r="C446" s="420" t="s">
        <v>875</v>
      </c>
      <c r="D446" s="405" t="s">
        <v>876</v>
      </c>
      <c r="E446" s="420">
        <v>5</v>
      </c>
      <c r="F446" s="421">
        <v>2</v>
      </c>
      <c r="G446" s="421">
        <v>2</v>
      </c>
      <c r="H446" s="421">
        <v>1</v>
      </c>
      <c r="I446" s="421">
        <v>15</v>
      </c>
      <c r="J446" s="415" t="s">
        <v>1994</v>
      </c>
      <c r="K446" s="582">
        <f>'Allegato 1.1 (CE) new'!L446</f>
        <v>0</v>
      </c>
      <c r="L446" s="582">
        <f>'Allegato 1.1 (CE) new'!M446</f>
        <v>1986</v>
      </c>
      <c r="M446" s="582">
        <f>'Allegato 1.1 (CE) new'!N446</f>
        <v>0</v>
      </c>
      <c r="N446" s="594">
        <f>'Allegato 1.1 (CE) new'!O446</f>
        <v>0</v>
      </c>
      <c r="O446" s="578">
        <f t="shared" si="252"/>
        <v>0</v>
      </c>
      <c r="P446" s="578">
        <f t="shared" si="252"/>
        <v>0</v>
      </c>
      <c r="Q446" s="578">
        <f t="shared" si="253"/>
        <v>0</v>
      </c>
      <c r="R446" s="578">
        <f t="shared" si="254"/>
        <v>-1986</v>
      </c>
      <c r="S446" s="578">
        <f>'Allegato 1.1 (CE) new'!R446</f>
        <v>0</v>
      </c>
      <c r="U446" s="361"/>
    </row>
    <row r="447" spans="1:21" s="355" customFormat="1">
      <c r="A447" s="610"/>
      <c r="B447" s="420" t="s">
        <v>1995</v>
      </c>
      <c r="C447" s="420" t="s">
        <v>877</v>
      </c>
      <c r="D447" s="405" t="s">
        <v>878</v>
      </c>
      <c r="E447" s="420">
        <v>5</v>
      </c>
      <c r="F447" s="421">
        <v>2</v>
      </c>
      <c r="G447" s="421">
        <v>2</v>
      </c>
      <c r="H447" s="421">
        <v>1</v>
      </c>
      <c r="I447" s="421">
        <v>16</v>
      </c>
      <c r="J447" s="415" t="s">
        <v>1996</v>
      </c>
      <c r="K447" s="582">
        <f>'Allegato 1.1 (CE) new'!L447</f>
        <v>1497846.29</v>
      </c>
      <c r="L447" s="582">
        <f>'Allegato 1.1 (CE) new'!M447</f>
        <v>1301309</v>
      </c>
      <c r="M447" s="582">
        <f>'Allegato 1.1 (CE) new'!N447</f>
        <v>2016449</v>
      </c>
      <c r="N447" s="594">
        <f>'Allegato 1.1 (CE) new'!O447</f>
        <v>1766449</v>
      </c>
      <c r="O447" s="578">
        <f t="shared" si="252"/>
        <v>1801777.98</v>
      </c>
      <c r="P447" s="578">
        <f t="shared" si="252"/>
        <v>1837813.5396</v>
      </c>
      <c r="Q447" s="578">
        <f t="shared" si="253"/>
        <v>-250000</v>
      </c>
      <c r="R447" s="578">
        <f t="shared" si="254"/>
        <v>465140</v>
      </c>
      <c r="S447" s="578">
        <f>'Allegato 1.1 (CE) new'!R447</f>
        <v>1766449</v>
      </c>
      <c r="U447" s="361"/>
    </row>
    <row r="448" spans="1:21" ht="25.5">
      <c r="A448" s="605"/>
      <c r="B448" s="393" t="s">
        <v>1997</v>
      </c>
      <c r="C448" s="393" t="s">
        <v>879</v>
      </c>
      <c r="D448" s="394" t="s">
        <v>880</v>
      </c>
      <c r="E448" s="393">
        <v>5</v>
      </c>
      <c r="F448" s="395">
        <v>2</v>
      </c>
      <c r="G448" s="395">
        <v>2</v>
      </c>
      <c r="H448" s="395">
        <v>2</v>
      </c>
      <c r="I448" s="395">
        <v>0</v>
      </c>
      <c r="J448" s="396" t="s">
        <v>1998</v>
      </c>
      <c r="K448" s="593">
        <f>'Allegato 1.1 (CE) new'!L448</f>
        <v>11188.83</v>
      </c>
      <c r="L448" s="593">
        <f>'Allegato 1.1 (CE) new'!M448</f>
        <v>28493</v>
      </c>
      <c r="M448" s="593">
        <f>'Allegato 1.1 (CE) new'!N448</f>
        <v>140520</v>
      </c>
      <c r="N448" s="593">
        <f>'Allegato 1.1 (CE) new'!O448</f>
        <v>140520</v>
      </c>
      <c r="O448" s="593">
        <f t="shared" ref="O448:R448" si="255">SUBTOTAL(9,O449:O458)</f>
        <v>143330.4</v>
      </c>
      <c r="P448" s="593">
        <f t="shared" si="255"/>
        <v>146197.008</v>
      </c>
      <c r="Q448" s="593">
        <f t="shared" si="255"/>
        <v>0</v>
      </c>
      <c r="R448" s="593">
        <f t="shared" si="255"/>
        <v>112027</v>
      </c>
      <c r="S448" s="593">
        <f>'Allegato 1.1 (CE) new'!R448</f>
        <v>140520</v>
      </c>
      <c r="T448" s="361">
        <f>Modello_CE!J291</f>
        <v>140520</v>
      </c>
      <c r="U448" s="361">
        <f>N448-T448</f>
        <v>0</v>
      </c>
    </row>
    <row r="449" spans="1:21">
      <c r="A449" s="606" t="s">
        <v>350</v>
      </c>
      <c r="B449" s="398" t="s">
        <v>1999</v>
      </c>
      <c r="C449" s="398" t="s">
        <v>881</v>
      </c>
      <c r="D449" s="399" t="s">
        <v>882</v>
      </c>
      <c r="E449" s="398">
        <v>5</v>
      </c>
      <c r="F449" s="400">
        <v>2</v>
      </c>
      <c r="G449" s="400">
        <v>2</v>
      </c>
      <c r="H449" s="400">
        <v>2</v>
      </c>
      <c r="I449" s="400">
        <v>1</v>
      </c>
      <c r="J449" s="406" t="s">
        <v>2000</v>
      </c>
      <c r="K449" s="594">
        <f>'Allegato 1.1 (CE) new'!L449</f>
        <v>0</v>
      </c>
      <c r="L449" s="594">
        <f>'Allegato 1.1 (CE) new'!M449</f>
        <v>22522</v>
      </c>
      <c r="M449" s="594">
        <f>'Allegato 1.1 (CE) new'!N449</f>
        <v>0</v>
      </c>
      <c r="N449" s="594">
        <f>'Allegato 1.1 (CE) new'!O449</f>
        <v>0</v>
      </c>
      <c r="O449" s="578">
        <f t="shared" ref="O449:P458" si="256">N449*0.02+N449</f>
        <v>0</v>
      </c>
      <c r="P449" s="578">
        <f t="shared" si="256"/>
        <v>0</v>
      </c>
      <c r="Q449" s="578">
        <f t="shared" ref="Q449:Q458" si="257">N449-M449</f>
        <v>0</v>
      </c>
      <c r="R449" s="578">
        <f t="shared" ref="R449:R458" si="258">N449-L449</f>
        <v>-22522</v>
      </c>
      <c r="S449" s="578">
        <f>'Allegato 1.1 (CE) new'!R449</f>
        <v>0</v>
      </c>
      <c r="U449" s="361"/>
    </row>
    <row r="450" spans="1:21">
      <c r="A450" s="606"/>
      <c r="B450" s="398" t="s">
        <v>2001</v>
      </c>
      <c r="C450" s="398" t="s">
        <v>883</v>
      </c>
      <c r="D450" s="399" t="s">
        <v>884</v>
      </c>
      <c r="E450" s="398">
        <v>5</v>
      </c>
      <c r="F450" s="400">
        <v>2</v>
      </c>
      <c r="G450" s="400">
        <v>2</v>
      </c>
      <c r="H450" s="400">
        <v>2</v>
      </c>
      <c r="I450" s="400">
        <v>2</v>
      </c>
      <c r="J450" s="406" t="s">
        <v>2002</v>
      </c>
      <c r="K450" s="594">
        <f>'Allegato 1.1 (CE) new'!L450</f>
        <v>0</v>
      </c>
      <c r="L450" s="594">
        <f>'Allegato 1.1 (CE) new'!M450</f>
        <v>0</v>
      </c>
      <c r="M450" s="594">
        <f>'Allegato 1.1 (CE) new'!N450</f>
        <v>0</v>
      </c>
      <c r="N450" s="594">
        <f>'Allegato 1.1 (CE) new'!O450</f>
        <v>0</v>
      </c>
      <c r="O450" s="578">
        <f t="shared" si="256"/>
        <v>0</v>
      </c>
      <c r="P450" s="578">
        <f t="shared" si="256"/>
        <v>0</v>
      </c>
      <c r="Q450" s="578">
        <f t="shared" si="257"/>
        <v>0</v>
      </c>
      <c r="R450" s="578">
        <f t="shared" si="258"/>
        <v>0</v>
      </c>
      <c r="S450" s="578">
        <f>'Allegato 1.1 (CE) new'!R450</f>
        <v>0</v>
      </c>
      <c r="U450" s="361"/>
    </row>
    <row r="451" spans="1:21" s="355" customFormat="1">
      <c r="A451" s="610"/>
      <c r="B451" s="420" t="s">
        <v>2003</v>
      </c>
      <c r="C451" s="420" t="s">
        <v>887</v>
      </c>
      <c r="D451" s="405" t="s">
        <v>888</v>
      </c>
      <c r="E451" s="420">
        <v>5</v>
      </c>
      <c r="F451" s="421">
        <v>2</v>
      </c>
      <c r="G451" s="421">
        <v>2</v>
      </c>
      <c r="H451" s="421">
        <v>2</v>
      </c>
      <c r="I451" s="421">
        <v>3</v>
      </c>
      <c r="J451" s="415" t="s">
        <v>2004</v>
      </c>
      <c r="K451" s="582">
        <f>'Allegato 1.1 (CE) new'!L451</f>
        <v>0</v>
      </c>
      <c r="L451" s="582">
        <f>'Allegato 1.1 (CE) new'!M451</f>
        <v>0</v>
      </c>
      <c r="M451" s="582">
        <f>'Allegato 1.1 (CE) new'!N451</f>
        <v>0</v>
      </c>
      <c r="N451" s="594">
        <f>'Allegato 1.1 (CE) new'!O451</f>
        <v>0</v>
      </c>
      <c r="O451" s="578">
        <f t="shared" si="256"/>
        <v>0</v>
      </c>
      <c r="P451" s="578">
        <f t="shared" si="256"/>
        <v>0</v>
      </c>
      <c r="Q451" s="578">
        <f t="shared" si="257"/>
        <v>0</v>
      </c>
      <c r="R451" s="578">
        <f t="shared" si="258"/>
        <v>0</v>
      </c>
      <c r="S451" s="578">
        <f>'Allegato 1.1 (CE) new'!R451</f>
        <v>0</v>
      </c>
      <c r="U451" s="361"/>
    </row>
    <row r="452" spans="1:21" s="355" customFormat="1">
      <c r="A452" s="610"/>
      <c r="B452" s="420" t="s">
        <v>2005</v>
      </c>
      <c r="C452" s="420" t="s">
        <v>889</v>
      </c>
      <c r="D452" s="405" t="s">
        <v>890</v>
      </c>
      <c r="E452" s="420">
        <v>5</v>
      </c>
      <c r="F452" s="421">
        <v>2</v>
      </c>
      <c r="G452" s="421">
        <v>2</v>
      </c>
      <c r="H452" s="421">
        <v>2</v>
      </c>
      <c r="I452" s="421">
        <v>4</v>
      </c>
      <c r="J452" s="415" t="s">
        <v>2006</v>
      </c>
      <c r="K452" s="582">
        <f>'Allegato 1.1 (CE) new'!L452</f>
        <v>5971.19</v>
      </c>
      <c r="L452" s="582">
        <f>'Allegato 1.1 (CE) new'!M452</f>
        <v>5971</v>
      </c>
      <c r="M452" s="582">
        <f>'Allegato 1.1 (CE) new'!N452</f>
        <v>2520</v>
      </c>
      <c r="N452" s="594">
        <f>'Allegato 1.1 (CE) new'!O452</f>
        <v>2520</v>
      </c>
      <c r="O452" s="578">
        <f t="shared" si="256"/>
        <v>2570.4</v>
      </c>
      <c r="P452" s="578">
        <f t="shared" si="256"/>
        <v>2621.808</v>
      </c>
      <c r="Q452" s="578">
        <f t="shared" si="257"/>
        <v>0</v>
      </c>
      <c r="R452" s="578">
        <f t="shared" si="258"/>
        <v>-3451</v>
      </c>
      <c r="S452" s="578">
        <f>'Allegato 1.1 (CE) new'!R452</f>
        <v>2520</v>
      </c>
      <c r="U452" s="361"/>
    </row>
    <row r="453" spans="1:21" s="355" customFormat="1">
      <c r="A453" s="610"/>
      <c r="B453" s="420" t="s">
        <v>2007</v>
      </c>
      <c r="C453" s="420" t="s">
        <v>891</v>
      </c>
      <c r="D453" s="405" t="s">
        <v>892</v>
      </c>
      <c r="E453" s="420">
        <v>5</v>
      </c>
      <c r="F453" s="421">
        <v>2</v>
      </c>
      <c r="G453" s="421">
        <v>2</v>
      </c>
      <c r="H453" s="421">
        <v>2</v>
      </c>
      <c r="I453" s="421">
        <v>5</v>
      </c>
      <c r="J453" s="415" t="s">
        <v>2008</v>
      </c>
      <c r="K453" s="582">
        <f>'Allegato 1.1 (CE) new'!L453</f>
        <v>0</v>
      </c>
      <c r="L453" s="582">
        <f>'Allegato 1.1 (CE) new'!M453</f>
        <v>0</v>
      </c>
      <c r="M453" s="582">
        <f>'Allegato 1.1 (CE) new'!N453</f>
        <v>0</v>
      </c>
      <c r="N453" s="594">
        <f>'Allegato 1.1 (CE) new'!O453</f>
        <v>0</v>
      </c>
      <c r="O453" s="578">
        <f t="shared" si="256"/>
        <v>0</v>
      </c>
      <c r="P453" s="578">
        <f t="shared" si="256"/>
        <v>0</v>
      </c>
      <c r="Q453" s="578">
        <f t="shared" si="257"/>
        <v>0</v>
      </c>
      <c r="R453" s="578">
        <f t="shared" si="258"/>
        <v>0</v>
      </c>
      <c r="S453" s="578">
        <f>'Allegato 1.1 (CE) new'!R453</f>
        <v>0</v>
      </c>
      <c r="U453" s="361"/>
    </row>
    <row r="454" spans="1:21" s="355" customFormat="1">
      <c r="A454" s="610"/>
      <c r="B454" s="420" t="s">
        <v>2009</v>
      </c>
      <c r="C454" s="420" t="s">
        <v>893</v>
      </c>
      <c r="D454" s="405" t="s">
        <v>894</v>
      </c>
      <c r="E454" s="420">
        <v>5</v>
      </c>
      <c r="F454" s="421">
        <v>2</v>
      </c>
      <c r="G454" s="421">
        <v>2</v>
      </c>
      <c r="H454" s="421">
        <v>2</v>
      </c>
      <c r="I454" s="421">
        <v>6</v>
      </c>
      <c r="J454" s="415" t="s">
        <v>2010</v>
      </c>
      <c r="K454" s="582">
        <f>'Allegato 1.1 (CE) new'!L454</f>
        <v>4060.19</v>
      </c>
      <c r="L454" s="582">
        <f>'Allegato 1.1 (CE) new'!M454</f>
        <v>0</v>
      </c>
      <c r="M454" s="582">
        <f>'Allegato 1.1 (CE) new'!N454</f>
        <v>138000</v>
      </c>
      <c r="N454" s="594">
        <f>'Allegato 1.1 (CE) new'!O454</f>
        <v>138000</v>
      </c>
      <c r="O454" s="578">
        <f t="shared" si="256"/>
        <v>140760</v>
      </c>
      <c r="P454" s="578">
        <f t="shared" si="256"/>
        <v>143575.20000000001</v>
      </c>
      <c r="Q454" s="578">
        <f t="shared" si="257"/>
        <v>0</v>
      </c>
      <c r="R454" s="578">
        <f t="shared" si="258"/>
        <v>138000</v>
      </c>
      <c r="S454" s="578">
        <f>'Allegato 1.1 (CE) new'!R454</f>
        <v>138000</v>
      </c>
      <c r="U454" s="361"/>
    </row>
    <row r="455" spans="1:21" s="355" customFormat="1">
      <c r="A455" s="610"/>
      <c r="B455" s="420" t="s">
        <v>2011</v>
      </c>
      <c r="C455" s="420" t="s">
        <v>895</v>
      </c>
      <c r="D455" s="405" t="s">
        <v>896</v>
      </c>
      <c r="E455" s="420">
        <v>5</v>
      </c>
      <c r="F455" s="421">
        <v>2</v>
      </c>
      <c r="G455" s="421">
        <v>2</v>
      </c>
      <c r="H455" s="421">
        <v>2</v>
      </c>
      <c r="I455" s="421">
        <v>7</v>
      </c>
      <c r="J455" s="415" t="s">
        <v>2012</v>
      </c>
      <c r="K455" s="582">
        <f>'Allegato 1.1 (CE) new'!L455</f>
        <v>0</v>
      </c>
      <c r="L455" s="582">
        <f>'Allegato 1.1 (CE) new'!M455</f>
        <v>0</v>
      </c>
      <c r="M455" s="582">
        <f>'Allegato 1.1 (CE) new'!N455</f>
        <v>0</v>
      </c>
      <c r="N455" s="594">
        <f>'Allegato 1.1 (CE) new'!O455</f>
        <v>0</v>
      </c>
      <c r="O455" s="578">
        <f t="shared" si="256"/>
        <v>0</v>
      </c>
      <c r="P455" s="578">
        <f t="shared" si="256"/>
        <v>0</v>
      </c>
      <c r="Q455" s="578">
        <f t="shared" si="257"/>
        <v>0</v>
      </c>
      <c r="R455" s="578">
        <f t="shared" si="258"/>
        <v>0</v>
      </c>
      <c r="S455" s="578">
        <f>'Allegato 1.1 (CE) new'!R455</f>
        <v>0</v>
      </c>
      <c r="U455" s="361"/>
    </row>
    <row r="456" spans="1:21" s="355" customFormat="1" ht="25.5">
      <c r="A456" s="610" t="s">
        <v>350</v>
      </c>
      <c r="B456" s="420" t="s">
        <v>2013</v>
      </c>
      <c r="C456" s="420" t="s">
        <v>899</v>
      </c>
      <c r="D456" s="405" t="s">
        <v>900</v>
      </c>
      <c r="E456" s="420">
        <v>5</v>
      </c>
      <c r="F456" s="421">
        <v>2</v>
      </c>
      <c r="G456" s="421">
        <v>2</v>
      </c>
      <c r="H456" s="421">
        <v>2</v>
      </c>
      <c r="I456" s="421">
        <v>8</v>
      </c>
      <c r="J456" s="415" t="s">
        <v>2014</v>
      </c>
      <c r="K456" s="582">
        <f>'Allegato 1.1 (CE) new'!L456</f>
        <v>1157.45</v>
      </c>
      <c r="L456" s="582">
        <f>'Allegato 1.1 (CE) new'!M456</f>
        <v>0</v>
      </c>
      <c r="M456" s="582">
        <f>'Allegato 1.1 (CE) new'!N456</f>
        <v>0</v>
      </c>
      <c r="N456" s="594">
        <f>'Allegato 1.1 (CE) new'!O456</f>
        <v>0</v>
      </c>
      <c r="O456" s="578">
        <f t="shared" si="256"/>
        <v>0</v>
      </c>
      <c r="P456" s="578">
        <f t="shared" si="256"/>
        <v>0</v>
      </c>
      <c r="Q456" s="578">
        <f t="shared" si="257"/>
        <v>0</v>
      </c>
      <c r="R456" s="578">
        <f t="shared" si="258"/>
        <v>0</v>
      </c>
      <c r="S456" s="578">
        <f>'Allegato 1.1 (CE) new'!R456</f>
        <v>0</v>
      </c>
      <c r="U456" s="361"/>
    </row>
    <row r="457" spans="1:21" s="355" customFormat="1" ht="25.5">
      <c r="A457" s="610"/>
      <c r="B457" s="420" t="s">
        <v>2015</v>
      </c>
      <c r="C457" s="420" t="s">
        <v>901</v>
      </c>
      <c r="D457" s="405" t="s">
        <v>902</v>
      </c>
      <c r="E457" s="420">
        <v>5</v>
      </c>
      <c r="F457" s="421">
        <v>2</v>
      </c>
      <c r="G457" s="421">
        <v>2</v>
      </c>
      <c r="H457" s="421">
        <v>2</v>
      </c>
      <c r="I457" s="421">
        <v>9</v>
      </c>
      <c r="J457" s="415" t="s">
        <v>2016</v>
      </c>
      <c r="K457" s="582">
        <f>'Allegato 1.1 (CE) new'!L457</f>
        <v>0</v>
      </c>
      <c r="L457" s="582">
        <f>'Allegato 1.1 (CE) new'!M457</f>
        <v>0</v>
      </c>
      <c r="M457" s="582">
        <f>'Allegato 1.1 (CE) new'!N457</f>
        <v>0</v>
      </c>
      <c r="N457" s="594">
        <f>'Allegato 1.1 (CE) new'!O457</f>
        <v>0</v>
      </c>
      <c r="O457" s="578">
        <f t="shared" si="256"/>
        <v>0</v>
      </c>
      <c r="P457" s="578">
        <f t="shared" si="256"/>
        <v>0</v>
      </c>
      <c r="Q457" s="578">
        <f t="shared" si="257"/>
        <v>0</v>
      </c>
      <c r="R457" s="578">
        <f t="shared" si="258"/>
        <v>0</v>
      </c>
      <c r="S457" s="578">
        <f>'Allegato 1.1 (CE) new'!R457</f>
        <v>0</v>
      </c>
      <c r="U457" s="361"/>
    </row>
    <row r="458" spans="1:21" s="355" customFormat="1" ht="25.5">
      <c r="A458" s="610" t="s">
        <v>424</v>
      </c>
      <c r="B458" s="420" t="s">
        <v>2017</v>
      </c>
      <c r="C458" s="420" t="s">
        <v>903</v>
      </c>
      <c r="D458" s="405" t="s">
        <v>904</v>
      </c>
      <c r="E458" s="420">
        <v>5</v>
      </c>
      <c r="F458" s="421">
        <v>2</v>
      </c>
      <c r="G458" s="421">
        <v>2</v>
      </c>
      <c r="H458" s="421">
        <v>2</v>
      </c>
      <c r="I458" s="421">
        <v>10</v>
      </c>
      <c r="J458" s="415" t="s">
        <v>2018</v>
      </c>
      <c r="K458" s="582">
        <f>'Allegato 1.1 (CE) new'!L458</f>
        <v>0</v>
      </c>
      <c r="L458" s="582">
        <f>'Allegato 1.1 (CE) new'!M458</f>
        <v>0</v>
      </c>
      <c r="M458" s="582">
        <f>'Allegato 1.1 (CE) new'!N458</f>
        <v>0</v>
      </c>
      <c r="N458" s="594">
        <f>'Allegato 1.1 (CE) new'!O458</f>
        <v>0</v>
      </c>
      <c r="O458" s="578">
        <f t="shared" si="256"/>
        <v>0</v>
      </c>
      <c r="P458" s="578">
        <f t="shared" si="256"/>
        <v>0</v>
      </c>
      <c r="Q458" s="578">
        <f t="shared" si="257"/>
        <v>0</v>
      </c>
      <c r="R458" s="578">
        <f t="shared" si="258"/>
        <v>0</v>
      </c>
      <c r="S458" s="578">
        <f>'Allegato 1.1 (CE) new'!R458</f>
        <v>0</v>
      </c>
      <c r="U458" s="361"/>
    </row>
    <row r="459" spans="1:21">
      <c r="A459" s="605"/>
      <c r="B459" s="393" t="s">
        <v>2019</v>
      </c>
      <c r="C459" s="393" t="s">
        <v>905</v>
      </c>
      <c r="D459" s="394" t="s">
        <v>906</v>
      </c>
      <c r="E459" s="393">
        <v>5</v>
      </c>
      <c r="F459" s="395">
        <v>2</v>
      </c>
      <c r="G459" s="395">
        <v>2</v>
      </c>
      <c r="H459" s="395">
        <v>3</v>
      </c>
      <c r="I459" s="395">
        <v>0</v>
      </c>
      <c r="J459" s="396" t="s">
        <v>2020</v>
      </c>
      <c r="K459" s="593">
        <f>'Allegato 1.1 (CE) new'!L459</f>
        <v>13718.18</v>
      </c>
      <c r="L459" s="593">
        <f>'Allegato 1.1 (CE) new'!M459</f>
        <v>13594</v>
      </c>
      <c r="M459" s="593">
        <f>'Allegato 1.1 (CE) new'!N459</f>
        <v>67395</v>
      </c>
      <c r="N459" s="593">
        <f>'Allegato 1.1 (CE) new'!O459</f>
        <v>67395</v>
      </c>
      <c r="O459" s="593">
        <f t="shared" ref="O459:R459" si="259">O460+O461</f>
        <v>68742.899999999994</v>
      </c>
      <c r="P459" s="593">
        <f t="shared" si="259"/>
        <v>70117.758000000002</v>
      </c>
      <c r="Q459" s="593">
        <f t="shared" si="259"/>
        <v>0</v>
      </c>
      <c r="R459" s="593">
        <f t="shared" si="259"/>
        <v>53801</v>
      </c>
      <c r="S459" s="593">
        <f>'Allegato 1.1 (CE) new'!R459</f>
        <v>67395</v>
      </c>
      <c r="T459" s="361">
        <f>Modello_CE!J304</f>
        <v>67395</v>
      </c>
      <c r="U459" s="361"/>
    </row>
    <row r="460" spans="1:21">
      <c r="A460" s="606"/>
      <c r="B460" s="398" t="s">
        <v>2021</v>
      </c>
      <c r="C460" s="398" t="s">
        <v>907</v>
      </c>
      <c r="D460" s="399" t="s">
        <v>908</v>
      </c>
      <c r="E460" s="398">
        <v>5</v>
      </c>
      <c r="F460" s="400">
        <v>2</v>
      </c>
      <c r="G460" s="400">
        <v>2</v>
      </c>
      <c r="H460" s="400">
        <v>3</v>
      </c>
      <c r="I460" s="400">
        <v>1</v>
      </c>
      <c r="J460" s="406" t="s">
        <v>2022</v>
      </c>
      <c r="K460" s="594">
        <f>'Allegato 1.1 (CE) new'!L460</f>
        <v>5350</v>
      </c>
      <c r="L460" s="594">
        <f>'Allegato 1.1 (CE) new'!M460</f>
        <v>4582</v>
      </c>
      <c r="M460" s="594">
        <f>'Allegato 1.1 (CE) new'!N460</f>
        <v>160</v>
      </c>
      <c r="N460" s="594">
        <f>'Allegato 1.1 (CE) new'!O460</f>
        <v>160</v>
      </c>
      <c r="O460" s="578">
        <f t="shared" ref="O460:P461" si="260">N460*0.02+N460</f>
        <v>163.19999999999999</v>
      </c>
      <c r="P460" s="578">
        <f t="shared" si="260"/>
        <v>166.464</v>
      </c>
      <c r="Q460" s="578">
        <f t="shared" ref="Q460:Q461" si="261">N460-M460</f>
        <v>0</v>
      </c>
      <c r="R460" s="578">
        <f t="shared" ref="R460:R461" si="262">N460-L460</f>
        <v>-4422</v>
      </c>
      <c r="S460" s="578">
        <f>'Allegato 1.1 (CE) new'!R460</f>
        <v>160</v>
      </c>
      <c r="U460" s="361"/>
    </row>
    <row r="461" spans="1:21">
      <c r="A461" s="606"/>
      <c r="B461" s="398" t="s">
        <v>2023</v>
      </c>
      <c r="C461" s="398" t="s">
        <v>909</v>
      </c>
      <c r="D461" s="399" t="s">
        <v>910</v>
      </c>
      <c r="E461" s="398">
        <v>5</v>
      </c>
      <c r="F461" s="400">
        <v>2</v>
      </c>
      <c r="G461" s="400">
        <v>2</v>
      </c>
      <c r="H461" s="400">
        <v>3</v>
      </c>
      <c r="I461" s="400">
        <v>2</v>
      </c>
      <c r="J461" s="406" t="s">
        <v>2024</v>
      </c>
      <c r="K461" s="594">
        <f>'Allegato 1.1 (CE) new'!L461</f>
        <v>8368.18</v>
      </c>
      <c r="L461" s="594">
        <f>'Allegato 1.1 (CE) new'!M461</f>
        <v>9012</v>
      </c>
      <c r="M461" s="594">
        <f>'Allegato 1.1 (CE) new'!N461</f>
        <v>67235</v>
      </c>
      <c r="N461" s="594">
        <f>'Allegato 1.1 (CE) new'!O461</f>
        <v>67235</v>
      </c>
      <c r="O461" s="578">
        <f t="shared" si="260"/>
        <v>68579.7</v>
      </c>
      <c r="P461" s="578">
        <f t="shared" si="260"/>
        <v>69951.293999999994</v>
      </c>
      <c r="Q461" s="578">
        <f t="shared" si="261"/>
        <v>0</v>
      </c>
      <c r="R461" s="578">
        <f t="shared" si="262"/>
        <v>58223</v>
      </c>
      <c r="S461" s="578">
        <f>'Allegato 1.1 (CE) new'!R461</f>
        <v>67235</v>
      </c>
      <c r="U461" s="361"/>
    </row>
    <row r="462" spans="1:21">
      <c r="A462" s="609"/>
      <c r="B462" s="383" t="s">
        <v>2025</v>
      </c>
      <c r="C462" s="383" t="s">
        <v>911</v>
      </c>
      <c r="D462" s="382" t="s">
        <v>2026</v>
      </c>
      <c r="E462" s="383">
        <v>5</v>
      </c>
      <c r="F462" s="384">
        <v>3</v>
      </c>
      <c r="G462" s="384">
        <v>0</v>
      </c>
      <c r="H462" s="384">
        <v>0</v>
      </c>
      <c r="I462" s="384">
        <v>0</v>
      </c>
      <c r="J462" s="385" t="s">
        <v>2027</v>
      </c>
      <c r="K462" s="591">
        <f>'Allegato 1.1 (CE) new'!L462</f>
        <v>1773679.4200000002</v>
      </c>
      <c r="L462" s="591">
        <f>'Allegato 1.1 (CE) new'!M462</f>
        <v>1480060</v>
      </c>
      <c r="M462" s="591">
        <f>'Allegato 1.1 (CE) new'!N462</f>
        <v>1401312</v>
      </c>
      <c r="N462" s="591">
        <f>'Allegato 1.1 (CE) new'!O462</f>
        <v>1126312</v>
      </c>
      <c r="O462" s="591">
        <f t="shared" ref="O462:R462" si="263">O463+O466+O469+O472+O475+O478+O481</f>
        <v>1148838.2400000002</v>
      </c>
      <c r="P462" s="591">
        <f t="shared" si="263"/>
        <v>1171815.0048000002</v>
      </c>
      <c r="Q462" s="591">
        <f t="shared" si="263"/>
        <v>-275000</v>
      </c>
      <c r="R462" s="591">
        <f t="shared" si="263"/>
        <v>-353748</v>
      </c>
      <c r="S462" s="591">
        <f>'Allegato 1.1 (CE) new'!R462</f>
        <v>1126312</v>
      </c>
      <c r="T462" s="361">
        <f>Modello_CE!J307</f>
        <v>1126312</v>
      </c>
      <c r="U462" s="361"/>
    </row>
    <row r="463" spans="1:21" ht="25.5">
      <c r="A463" s="607"/>
      <c r="B463" s="389" t="s">
        <v>2028</v>
      </c>
      <c r="C463" s="389" t="s">
        <v>913</v>
      </c>
      <c r="D463" s="388" t="s">
        <v>2029</v>
      </c>
      <c r="E463" s="389">
        <v>5</v>
      </c>
      <c r="F463" s="390">
        <v>3</v>
      </c>
      <c r="G463" s="390">
        <v>1</v>
      </c>
      <c r="H463" s="390">
        <v>0</v>
      </c>
      <c r="I463" s="390">
        <v>0</v>
      </c>
      <c r="J463" s="391" t="s">
        <v>2030</v>
      </c>
      <c r="K463" s="592">
        <f>'Allegato 1.1 (CE) new'!L463</f>
        <v>112602.34</v>
      </c>
      <c r="L463" s="592">
        <f>'Allegato 1.1 (CE) new'!M463</f>
        <v>104598</v>
      </c>
      <c r="M463" s="592">
        <f>'Allegato 1.1 (CE) new'!N463</f>
        <v>210912</v>
      </c>
      <c r="N463" s="592">
        <f>'Allegato 1.1 (CE) new'!O463</f>
        <v>135912</v>
      </c>
      <c r="O463" s="592">
        <f t="shared" ref="O463:R464" si="264">O464</f>
        <v>138630.24</v>
      </c>
      <c r="P463" s="592">
        <f t="shared" si="264"/>
        <v>141402.84479999999</v>
      </c>
      <c r="Q463" s="592">
        <f t="shared" si="264"/>
        <v>-75000</v>
      </c>
      <c r="R463" s="592">
        <f t="shared" si="264"/>
        <v>31314</v>
      </c>
      <c r="S463" s="592">
        <f>'Allegato 1.1 (CE) new'!R463</f>
        <v>135912</v>
      </c>
      <c r="U463" s="361"/>
    </row>
    <row r="464" spans="1:21">
      <c r="A464" s="605"/>
      <c r="B464" s="393" t="s">
        <v>2028</v>
      </c>
      <c r="C464" s="393" t="s">
        <v>913</v>
      </c>
      <c r="D464" s="394" t="s">
        <v>914</v>
      </c>
      <c r="E464" s="393">
        <v>5</v>
      </c>
      <c r="F464" s="395">
        <v>3</v>
      </c>
      <c r="G464" s="395">
        <v>1</v>
      </c>
      <c r="H464" s="395">
        <v>1</v>
      </c>
      <c r="I464" s="395">
        <v>0</v>
      </c>
      <c r="J464" s="396" t="s">
        <v>2031</v>
      </c>
      <c r="K464" s="593">
        <f>'Allegato 1.1 (CE) new'!L464</f>
        <v>112602.34</v>
      </c>
      <c r="L464" s="593">
        <f>'Allegato 1.1 (CE) new'!M464</f>
        <v>104598</v>
      </c>
      <c r="M464" s="593">
        <f>'Allegato 1.1 (CE) new'!N464</f>
        <v>210912</v>
      </c>
      <c r="N464" s="593">
        <f>'Allegato 1.1 (CE) new'!O464</f>
        <v>135912</v>
      </c>
      <c r="O464" s="593">
        <f t="shared" si="264"/>
        <v>138630.24</v>
      </c>
      <c r="P464" s="593">
        <f t="shared" si="264"/>
        <v>141402.84479999999</v>
      </c>
      <c r="Q464" s="593">
        <f t="shared" si="264"/>
        <v>-75000</v>
      </c>
      <c r="R464" s="593">
        <f t="shared" si="264"/>
        <v>31314</v>
      </c>
      <c r="S464" s="593">
        <f>'Allegato 1.1 (CE) new'!R464</f>
        <v>135912</v>
      </c>
      <c r="U464" s="361"/>
    </row>
    <row r="465" spans="1:21">
      <c r="A465" s="606"/>
      <c r="B465" s="398" t="s">
        <v>2028</v>
      </c>
      <c r="C465" s="398" t="s">
        <v>913</v>
      </c>
      <c r="D465" s="399" t="s">
        <v>914</v>
      </c>
      <c r="E465" s="398">
        <v>5</v>
      </c>
      <c r="F465" s="400">
        <v>3</v>
      </c>
      <c r="G465" s="400">
        <v>1</v>
      </c>
      <c r="H465" s="400">
        <v>1</v>
      </c>
      <c r="I465" s="400">
        <v>1</v>
      </c>
      <c r="J465" s="406" t="s">
        <v>2031</v>
      </c>
      <c r="K465" s="594">
        <f>'Allegato 1.1 (CE) new'!L465</f>
        <v>112602.34</v>
      </c>
      <c r="L465" s="594">
        <f>'Allegato 1.1 (CE) new'!M465</f>
        <v>104598</v>
      </c>
      <c r="M465" s="594">
        <f>'Allegato 1.1 (CE) new'!N465</f>
        <v>210912</v>
      </c>
      <c r="N465" s="594">
        <f>'Allegato 1.1 (CE) new'!O465</f>
        <v>135912</v>
      </c>
      <c r="O465" s="578">
        <f>N465*0.02+N465</f>
        <v>138630.24</v>
      </c>
      <c r="P465" s="578">
        <f>O465*0.02+O465</f>
        <v>141402.84479999999</v>
      </c>
      <c r="Q465" s="578">
        <f>N465-M465</f>
        <v>-75000</v>
      </c>
      <c r="R465" s="578">
        <f>N465-L465</f>
        <v>31314</v>
      </c>
      <c r="S465" s="578">
        <f>'Allegato 1.1 (CE) new'!R465</f>
        <v>135912</v>
      </c>
      <c r="U465" s="361"/>
    </row>
    <row r="466" spans="1:21">
      <c r="A466" s="607"/>
      <c r="B466" s="389" t="s">
        <v>2032</v>
      </c>
      <c r="C466" s="389" t="s">
        <v>915</v>
      </c>
      <c r="D466" s="388" t="s">
        <v>2033</v>
      </c>
      <c r="E466" s="389">
        <v>5</v>
      </c>
      <c r="F466" s="390">
        <v>3</v>
      </c>
      <c r="G466" s="390">
        <v>2</v>
      </c>
      <c r="H466" s="390">
        <v>0</v>
      </c>
      <c r="I466" s="390">
        <v>0</v>
      </c>
      <c r="J466" s="391" t="s">
        <v>2034</v>
      </c>
      <c r="K466" s="592">
        <f>'Allegato 1.1 (CE) new'!L466</f>
        <v>70440.899999999994</v>
      </c>
      <c r="L466" s="592">
        <f>'Allegato 1.1 (CE) new'!M466</f>
        <v>48888</v>
      </c>
      <c r="M466" s="592">
        <f>'Allegato 1.1 (CE) new'!N466</f>
        <v>175657</v>
      </c>
      <c r="N466" s="592">
        <f>'Allegato 1.1 (CE) new'!O466</f>
        <v>75657</v>
      </c>
      <c r="O466" s="592">
        <f t="shared" ref="O466:R467" si="265">O467</f>
        <v>77170.14</v>
      </c>
      <c r="P466" s="592">
        <f t="shared" si="265"/>
        <v>78713.542799999996</v>
      </c>
      <c r="Q466" s="592">
        <f t="shared" si="265"/>
        <v>-100000</v>
      </c>
      <c r="R466" s="592">
        <f t="shared" si="265"/>
        <v>26769</v>
      </c>
      <c r="S466" s="592">
        <f>'Allegato 1.1 (CE) new'!R466</f>
        <v>75657</v>
      </c>
      <c r="U466" s="361"/>
    </row>
    <row r="467" spans="1:21">
      <c r="A467" s="605"/>
      <c r="B467" s="393" t="s">
        <v>2032</v>
      </c>
      <c r="C467" s="393" t="s">
        <v>915</v>
      </c>
      <c r="D467" s="394" t="s">
        <v>916</v>
      </c>
      <c r="E467" s="393">
        <v>5</v>
      </c>
      <c r="F467" s="395">
        <v>3</v>
      </c>
      <c r="G467" s="395">
        <v>2</v>
      </c>
      <c r="H467" s="395">
        <v>1</v>
      </c>
      <c r="I467" s="395">
        <v>0</v>
      </c>
      <c r="J467" s="396" t="s">
        <v>2035</v>
      </c>
      <c r="K467" s="593">
        <f>'Allegato 1.1 (CE) new'!L467</f>
        <v>70440.899999999994</v>
      </c>
      <c r="L467" s="593">
        <f>'Allegato 1.1 (CE) new'!M467</f>
        <v>48888</v>
      </c>
      <c r="M467" s="593">
        <f>'Allegato 1.1 (CE) new'!N467</f>
        <v>175657</v>
      </c>
      <c r="N467" s="593">
        <f>'Allegato 1.1 (CE) new'!O467</f>
        <v>75657</v>
      </c>
      <c r="O467" s="593">
        <f t="shared" si="265"/>
        <v>77170.14</v>
      </c>
      <c r="P467" s="593">
        <f t="shared" si="265"/>
        <v>78713.542799999996</v>
      </c>
      <c r="Q467" s="593">
        <f t="shared" si="265"/>
        <v>-100000</v>
      </c>
      <c r="R467" s="593">
        <f t="shared" si="265"/>
        <v>26769</v>
      </c>
      <c r="S467" s="593">
        <f>'Allegato 1.1 (CE) new'!R467</f>
        <v>75657</v>
      </c>
      <c r="U467" s="361"/>
    </row>
    <row r="468" spans="1:21">
      <c r="A468" s="606"/>
      <c r="B468" s="398" t="s">
        <v>2032</v>
      </c>
      <c r="C468" s="398" t="s">
        <v>915</v>
      </c>
      <c r="D468" s="399" t="s">
        <v>916</v>
      </c>
      <c r="E468" s="398">
        <v>5</v>
      </c>
      <c r="F468" s="400">
        <v>3</v>
      </c>
      <c r="G468" s="400">
        <v>2</v>
      </c>
      <c r="H468" s="400">
        <v>1</v>
      </c>
      <c r="I468" s="400">
        <v>1</v>
      </c>
      <c r="J468" s="406" t="s">
        <v>2035</v>
      </c>
      <c r="K468" s="594">
        <f>'Allegato 1.1 (CE) new'!L468</f>
        <v>70440.899999999994</v>
      </c>
      <c r="L468" s="594">
        <f>'Allegato 1.1 (CE) new'!M468</f>
        <v>48888</v>
      </c>
      <c r="M468" s="594">
        <f>'Allegato 1.1 (CE) new'!N468</f>
        <v>175657</v>
      </c>
      <c r="N468" s="594">
        <f>'Allegato 1.1 (CE) new'!O468</f>
        <v>75657</v>
      </c>
      <c r="O468" s="578">
        <f>N468*0.02+N468</f>
        <v>77170.14</v>
      </c>
      <c r="P468" s="578">
        <f>O468*0.02+O468</f>
        <v>78713.542799999996</v>
      </c>
      <c r="Q468" s="578">
        <f>N468-M468</f>
        <v>-100000</v>
      </c>
      <c r="R468" s="578">
        <f>N468-L468</f>
        <v>26769</v>
      </c>
      <c r="S468" s="578">
        <f>'Allegato 1.1 (CE) new'!R468</f>
        <v>75657</v>
      </c>
      <c r="U468" s="361"/>
    </row>
    <row r="469" spans="1:21" ht="25.5">
      <c r="A469" s="607"/>
      <c r="B469" s="389" t="s">
        <v>2036</v>
      </c>
      <c r="C469" s="389" t="s">
        <v>917</v>
      </c>
      <c r="D469" s="388" t="s">
        <v>2037</v>
      </c>
      <c r="E469" s="389">
        <v>5</v>
      </c>
      <c r="F469" s="390">
        <v>3</v>
      </c>
      <c r="G469" s="390">
        <v>3</v>
      </c>
      <c r="H469" s="390">
        <v>0</v>
      </c>
      <c r="I469" s="390">
        <v>0</v>
      </c>
      <c r="J469" s="391" t="s">
        <v>2038</v>
      </c>
      <c r="K469" s="592">
        <f>'Allegato 1.1 (CE) new'!L469</f>
        <v>1388830.09</v>
      </c>
      <c r="L469" s="592">
        <f>'Allegato 1.1 (CE) new'!M469</f>
        <v>1120253</v>
      </c>
      <c r="M469" s="592">
        <f>'Allegato 1.1 (CE) new'!N469</f>
        <v>849240</v>
      </c>
      <c r="N469" s="592">
        <f>'Allegato 1.1 (CE) new'!O469</f>
        <v>749240</v>
      </c>
      <c r="O469" s="592">
        <f t="shared" ref="O469:R470" si="266">O470</f>
        <v>764224.8</v>
      </c>
      <c r="P469" s="592">
        <f t="shared" si="266"/>
        <v>779509.29600000009</v>
      </c>
      <c r="Q469" s="592">
        <f t="shared" si="266"/>
        <v>-100000</v>
      </c>
      <c r="R469" s="592">
        <f t="shared" si="266"/>
        <v>-371013</v>
      </c>
      <c r="S469" s="592">
        <f>'Allegato 1.1 (CE) new'!R469</f>
        <v>749240</v>
      </c>
      <c r="U469" s="361"/>
    </row>
    <row r="470" spans="1:21">
      <c r="A470" s="605"/>
      <c r="B470" s="393" t="s">
        <v>2036</v>
      </c>
      <c r="C470" s="393" t="s">
        <v>917</v>
      </c>
      <c r="D470" s="394" t="s">
        <v>918</v>
      </c>
      <c r="E470" s="393">
        <v>5</v>
      </c>
      <c r="F470" s="395">
        <v>3</v>
      </c>
      <c r="G470" s="395">
        <v>3</v>
      </c>
      <c r="H470" s="395">
        <v>1</v>
      </c>
      <c r="I470" s="395">
        <v>0</v>
      </c>
      <c r="J470" s="396" t="s">
        <v>2039</v>
      </c>
      <c r="K470" s="593">
        <f>'Allegato 1.1 (CE) new'!L470</f>
        <v>1388830.09</v>
      </c>
      <c r="L470" s="593">
        <f>'Allegato 1.1 (CE) new'!M470</f>
        <v>1120253</v>
      </c>
      <c r="M470" s="593">
        <f>'Allegato 1.1 (CE) new'!N470</f>
        <v>849240</v>
      </c>
      <c r="N470" s="593">
        <f>'Allegato 1.1 (CE) new'!O470</f>
        <v>749240</v>
      </c>
      <c r="O470" s="593">
        <f t="shared" si="266"/>
        <v>764224.8</v>
      </c>
      <c r="P470" s="593">
        <f t="shared" si="266"/>
        <v>779509.29600000009</v>
      </c>
      <c r="Q470" s="593">
        <f t="shared" si="266"/>
        <v>-100000</v>
      </c>
      <c r="R470" s="593">
        <f t="shared" si="266"/>
        <v>-371013</v>
      </c>
      <c r="S470" s="593">
        <f>'Allegato 1.1 (CE) new'!R470</f>
        <v>749240</v>
      </c>
      <c r="U470" s="361"/>
    </row>
    <row r="471" spans="1:21">
      <c r="A471" s="606"/>
      <c r="B471" s="398" t="s">
        <v>2036</v>
      </c>
      <c r="C471" s="398" t="s">
        <v>917</v>
      </c>
      <c r="D471" s="399" t="s">
        <v>918</v>
      </c>
      <c r="E471" s="398">
        <v>5</v>
      </c>
      <c r="F471" s="400">
        <v>3</v>
      </c>
      <c r="G471" s="400">
        <v>3</v>
      </c>
      <c r="H471" s="400">
        <v>1</v>
      </c>
      <c r="I471" s="400">
        <v>1</v>
      </c>
      <c r="J471" s="406" t="s">
        <v>2039</v>
      </c>
      <c r="K471" s="594">
        <f>'Allegato 1.1 (CE) new'!L471</f>
        <v>1388830.09</v>
      </c>
      <c r="L471" s="594">
        <f>'Allegato 1.1 (CE) new'!M471</f>
        <v>1120253</v>
      </c>
      <c r="M471" s="594">
        <f>'Allegato 1.1 (CE) new'!N471</f>
        <v>849240</v>
      </c>
      <c r="N471" s="594">
        <f>'Allegato 1.1 (CE) new'!O471</f>
        <v>749240</v>
      </c>
      <c r="O471" s="578">
        <f>N471*0.02+N471</f>
        <v>764224.8</v>
      </c>
      <c r="P471" s="578">
        <f>O471*0.02+O471</f>
        <v>779509.29600000009</v>
      </c>
      <c r="Q471" s="578">
        <f>N471-M471</f>
        <v>-100000</v>
      </c>
      <c r="R471" s="578">
        <f>N471-L471</f>
        <v>-371013</v>
      </c>
      <c r="S471" s="578">
        <f>'Allegato 1.1 (CE) new'!R471</f>
        <v>749240</v>
      </c>
      <c r="U471" s="361"/>
    </row>
    <row r="472" spans="1:21">
      <c r="A472" s="607"/>
      <c r="B472" s="389" t="s">
        <v>2040</v>
      </c>
      <c r="C472" s="389" t="s">
        <v>919</v>
      </c>
      <c r="D472" s="388" t="s">
        <v>2041</v>
      </c>
      <c r="E472" s="389">
        <v>5</v>
      </c>
      <c r="F472" s="390">
        <v>3</v>
      </c>
      <c r="G472" s="390">
        <v>4</v>
      </c>
      <c r="H472" s="390">
        <v>0</v>
      </c>
      <c r="I472" s="390">
        <v>0</v>
      </c>
      <c r="J472" s="391" t="s">
        <v>2042</v>
      </c>
      <c r="K472" s="592">
        <f>'Allegato 1.1 (CE) new'!L472</f>
        <v>0</v>
      </c>
      <c r="L472" s="592">
        <f>'Allegato 1.1 (CE) new'!M472</f>
        <v>0</v>
      </c>
      <c r="M472" s="592">
        <f>'Allegato 1.1 (CE) new'!N472</f>
        <v>0</v>
      </c>
      <c r="N472" s="592">
        <f>'Allegato 1.1 (CE) new'!O472</f>
        <v>0</v>
      </c>
      <c r="O472" s="592">
        <f t="shared" ref="O472:R473" si="267">O473</f>
        <v>0</v>
      </c>
      <c r="P472" s="592">
        <f t="shared" si="267"/>
        <v>0</v>
      </c>
      <c r="Q472" s="592">
        <f t="shared" si="267"/>
        <v>0</v>
      </c>
      <c r="R472" s="592">
        <f t="shared" si="267"/>
        <v>0</v>
      </c>
      <c r="S472" s="592">
        <f>'Allegato 1.1 (CE) new'!R472</f>
        <v>0</v>
      </c>
      <c r="U472" s="361"/>
    </row>
    <row r="473" spans="1:21">
      <c r="A473" s="605"/>
      <c r="B473" s="393" t="s">
        <v>2040</v>
      </c>
      <c r="C473" s="393" t="s">
        <v>919</v>
      </c>
      <c r="D473" s="394" t="s">
        <v>920</v>
      </c>
      <c r="E473" s="393">
        <v>5</v>
      </c>
      <c r="F473" s="395">
        <v>3</v>
      </c>
      <c r="G473" s="395">
        <v>4</v>
      </c>
      <c r="H473" s="395">
        <v>1</v>
      </c>
      <c r="I473" s="395">
        <v>0</v>
      </c>
      <c r="J473" s="396" t="s">
        <v>2043</v>
      </c>
      <c r="K473" s="593">
        <f>'Allegato 1.1 (CE) new'!L473</f>
        <v>0</v>
      </c>
      <c r="L473" s="593">
        <f>'Allegato 1.1 (CE) new'!M473</f>
        <v>0</v>
      </c>
      <c r="M473" s="593">
        <f>'Allegato 1.1 (CE) new'!N473</f>
        <v>0</v>
      </c>
      <c r="N473" s="593">
        <f>'Allegato 1.1 (CE) new'!O473</f>
        <v>0</v>
      </c>
      <c r="O473" s="593">
        <f t="shared" si="267"/>
        <v>0</v>
      </c>
      <c r="P473" s="593">
        <f t="shared" si="267"/>
        <v>0</v>
      </c>
      <c r="Q473" s="593">
        <f t="shared" si="267"/>
        <v>0</v>
      </c>
      <c r="R473" s="593">
        <f t="shared" si="267"/>
        <v>0</v>
      </c>
      <c r="S473" s="593">
        <f>'Allegato 1.1 (CE) new'!R473</f>
        <v>0</v>
      </c>
      <c r="U473" s="361"/>
    </row>
    <row r="474" spans="1:21">
      <c r="A474" s="606"/>
      <c r="B474" s="398" t="s">
        <v>2040</v>
      </c>
      <c r="C474" s="398" t="s">
        <v>919</v>
      </c>
      <c r="D474" s="399" t="s">
        <v>920</v>
      </c>
      <c r="E474" s="398">
        <v>5</v>
      </c>
      <c r="F474" s="400">
        <v>3</v>
      </c>
      <c r="G474" s="400">
        <v>4</v>
      </c>
      <c r="H474" s="400">
        <v>1</v>
      </c>
      <c r="I474" s="400">
        <v>1</v>
      </c>
      <c r="J474" s="406" t="s">
        <v>2043</v>
      </c>
      <c r="K474" s="594">
        <f>'Allegato 1.1 (CE) new'!L474</f>
        <v>0</v>
      </c>
      <c r="L474" s="594">
        <f>'Allegato 1.1 (CE) new'!M474</f>
        <v>0</v>
      </c>
      <c r="M474" s="594">
        <f>'Allegato 1.1 (CE) new'!N474</f>
        <v>0</v>
      </c>
      <c r="N474" s="594">
        <f>'Allegato 1.1 (CE) new'!O474</f>
        <v>0</v>
      </c>
      <c r="O474" s="578">
        <f>N474*0.02+N474</f>
        <v>0</v>
      </c>
      <c r="P474" s="578">
        <f>O474*0.02+O474</f>
        <v>0</v>
      </c>
      <c r="Q474" s="578">
        <f>N474-M474</f>
        <v>0</v>
      </c>
      <c r="R474" s="578">
        <f>N474-L474</f>
        <v>0</v>
      </c>
      <c r="S474" s="578">
        <f>'Allegato 1.1 (CE) new'!R474</f>
        <v>0</v>
      </c>
      <c r="U474" s="361"/>
    </row>
    <row r="475" spans="1:21">
      <c r="A475" s="607"/>
      <c r="B475" s="389" t="s">
        <v>2044</v>
      </c>
      <c r="C475" s="389" t="s">
        <v>921</v>
      </c>
      <c r="D475" s="388" t="s">
        <v>2045</v>
      </c>
      <c r="E475" s="389">
        <v>5</v>
      </c>
      <c r="F475" s="390">
        <v>3</v>
      </c>
      <c r="G475" s="390">
        <v>5</v>
      </c>
      <c r="H475" s="390">
        <v>0</v>
      </c>
      <c r="I475" s="390">
        <v>0</v>
      </c>
      <c r="J475" s="391" t="s">
        <v>2046</v>
      </c>
      <c r="K475" s="592">
        <f>'Allegato 1.1 (CE) new'!L475</f>
        <v>181124.33</v>
      </c>
      <c r="L475" s="592">
        <f>'Allegato 1.1 (CE) new'!M475</f>
        <v>188953</v>
      </c>
      <c r="M475" s="592">
        <f>'Allegato 1.1 (CE) new'!N475</f>
        <v>161347</v>
      </c>
      <c r="N475" s="592">
        <f>'Allegato 1.1 (CE) new'!O475</f>
        <v>161347</v>
      </c>
      <c r="O475" s="592">
        <f t="shared" ref="O475:R476" si="268">O476</f>
        <v>164573.94</v>
      </c>
      <c r="P475" s="592">
        <f t="shared" si="268"/>
        <v>167865.41880000001</v>
      </c>
      <c r="Q475" s="592">
        <f t="shared" si="268"/>
        <v>0</v>
      </c>
      <c r="R475" s="592">
        <f t="shared" si="268"/>
        <v>-27606</v>
      </c>
      <c r="S475" s="592">
        <f>'Allegato 1.1 (CE) new'!R475</f>
        <v>161347</v>
      </c>
      <c r="U475" s="361"/>
    </row>
    <row r="476" spans="1:21">
      <c r="A476" s="605"/>
      <c r="B476" s="393" t="s">
        <v>2044</v>
      </c>
      <c r="C476" s="393" t="s">
        <v>921</v>
      </c>
      <c r="D476" s="394" t="s">
        <v>922</v>
      </c>
      <c r="E476" s="393">
        <v>5</v>
      </c>
      <c r="F476" s="395">
        <v>3</v>
      </c>
      <c r="G476" s="395">
        <v>5</v>
      </c>
      <c r="H476" s="395">
        <v>1</v>
      </c>
      <c r="I476" s="395">
        <v>0</v>
      </c>
      <c r="J476" s="396" t="s">
        <v>2047</v>
      </c>
      <c r="K476" s="593">
        <f>'Allegato 1.1 (CE) new'!L476</f>
        <v>181124.33</v>
      </c>
      <c r="L476" s="593">
        <f>'Allegato 1.1 (CE) new'!M476</f>
        <v>188953</v>
      </c>
      <c r="M476" s="593">
        <f>'Allegato 1.1 (CE) new'!N476</f>
        <v>161347</v>
      </c>
      <c r="N476" s="593">
        <f>'Allegato 1.1 (CE) new'!O476</f>
        <v>161347</v>
      </c>
      <c r="O476" s="593">
        <f t="shared" si="268"/>
        <v>164573.94</v>
      </c>
      <c r="P476" s="593">
        <f t="shared" si="268"/>
        <v>167865.41880000001</v>
      </c>
      <c r="Q476" s="593">
        <f t="shared" si="268"/>
        <v>0</v>
      </c>
      <c r="R476" s="593">
        <f t="shared" si="268"/>
        <v>-27606</v>
      </c>
      <c r="S476" s="593">
        <f>'Allegato 1.1 (CE) new'!R476</f>
        <v>161347</v>
      </c>
      <c r="U476" s="361"/>
    </row>
    <row r="477" spans="1:21">
      <c r="A477" s="606"/>
      <c r="B477" s="398" t="s">
        <v>2044</v>
      </c>
      <c r="C477" s="398" t="s">
        <v>921</v>
      </c>
      <c r="D477" s="399" t="s">
        <v>922</v>
      </c>
      <c r="E477" s="398">
        <v>5</v>
      </c>
      <c r="F477" s="400">
        <v>3</v>
      </c>
      <c r="G477" s="400">
        <v>5</v>
      </c>
      <c r="H477" s="400">
        <v>1</v>
      </c>
      <c r="I477" s="400">
        <v>1</v>
      </c>
      <c r="J477" s="406" t="s">
        <v>2047</v>
      </c>
      <c r="K477" s="594">
        <f>'Allegato 1.1 (CE) new'!L477</f>
        <v>181124.33</v>
      </c>
      <c r="L477" s="594">
        <f>'Allegato 1.1 (CE) new'!M477</f>
        <v>188953</v>
      </c>
      <c r="M477" s="594">
        <f>'Allegato 1.1 (CE) new'!N477</f>
        <v>161347</v>
      </c>
      <c r="N477" s="594">
        <f>'Allegato 1.1 (CE) new'!O477</f>
        <v>161347</v>
      </c>
      <c r="O477" s="578">
        <f>N477*0.02+N477</f>
        <v>164573.94</v>
      </c>
      <c r="P477" s="578">
        <f>O477*0.02+O477</f>
        <v>167865.41880000001</v>
      </c>
      <c r="Q477" s="578">
        <f>N477-M477</f>
        <v>0</v>
      </c>
      <c r="R477" s="578">
        <f>N477-L477</f>
        <v>-27606</v>
      </c>
      <c r="S477" s="578">
        <f>'Allegato 1.1 (CE) new'!R477</f>
        <v>161347</v>
      </c>
      <c r="U477" s="361"/>
    </row>
    <row r="478" spans="1:21">
      <c r="A478" s="607"/>
      <c r="B478" s="389" t="s">
        <v>2048</v>
      </c>
      <c r="C478" s="389" t="s">
        <v>923</v>
      </c>
      <c r="D478" s="388" t="s">
        <v>2049</v>
      </c>
      <c r="E478" s="389">
        <v>5</v>
      </c>
      <c r="F478" s="390">
        <v>3</v>
      </c>
      <c r="G478" s="390">
        <v>6</v>
      </c>
      <c r="H478" s="390">
        <v>0</v>
      </c>
      <c r="I478" s="390">
        <v>0</v>
      </c>
      <c r="J478" s="391" t="s">
        <v>2050</v>
      </c>
      <c r="K478" s="592">
        <f>'Allegato 1.1 (CE) new'!L478</f>
        <v>20681.759999999998</v>
      </c>
      <c r="L478" s="592">
        <f>'Allegato 1.1 (CE) new'!M478</f>
        <v>17368</v>
      </c>
      <c r="M478" s="592">
        <f>'Allegato 1.1 (CE) new'!N478</f>
        <v>4156</v>
      </c>
      <c r="N478" s="592">
        <f>'Allegato 1.1 (CE) new'!O478</f>
        <v>4156</v>
      </c>
      <c r="O478" s="592">
        <f t="shared" ref="O478:R479" si="269">O479</f>
        <v>4239.12</v>
      </c>
      <c r="P478" s="592">
        <f t="shared" si="269"/>
        <v>4323.9023999999999</v>
      </c>
      <c r="Q478" s="592">
        <f t="shared" si="269"/>
        <v>0</v>
      </c>
      <c r="R478" s="592">
        <f t="shared" si="269"/>
        <v>-13212</v>
      </c>
      <c r="S478" s="592">
        <f>'Allegato 1.1 (CE) new'!R478</f>
        <v>4156</v>
      </c>
      <c r="U478" s="361"/>
    </row>
    <row r="479" spans="1:21">
      <c r="A479" s="605"/>
      <c r="B479" s="393" t="s">
        <v>2048</v>
      </c>
      <c r="C479" s="393" t="s">
        <v>923</v>
      </c>
      <c r="D479" s="394" t="s">
        <v>924</v>
      </c>
      <c r="E479" s="393">
        <v>5</v>
      </c>
      <c r="F479" s="395">
        <v>3</v>
      </c>
      <c r="G479" s="395">
        <v>6</v>
      </c>
      <c r="H479" s="395">
        <v>1</v>
      </c>
      <c r="I479" s="395">
        <v>0</v>
      </c>
      <c r="J479" s="396" t="s">
        <v>2051</v>
      </c>
      <c r="K479" s="593">
        <f>'Allegato 1.1 (CE) new'!L479</f>
        <v>20681.759999999998</v>
      </c>
      <c r="L479" s="593">
        <f>'Allegato 1.1 (CE) new'!M479</f>
        <v>17368</v>
      </c>
      <c r="M479" s="593">
        <f>'Allegato 1.1 (CE) new'!N479</f>
        <v>4156</v>
      </c>
      <c r="N479" s="593">
        <f>'Allegato 1.1 (CE) new'!O479</f>
        <v>4156</v>
      </c>
      <c r="O479" s="593">
        <f t="shared" si="269"/>
        <v>4239.12</v>
      </c>
      <c r="P479" s="593">
        <f t="shared" si="269"/>
        <v>4323.9023999999999</v>
      </c>
      <c r="Q479" s="593">
        <f t="shared" si="269"/>
        <v>0</v>
      </c>
      <c r="R479" s="593">
        <f t="shared" si="269"/>
        <v>-13212</v>
      </c>
      <c r="S479" s="593">
        <f>'Allegato 1.1 (CE) new'!R479</f>
        <v>4156</v>
      </c>
      <c r="U479" s="361"/>
    </row>
    <row r="480" spans="1:21">
      <c r="A480" s="606"/>
      <c r="B480" s="398" t="s">
        <v>2048</v>
      </c>
      <c r="C480" s="398" t="s">
        <v>923</v>
      </c>
      <c r="D480" s="399" t="s">
        <v>924</v>
      </c>
      <c r="E480" s="398">
        <v>5</v>
      </c>
      <c r="F480" s="400">
        <v>3</v>
      </c>
      <c r="G480" s="400">
        <v>6</v>
      </c>
      <c r="H480" s="400">
        <v>1</v>
      </c>
      <c r="I480" s="400">
        <v>1</v>
      </c>
      <c r="J480" s="406" t="s">
        <v>2051</v>
      </c>
      <c r="K480" s="594">
        <f>'Allegato 1.1 (CE) new'!L480</f>
        <v>20681.759999999998</v>
      </c>
      <c r="L480" s="594">
        <f>'Allegato 1.1 (CE) new'!M480</f>
        <v>17368</v>
      </c>
      <c r="M480" s="594">
        <f>'Allegato 1.1 (CE) new'!N480</f>
        <v>4156</v>
      </c>
      <c r="N480" s="594">
        <f>'Allegato 1.1 (CE) new'!O480</f>
        <v>4156</v>
      </c>
      <c r="O480" s="578">
        <f>N480*0.02+N480</f>
        <v>4239.12</v>
      </c>
      <c r="P480" s="578">
        <f>O480*0.02+O480</f>
        <v>4323.9023999999999</v>
      </c>
      <c r="Q480" s="578">
        <f>N480-M480</f>
        <v>0</v>
      </c>
      <c r="R480" s="578">
        <f>N480-L480</f>
        <v>-13212</v>
      </c>
      <c r="S480" s="578">
        <f>'Allegato 1.1 (CE) new'!R480</f>
        <v>4156</v>
      </c>
      <c r="U480" s="361"/>
    </row>
    <row r="481" spans="1:21" ht="25.5">
      <c r="A481" s="607"/>
      <c r="B481" s="389" t="s">
        <v>2052</v>
      </c>
      <c r="C481" s="389" t="s">
        <v>925</v>
      </c>
      <c r="D481" s="388" t="s">
        <v>2053</v>
      </c>
      <c r="E481" s="389">
        <v>5</v>
      </c>
      <c r="F481" s="390">
        <v>3</v>
      </c>
      <c r="G481" s="390">
        <v>7</v>
      </c>
      <c r="H481" s="390">
        <v>0</v>
      </c>
      <c r="I481" s="390">
        <v>0</v>
      </c>
      <c r="J481" s="391" t="s">
        <v>2054</v>
      </c>
      <c r="K481" s="592">
        <f>'Allegato 1.1 (CE) new'!L481</f>
        <v>0</v>
      </c>
      <c r="L481" s="592">
        <f>'Allegato 1.1 (CE) new'!M481</f>
        <v>0</v>
      </c>
      <c r="M481" s="592">
        <f>'Allegato 1.1 (CE) new'!N481</f>
        <v>0</v>
      </c>
      <c r="N481" s="592">
        <f>'Allegato 1.1 (CE) new'!O481</f>
        <v>0</v>
      </c>
      <c r="O481" s="592">
        <f t="shared" ref="O481:R482" si="270">O482</f>
        <v>0</v>
      </c>
      <c r="P481" s="592">
        <f t="shared" si="270"/>
        <v>0</v>
      </c>
      <c r="Q481" s="592">
        <f t="shared" si="270"/>
        <v>0</v>
      </c>
      <c r="R481" s="592">
        <f t="shared" si="270"/>
        <v>0</v>
      </c>
      <c r="S481" s="592">
        <f>'Allegato 1.1 (CE) new'!R481</f>
        <v>0</v>
      </c>
      <c r="U481" s="361"/>
    </row>
    <row r="482" spans="1:21">
      <c r="A482" s="605"/>
      <c r="B482" s="393" t="s">
        <v>2052</v>
      </c>
      <c r="C482" s="393" t="s">
        <v>925</v>
      </c>
      <c r="D482" s="394" t="s">
        <v>926</v>
      </c>
      <c r="E482" s="393">
        <v>5</v>
      </c>
      <c r="F482" s="395">
        <v>3</v>
      </c>
      <c r="G482" s="395">
        <v>7</v>
      </c>
      <c r="H482" s="395">
        <v>1</v>
      </c>
      <c r="I482" s="395">
        <v>0</v>
      </c>
      <c r="J482" s="396" t="s">
        <v>2055</v>
      </c>
      <c r="K482" s="593">
        <f>'Allegato 1.1 (CE) new'!L482</f>
        <v>0</v>
      </c>
      <c r="L482" s="593">
        <f>'Allegato 1.1 (CE) new'!M482</f>
        <v>0</v>
      </c>
      <c r="M482" s="593">
        <f>'Allegato 1.1 (CE) new'!N482</f>
        <v>0</v>
      </c>
      <c r="N482" s="593">
        <f>'Allegato 1.1 (CE) new'!O482</f>
        <v>0</v>
      </c>
      <c r="O482" s="593">
        <f t="shared" si="270"/>
        <v>0</v>
      </c>
      <c r="P482" s="593">
        <f t="shared" si="270"/>
        <v>0</v>
      </c>
      <c r="Q482" s="593">
        <f t="shared" si="270"/>
        <v>0</v>
      </c>
      <c r="R482" s="593">
        <f t="shared" si="270"/>
        <v>0</v>
      </c>
      <c r="S482" s="593">
        <f>'Allegato 1.1 (CE) new'!R482</f>
        <v>0</v>
      </c>
      <c r="U482" s="361"/>
    </row>
    <row r="483" spans="1:21">
      <c r="A483" s="606" t="s">
        <v>350</v>
      </c>
      <c r="B483" s="398" t="s">
        <v>2052</v>
      </c>
      <c r="C483" s="398" t="s">
        <v>925</v>
      </c>
      <c r="D483" s="399" t="s">
        <v>926</v>
      </c>
      <c r="E483" s="398">
        <v>5</v>
      </c>
      <c r="F483" s="400">
        <v>3</v>
      </c>
      <c r="G483" s="400">
        <v>7</v>
      </c>
      <c r="H483" s="400">
        <v>1</v>
      </c>
      <c r="I483" s="400">
        <v>1</v>
      </c>
      <c r="J483" s="406" t="s">
        <v>2055</v>
      </c>
      <c r="K483" s="594">
        <f>'Allegato 1.1 (CE) new'!L483</f>
        <v>0</v>
      </c>
      <c r="L483" s="594">
        <f>'Allegato 1.1 (CE) new'!M483</f>
        <v>0</v>
      </c>
      <c r="M483" s="594">
        <f>'Allegato 1.1 (CE) new'!N483</f>
        <v>0</v>
      </c>
      <c r="N483" s="594">
        <f>'Allegato 1.1 (CE) new'!O483</f>
        <v>0</v>
      </c>
      <c r="O483" s="578">
        <f>N483*0.02+N483</f>
        <v>0</v>
      </c>
      <c r="P483" s="578">
        <f>O483*0.02+O483</f>
        <v>0</v>
      </c>
      <c r="Q483" s="578">
        <f>N483-M483</f>
        <v>0</v>
      </c>
      <c r="R483" s="578">
        <f>N483-L483</f>
        <v>0</v>
      </c>
      <c r="S483" s="578">
        <f>'Allegato 1.1 (CE) new'!R483</f>
        <v>0</v>
      </c>
      <c r="U483" s="361"/>
    </row>
    <row r="484" spans="1:21">
      <c r="A484" s="609"/>
      <c r="B484" s="383" t="s">
        <v>2056</v>
      </c>
      <c r="C484" s="383" t="s">
        <v>927</v>
      </c>
      <c r="D484" s="382" t="s">
        <v>2057</v>
      </c>
      <c r="E484" s="383">
        <v>5</v>
      </c>
      <c r="F484" s="384">
        <v>4</v>
      </c>
      <c r="G484" s="384">
        <v>0</v>
      </c>
      <c r="H484" s="384">
        <v>0</v>
      </c>
      <c r="I484" s="384">
        <v>0</v>
      </c>
      <c r="J484" s="385" t="s">
        <v>2058</v>
      </c>
      <c r="K484" s="591">
        <f>'Allegato 1.1 (CE) new'!L484</f>
        <v>2517754.11</v>
      </c>
      <c r="L484" s="591">
        <f>'Allegato 1.1 (CE) new'!M484</f>
        <v>2438872</v>
      </c>
      <c r="M484" s="591">
        <f>'Allegato 1.1 (CE) new'!N484</f>
        <v>2290167</v>
      </c>
      <c r="N484" s="591">
        <f>'Allegato 1.1 (CE) new'!O484</f>
        <v>1890167</v>
      </c>
      <c r="O484" s="591">
        <f t="shared" ref="O484:R484" si="271">O485+O488+O493+O498</f>
        <v>1927970.34</v>
      </c>
      <c r="P484" s="591">
        <f t="shared" si="271"/>
        <v>1966529.7468000001</v>
      </c>
      <c r="Q484" s="591">
        <f t="shared" si="271"/>
        <v>-400000</v>
      </c>
      <c r="R484" s="591">
        <f t="shared" si="271"/>
        <v>-548705</v>
      </c>
      <c r="S484" s="591">
        <f>'Allegato 1.1 (CE) new'!R484</f>
        <v>1890167</v>
      </c>
      <c r="U484" s="361"/>
    </row>
    <row r="485" spans="1:21">
      <c r="A485" s="607"/>
      <c r="B485" s="389" t="s">
        <v>2059</v>
      </c>
      <c r="C485" s="389" t="s">
        <v>929</v>
      </c>
      <c r="D485" s="388" t="s">
        <v>2060</v>
      </c>
      <c r="E485" s="389">
        <v>5</v>
      </c>
      <c r="F485" s="390">
        <v>4</v>
      </c>
      <c r="G485" s="390">
        <v>1</v>
      </c>
      <c r="H485" s="390">
        <v>0</v>
      </c>
      <c r="I485" s="390">
        <v>0</v>
      </c>
      <c r="J485" s="391" t="s">
        <v>2061</v>
      </c>
      <c r="K485" s="592">
        <f>'Allegato 1.1 (CE) new'!L485</f>
        <v>190086.1</v>
      </c>
      <c r="L485" s="592">
        <f>'Allegato 1.1 (CE) new'!M485</f>
        <v>221524</v>
      </c>
      <c r="M485" s="592">
        <f>'Allegato 1.1 (CE) new'!N485</f>
        <v>215120</v>
      </c>
      <c r="N485" s="592">
        <f>'Allegato 1.1 (CE) new'!O485</f>
        <v>65120</v>
      </c>
      <c r="O485" s="592">
        <f t="shared" ref="O485:R486" si="272">O486</f>
        <v>66422.399999999994</v>
      </c>
      <c r="P485" s="592">
        <f t="shared" si="272"/>
        <v>67750.847999999998</v>
      </c>
      <c r="Q485" s="592">
        <f t="shared" si="272"/>
        <v>-150000</v>
      </c>
      <c r="R485" s="592">
        <f t="shared" si="272"/>
        <v>-156404</v>
      </c>
      <c r="S485" s="592">
        <f>'Allegato 1.1 (CE) new'!R485</f>
        <v>65120</v>
      </c>
      <c r="U485" s="361"/>
    </row>
    <row r="486" spans="1:21">
      <c r="A486" s="605"/>
      <c r="B486" s="393" t="s">
        <v>2059</v>
      </c>
      <c r="C486" s="393" t="s">
        <v>929</v>
      </c>
      <c r="D486" s="394" t="s">
        <v>930</v>
      </c>
      <c r="E486" s="393">
        <v>5</v>
      </c>
      <c r="F486" s="395">
        <v>4</v>
      </c>
      <c r="G486" s="395">
        <v>1</v>
      </c>
      <c r="H486" s="395">
        <v>1</v>
      </c>
      <c r="I486" s="395">
        <v>0</v>
      </c>
      <c r="J486" s="396" t="s">
        <v>2062</v>
      </c>
      <c r="K486" s="593">
        <f>'Allegato 1.1 (CE) new'!L486</f>
        <v>190086.1</v>
      </c>
      <c r="L486" s="593">
        <f>'Allegato 1.1 (CE) new'!M486</f>
        <v>221524</v>
      </c>
      <c r="M486" s="593">
        <f>'Allegato 1.1 (CE) new'!N486</f>
        <v>215120</v>
      </c>
      <c r="N486" s="593">
        <f>'Allegato 1.1 (CE) new'!O486</f>
        <v>65120</v>
      </c>
      <c r="O486" s="593">
        <f t="shared" si="272"/>
        <v>66422.399999999994</v>
      </c>
      <c r="P486" s="593">
        <f t="shared" si="272"/>
        <v>67750.847999999998</v>
      </c>
      <c r="Q486" s="593">
        <f t="shared" si="272"/>
        <v>-150000</v>
      </c>
      <c r="R486" s="593">
        <f t="shared" si="272"/>
        <v>-156404</v>
      </c>
      <c r="S486" s="593">
        <f>'Allegato 1.1 (CE) new'!R486</f>
        <v>65120</v>
      </c>
      <c r="U486" s="361"/>
    </row>
    <row r="487" spans="1:21">
      <c r="A487" s="606"/>
      <c r="B487" s="398" t="s">
        <v>2059</v>
      </c>
      <c r="C487" s="398" t="s">
        <v>929</v>
      </c>
      <c r="D487" s="399" t="s">
        <v>930</v>
      </c>
      <c r="E487" s="398">
        <v>5</v>
      </c>
      <c r="F487" s="400">
        <v>4</v>
      </c>
      <c r="G487" s="400">
        <v>1</v>
      </c>
      <c r="H487" s="400">
        <v>1</v>
      </c>
      <c r="I487" s="400">
        <v>1</v>
      </c>
      <c r="J487" s="406" t="s">
        <v>2062</v>
      </c>
      <c r="K487" s="594">
        <f>'Allegato 1.1 (CE) new'!L487</f>
        <v>190086.1</v>
      </c>
      <c r="L487" s="594">
        <f>'Allegato 1.1 (CE) new'!M487</f>
        <v>221524</v>
      </c>
      <c r="M487" s="594">
        <f>'Allegato 1.1 (CE) new'!N487</f>
        <v>215120</v>
      </c>
      <c r="N487" s="594">
        <f>'Allegato 1.1 (CE) new'!O487</f>
        <v>65120</v>
      </c>
      <c r="O487" s="578">
        <f>N487*0.02+N487</f>
        <v>66422.399999999994</v>
      </c>
      <c r="P487" s="578">
        <f>O487*0.02+O487</f>
        <v>67750.847999999998</v>
      </c>
      <c r="Q487" s="578">
        <f>N487-M487</f>
        <v>-150000</v>
      </c>
      <c r="R487" s="578">
        <f>N487-L487</f>
        <v>-156404</v>
      </c>
      <c r="S487" s="578">
        <f>'Allegato 1.1 (CE) new'!R487</f>
        <v>65120</v>
      </c>
      <c r="U487" s="361"/>
    </row>
    <row r="488" spans="1:21">
      <c r="A488" s="607"/>
      <c r="B488" s="389" t="s">
        <v>2063</v>
      </c>
      <c r="C488" s="389" t="s">
        <v>931</v>
      </c>
      <c r="D488" s="388" t="s">
        <v>2064</v>
      </c>
      <c r="E488" s="389">
        <v>5</v>
      </c>
      <c r="F488" s="390">
        <v>4</v>
      </c>
      <c r="G488" s="390">
        <v>2</v>
      </c>
      <c r="H488" s="390">
        <v>0</v>
      </c>
      <c r="I488" s="390">
        <v>0</v>
      </c>
      <c r="J488" s="391" t="s">
        <v>2065</v>
      </c>
      <c r="K488" s="592">
        <f>'Allegato 1.1 (CE) new'!L488</f>
        <v>2327668.0099999998</v>
      </c>
      <c r="L488" s="592">
        <f>'Allegato 1.1 (CE) new'!M488</f>
        <v>2217348</v>
      </c>
      <c r="M488" s="592">
        <f>'Allegato 1.1 (CE) new'!N488</f>
        <v>2075047</v>
      </c>
      <c r="N488" s="592">
        <f>'Allegato 1.1 (CE) new'!O488</f>
        <v>1825047</v>
      </c>
      <c r="O488" s="592">
        <f t="shared" ref="O488:R488" si="273">O489+O491</f>
        <v>1861547.9400000002</v>
      </c>
      <c r="P488" s="592">
        <f t="shared" si="273"/>
        <v>1898778.8988000001</v>
      </c>
      <c r="Q488" s="592">
        <f t="shared" si="273"/>
        <v>-250000</v>
      </c>
      <c r="R488" s="592">
        <f t="shared" si="273"/>
        <v>-392301</v>
      </c>
      <c r="S488" s="592">
        <f>'Allegato 1.1 (CE) new'!R488</f>
        <v>1825047</v>
      </c>
      <c r="U488" s="361"/>
    </row>
    <row r="489" spans="1:21">
      <c r="A489" s="605"/>
      <c r="B489" s="393" t="s">
        <v>2066</v>
      </c>
      <c r="C489" s="393" t="s">
        <v>933</v>
      </c>
      <c r="D489" s="394" t="s">
        <v>934</v>
      </c>
      <c r="E489" s="393">
        <v>5</v>
      </c>
      <c r="F489" s="395">
        <v>4</v>
      </c>
      <c r="G489" s="395">
        <v>2</v>
      </c>
      <c r="H489" s="395">
        <v>1</v>
      </c>
      <c r="I489" s="395">
        <v>0</v>
      </c>
      <c r="J489" s="396" t="s">
        <v>2067</v>
      </c>
      <c r="K489" s="593">
        <f>'Allegato 1.1 (CE) new'!L489</f>
        <v>2290856.7599999998</v>
      </c>
      <c r="L489" s="593">
        <f>'Allegato 1.1 (CE) new'!M489</f>
        <v>2177190</v>
      </c>
      <c r="M489" s="593">
        <f>'Allegato 1.1 (CE) new'!N489</f>
        <v>2010755</v>
      </c>
      <c r="N489" s="593">
        <f>'Allegato 1.1 (CE) new'!O489</f>
        <v>1760755</v>
      </c>
      <c r="O489" s="593">
        <f t="shared" ref="O489:R489" si="274">O490</f>
        <v>1795970.1</v>
      </c>
      <c r="P489" s="593">
        <f t="shared" si="274"/>
        <v>1831889.5020000001</v>
      </c>
      <c r="Q489" s="593">
        <f t="shared" si="274"/>
        <v>-250000</v>
      </c>
      <c r="R489" s="593">
        <f t="shared" si="274"/>
        <v>-416435</v>
      </c>
      <c r="S489" s="593">
        <f>'Allegato 1.1 (CE) new'!R489</f>
        <v>1760755</v>
      </c>
      <c r="U489" s="361"/>
    </row>
    <row r="490" spans="1:21">
      <c r="A490" s="606"/>
      <c r="B490" s="398" t="s">
        <v>2066</v>
      </c>
      <c r="C490" s="398" t="s">
        <v>933</v>
      </c>
      <c r="D490" s="399" t="s">
        <v>934</v>
      </c>
      <c r="E490" s="398">
        <v>5</v>
      </c>
      <c r="F490" s="400">
        <v>4</v>
      </c>
      <c r="G490" s="400">
        <v>2</v>
      </c>
      <c r="H490" s="400">
        <v>1</v>
      </c>
      <c r="I490" s="400">
        <v>1</v>
      </c>
      <c r="J490" s="406" t="s">
        <v>2067</v>
      </c>
      <c r="K490" s="594">
        <f>'Allegato 1.1 (CE) new'!L490</f>
        <v>2290856.7599999998</v>
      </c>
      <c r="L490" s="594">
        <f>'Allegato 1.1 (CE) new'!M490</f>
        <v>2177190</v>
      </c>
      <c r="M490" s="594">
        <f>'Allegato 1.1 (CE) new'!N490</f>
        <v>2010755</v>
      </c>
      <c r="N490" s="594">
        <f>'Allegato 1.1 (CE) new'!O490</f>
        <v>1760755</v>
      </c>
      <c r="O490" s="578">
        <f>N490*0.02+N490</f>
        <v>1795970.1</v>
      </c>
      <c r="P490" s="578">
        <f>O490*0.02+O490</f>
        <v>1831889.5020000001</v>
      </c>
      <c r="Q490" s="578">
        <f>N490-M490</f>
        <v>-250000</v>
      </c>
      <c r="R490" s="578">
        <f>N490-L490</f>
        <v>-416435</v>
      </c>
      <c r="S490" s="578">
        <f>'Allegato 1.1 (CE) new'!R490</f>
        <v>1760755</v>
      </c>
      <c r="U490" s="361"/>
    </row>
    <row r="491" spans="1:21">
      <c r="A491" s="605"/>
      <c r="B491" s="393" t="s">
        <v>2068</v>
      </c>
      <c r="C491" s="393" t="s">
        <v>935</v>
      </c>
      <c r="D491" s="394" t="s">
        <v>936</v>
      </c>
      <c r="E491" s="393">
        <v>5</v>
      </c>
      <c r="F491" s="395">
        <v>4</v>
      </c>
      <c r="G491" s="395">
        <v>2</v>
      </c>
      <c r="H491" s="395">
        <v>2</v>
      </c>
      <c r="I491" s="395">
        <v>0</v>
      </c>
      <c r="J491" s="396" t="s">
        <v>2069</v>
      </c>
      <c r="K491" s="593">
        <f>'Allegato 1.1 (CE) new'!L491</f>
        <v>36811.25</v>
      </c>
      <c r="L491" s="593">
        <f>'Allegato 1.1 (CE) new'!M491</f>
        <v>40158</v>
      </c>
      <c r="M491" s="593">
        <f>'Allegato 1.1 (CE) new'!N491</f>
        <v>64292</v>
      </c>
      <c r="N491" s="593">
        <f>'Allegato 1.1 (CE) new'!O491</f>
        <v>64292</v>
      </c>
      <c r="O491" s="593">
        <f t="shared" ref="O491:R491" si="275">O492</f>
        <v>65577.84</v>
      </c>
      <c r="P491" s="593">
        <f t="shared" si="275"/>
        <v>66889.396800000002</v>
      </c>
      <c r="Q491" s="593">
        <f t="shared" si="275"/>
        <v>0</v>
      </c>
      <c r="R491" s="593">
        <f t="shared" si="275"/>
        <v>24134</v>
      </c>
      <c r="S491" s="593">
        <f>'Allegato 1.1 (CE) new'!R491</f>
        <v>64292</v>
      </c>
      <c r="U491" s="361"/>
    </row>
    <row r="492" spans="1:21">
      <c r="A492" s="606"/>
      <c r="B492" s="398" t="s">
        <v>2068</v>
      </c>
      <c r="C492" s="398" t="s">
        <v>935</v>
      </c>
      <c r="D492" s="399" t="s">
        <v>936</v>
      </c>
      <c r="E492" s="398">
        <v>5</v>
      </c>
      <c r="F492" s="400">
        <v>4</v>
      </c>
      <c r="G492" s="400">
        <v>2</v>
      </c>
      <c r="H492" s="400">
        <v>2</v>
      </c>
      <c r="I492" s="400">
        <v>1</v>
      </c>
      <c r="J492" s="406" t="s">
        <v>2069</v>
      </c>
      <c r="K492" s="594">
        <f>'Allegato 1.1 (CE) new'!L492</f>
        <v>36811.25</v>
      </c>
      <c r="L492" s="594">
        <f>'Allegato 1.1 (CE) new'!M492</f>
        <v>40158</v>
      </c>
      <c r="M492" s="594">
        <f>'Allegato 1.1 (CE) new'!N492</f>
        <v>64292</v>
      </c>
      <c r="N492" s="594">
        <f>'Allegato 1.1 (CE) new'!O492</f>
        <v>64292</v>
      </c>
      <c r="O492" s="578">
        <f>N492*0.02+N492</f>
        <v>65577.84</v>
      </c>
      <c r="P492" s="578">
        <f>O492*0.02+O492</f>
        <v>66889.396800000002</v>
      </c>
      <c r="Q492" s="578">
        <f>N492-M492</f>
        <v>0</v>
      </c>
      <c r="R492" s="578">
        <f>N492-L492</f>
        <v>24134</v>
      </c>
      <c r="S492" s="578">
        <f>'Allegato 1.1 (CE) new'!R492</f>
        <v>64292</v>
      </c>
      <c r="U492" s="361"/>
    </row>
    <row r="493" spans="1:21">
      <c r="A493" s="607"/>
      <c r="B493" s="389" t="s">
        <v>2070</v>
      </c>
      <c r="C493" s="389" t="s">
        <v>937</v>
      </c>
      <c r="D493" s="388" t="s">
        <v>2071</v>
      </c>
      <c r="E493" s="389">
        <v>5</v>
      </c>
      <c r="F493" s="390">
        <v>4</v>
      </c>
      <c r="G493" s="390">
        <v>3</v>
      </c>
      <c r="H493" s="390">
        <v>0</v>
      </c>
      <c r="I493" s="390">
        <v>0</v>
      </c>
      <c r="J493" s="391" t="s">
        <v>2072</v>
      </c>
      <c r="K493" s="592">
        <f>'Allegato 1.1 (CE) new'!L493</f>
        <v>0</v>
      </c>
      <c r="L493" s="592">
        <f>'Allegato 1.1 (CE) new'!M493</f>
        <v>0</v>
      </c>
      <c r="M493" s="592">
        <f>'Allegato 1.1 (CE) new'!N493</f>
        <v>0</v>
      </c>
      <c r="N493" s="592">
        <f>'Allegato 1.1 (CE) new'!O493</f>
        <v>0</v>
      </c>
      <c r="O493" s="592">
        <f t="shared" ref="O493:R493" si="276">O494+O496</f>
        <v>0</v>
      </c>
      <c r="P493" s="592">
        <f t="shared" si="276"/>
        <v>0</v>
      </c>
      <c r="Q493" s="592">
        <f t="shared" si="276"/>
        <v>0</v>
      </c>
      <c r="R493" s="592">
        <f t="shared" si="276"/>
        <v>0</v>
      </c>
      <c r="S493" s="592">
        <f>'Allegato 1.1 (CE) new'!R493</f>
        <v>0</v>
      </c>
      <c r="U493" s="361"/>
    </row>
    <row r="494" spans="1:21">
      <c r="A494" s="605"/>
      <c r="B494" s="393" t="s">
        <v>2073</v>
      </c>
      <c r="C494" s="393" t="s">
        <v>939</v>
      </c>
      <c r="D494" s="394" t="s">
        <v>940</v>
      </c>
      <c r="E494" s="393">
        <v>5</v>
      </c>
      <c r="F494" s="395">
        <v>4</v>
      </c>
      <c r="G494" s="395">
        <v>3</v>
      </c>
      <c r="H494" s="395">
        <v>1</v>
      </c>
      <c r="I494" s="395">
        <v>0</v>
      </c>
      <c r="J494" s="396" t="s">
        <v>2074</v>
      </c>
      <c r="K494" s="593">
        <f>'Allegato 1.1 (CE) new'!L494</f>
        <v>0</v>
      </c>
      <c r="L494" s="593">
        <f>'Allegato 1.1 (CE) new'!M494</f>
        <v>0</v>
      </c>
      <c r="M494" s="593">
        <f>'Allegato 1.1 (CE) new'!N494</f>
        <v>0</v>
      </c>
      <c r="N494" s="593">
        <f>'Allegato 1.1 (CE) new'!O494</f>
        <v>0</v>
      </c>
      <c r="O494" s="593">
        <f t="shared" ref="O494:P494" si="277">O495</f>
        <v>0</v>
      </c>
      <c r="P494" s="593">
        <f t="shared" si="277"/>
        <v>0</v>
      </c>
      <c r="Q494" s="593">
        <f>Q495</f>
        <v>0</v>
      </c>
      <c r="R494" s="593">
        <f>R495</f>
        <v>0</v>
      </c>
      <c r="S494" s="593">
        <f>'Allegato 1.1 (CE) new'!R494</f>
        <v>0</v>
      </c>
      <c r="U494" s="361"/>
    </row>
    <row r="495" spans="1:21">
      <c r="A495" s="606"/>
      <c r="B495" s="398" t="s">
        <v>2073</v>
      </c>
      <c r="C495" s="398" t="s">
        <v>939</v>
      </c>
      <c r="D495" s="399" t="s">
        <v>940</v>
      </c>
      <c r="E495" s="398">
        <v>5</v>
      </c>
      <c r="F495" s="400">
        <v>4</v>
      </c>
      <c r="G495" s="400">
        <v>3</v>
      </c>
      <c r="H495" s="400">
        <v>1</v>
      </c>
      <c r="I495" s="400">
        <v>1</v>
      </c>
      <c r="J495" s="406" t="s">
        <v>2074</v>
      </c>
      <c r="K495" s="594">
        <f>'Allegato 1.1 (CE) new'!L495</f>
        <v>0</v>
      </c>
      <c r="L495" s="594">
        <f>'Allegato 1.1 (CE) new'!M495</f>
        <v>0</v>
      </c>
      <c r="M495" s="594">
        <f>'Allegato 1.1 (CE) new'!N495</f>
        <v>0</v>
      </c>
      <c r="N495" s="594">
        <f>'Allegato 1.1 (CE) new'!O495</f>
        <v>0</v>
      </c>
      <c r="O495" s="578">
        <f>N495*0.02+N495</f>
        <v>0</v>
      </c>
      <c r="P495" s="578">
        <f>O495*0.02+O495</f>
        <v>0</v>
      </c>
      <c r="Q495" s="578">
        <f>N495-M495</f>
        <v>0</v>
      </c>
      <c r="R495" s="578">
        <f>N495-L495</f>
        <v>0</v>
      </c>
      <c r="S495" s="578">
        <f>'Allegato 1.1 (CE) new'!R495</f>
        <v>0</v>
      </c>
      <c r="U495" s="361"/>
    </row>
    <row r="496" spans="1:21">
      <c r="A496" s="605"/>
      <c r="B496" s="393" t="s">
        <v>2075</v>
      </c>
      <c r="C496" s="393" t="s">
        <v>941</v>
      </c>
      <c r="D496" s="394" t="s">
        <v>942</v>
      </c>
      <c r="E496" s="393">
        <v>5</v>
      </c>
      <c r="F496" s="395">
        <v>4</v>
      </c>
      <c r="G496" s="395">
        <v>3</v>
      </c>
      <c r="H496" s="395">
        <v>2</v>
      </c>
      <c r="I496" s="395">
        <v>0</v>
      </c>
      <c r="J496" s="396" t="s">
        <v>2076</v>
      </c>
      <c r="K496" s="593">
        <f>'Allegato 1.1 (CE) new'!L496</f>
        <v>0</v>
      </c>
      <c r="L496" s="593">
        <f>'Allegato 1.1 (CE) new'!M496</f>
        <v>0</v>
      </c>
      <c r="M496" s="593">
        <f>'Allegato 1.1 (CE) new'!N496</f>
        <v>0</v>
      </c>
      <c r="N496" s="593">
        <f>'Allegato 1.1 (CE) new'!O496</f>
        <v>0</v>
      </c>
      <c r="O496" s="593">
        <f t="shared" ref="O496:P496" si="278">O497</f>
        <v>0</v>
      </c>
      <c r="P496" s="593">
        <f t="shared" si="278"/>
        <v>0</v>
      </c>
      <c r="Q496" s="593">
        <f>Q497</f>
        <v>0</v>
      </c>
      <c r="R496" s="593">
        <f>R497</f>
        <v>0</v>
      </c>
      <c r="S496" s="593">
        <f>'Allegato 1.1 (CE) new'!R496</f>
        <v>0</v>
      </c>
      <c r="U496" s="361"/>
    </row>
    <row r="497" spans="1:21">
      <c r="A497" s="606"/>
      <c r="B497" s="398" t="s">
        <v>2075</v>
      </c>
      <c r="C497" s="398" t="s">
        <v>941</v>
      </c>
      <c r="D497" s="399" t="s">
        <v>942</v>
      </c>
      <c r="E497" s="398">
        <v>5</v>
      </c>
      <c r="F497" s="400">
        <v>4</v>
      </c>
      <c r="G497" s="400">
        <v>3</v>
      </c>
      <c r="H497" s="400">
        <v>2</v>
      </c>
      <c r="I497" s="400">
        <v>1</v>
      </c>
      <c r="J497" s="406" t="s">
        <v>2076</v>
      </c>
      <c r="K497" s="594">
        <f>'Allegato 1.1 (CE) new'!L497</f>
        <v>0</v>
      </c>
      <c r="L497" s="594">
        <f>'Allegato 1.1 (CE) new'!M497</f>
        <v>0</v>
      </c>
      <c r="M497" s="594">
        <f>'Allegato 1.1 (CE) new'!N497</f>
        <v>0</v>
      </c>
      <c r="N497" s="594">
        <f>'Allegato 1.1 (CE) new'!O497</f>
        <v>0</v>
      </c>
      <c r="O497" s="578">
        <f>N497*0.02+N497</f>
        <v>0</v>
      </c>
      <c r="P497" s="578">
        <f>O497*0.02+O497</f>
        <v>0</v>
      </c>
      <c r="Q497" s="578">
        <f>N497-M497</f>
        <v>0</v>
      </c>
      <c r="R497" s="578">
        <f>N497-L497</f>
        <v>0</v>
      </c>
      <c r="S497" s="578">
        <f>'Allegato 1.1 (CE) new'!R497</f>
        <v>0</v>
      </c>
      <c r="U497" s="361"/>
    </row>
    <row r="498" spans="1:21" ht="25.5">
      <c r="A498" s="607"/>
      <c r="B498" s="389" t="s">
        <v>2077</v>
      </c>
      <c r="C498" s="389" t="s">
        <v>943</v>
      </c>
      <c r="D498" s="388" t="s">
        <v>2078</v>
      </c>
      <c r="E498" s="389">
        <v>5</v>
      </c>
      <c r="F498" s="390">
        <v>4</v>
      </c>
      <c r="G498" s="390">
        <v>4</v>
      </c>
      <c r="H498" s="390">
        <v>0</v>
      </c>
      <c r="I498" s="390">
        <v>0</v>
      </c>
      <c r="J498" s="391" t="s">
        <v>2079</v>
      </c>
      <c r="K498" s="592">
        <f>'Allegato 1.1 (CE) new'!L498</f>
        <v>0</v>
      </c>
      <c r="L498" s="592">
        <f>'Allegato 1.1 (CE) new'!M498</f>
        <v>0</v>
      </c>
      <c r="M498" s="592">
        <f>'Allegato 1.1 (CE) new'!N498</f>
        <v>0</v>
      </c>
      <c r="N498" s="592">
        <f>'Allegato 1.1 (CE) new'!O498</f>
        <v>0</v>
      </c>
      <c r="O498" s="592">
        <f t="shared" ref="O498:R499" si="279">O499</f>
        <v>0</v>
      </c>
      <c r="P498" s="592">
        <f t="shared" si="279"/>
        <v>0</v>
      </c>
      <c r="Q498" s="592">
        <f t="shared" si="279"/>
        <v>0</v>
      </c>
      <c r="R498" s="592">
        <f t="shared" si="279"/>
        <v>0</v>
      </c>
      <c r="S498" s="592">
        <f>'Allegato 1.1 (CE) new'!R498</f>
        <v>0</v>
      </c>
      <c r="U498" s="361"/>
    </row>
    <row r="499" spans="1:21">
      <c r="A499" s="605"/>
      <c r="B499" s="393" t="s">
        <v>2077</v>
      </c>
      <c r="C499" s="393" t="s">
        <v>943</v>
      </c>
      <c r="D499" s="394" t="s">
        <v>944</v>
      </c>
      <c r="E499" s="393">
        <v>5</v>
      </c>
      <c r="F499" s="395">
        <v>4</v>
      </c>
      <c r="G499" s="395">
        <v>4</v>
      </c>
      <c r="H499" s="395">
        <v>1</v>
      </c>
      <c r="I499" s="395">
        <v>0</v>
      </c>
      <c r="J499" s="396" t="s">
        <v>2080</v>
      </c>
      <c r="K499" s="593">
        <f>'Allegato 1.1 (CE) new'!L499</f>
        <v>0</v>
      </c>
      <c r="L499" s="593">
        <f>'Allegato 1.1 (CE) new'!M499</f>
        <v>0</v>
      </c>
      <c r="M499" s="593">
        <f>'Allegato 1.1 (CE) new'!N499</f>
        <v>0</v>
      </c>
      <c r="N499" s="593">
        <f>'Allegato 1.1 (CE) new'!O499</f>
        <v>0</v>
      </c>
      <c r="O499" s="593">
        <f t="shared" si="279"/>
        <v>0</v>
      </c>
      <c r="P499" s="593">
        <f t="shared" si="279"/>
        <v>0</v>
      </c>
      <c r="Q499" s="593">
        <f t="shared" si="279"/>
        <v>0</v>
      </c>
      <c r="R499" s="593">
        <f t="shared" si="279"/>
        <v>0</v>
      </c>
      <c r="S499" s="593">
        <f>'Allegato 1.1 (CE) new'!R499</f>
        <v>0</v>
      </c>
      <c r="U499" s="361"/>
    </row>
    <row r="500" spans="1:21">
      <c r="A500" s="606" t="s">
        <v>350</v>
      </c>
      <c r="B500" s="398" t="s">
        <v>2077</v>
      </c>
      <c r="C500" s="398" t="s">
        <v>943</v>
      </c>
      <c r="D500" s="399" t="s">
        <v>944</v>
      </c>
      <c r="E500" s="398">
        <v>5</v>
      </c>
      <c r="F500" s="400">
        <v>4</v>
      </c>
      <c r="G500" s="400">
        <v>4</v>
      </c>
      <c r="H500" s="400">
        <v>1</v>
      </c>
      <c r="I500" s="400">
        <v>1</v>
      </c>
      <c r="J500" s="406" t="s">
        <v>2080</v>
      </c>
      <c r="K500" s="594">
        <f>'Allegato 1.1 (CE) new'!L500</f>
        <v>0</v>
      </c>
      <c r="L500" s="594">
        <f>'Allegato 1.1 (CE) new'!M500</f>
        <v>0</v>
      </c>
      <c r="M500" s="594">
        <f>'Allegato 1.1 (CE) new'!N500</f>
        <v>0</v>
      </c>
      <c r="N500" s="594">
        <f>'Allegato 1.1 (CE) new'!O500</f>
        <v>0</v>
      </c>
      <c r="O500" s="578">
        <f>N500*0.02+N500</f>
        <v>0</v>
      </c>
      <c r="P500" s="578">
        <f>O500*0.02+O500</f>
        <v>0</v>
      </c>
      <c r="Q500" s="578">
        <f>N500-M500</f>
        <v>0</v>
      </c>
      <c r="R500" s="578">
        <f>N500-L500</f>
        <v>0</v>
      </c>
      <c r="S500" s="578">
        <f>'Allegato 1.1 (CE) new'!R500</f>
        <v>0</v>
      </c>
      <c r="U500" s="361"/>
    </row>
    <row r="501" spans="1:21">
      <c r="A501" s="609"/>
      <c r="B501" s="383" t="s">
        <v>2081</v>
      </c>
      <c r="C501" s="383" t="s">
        <v>947</v>
      </c>
      <c r="D501" s="382" t="s">
        <v>2082</v>
      </c>
      <c r="E501" s="383">
        <v>5</v>
      </c>
      <c r="F501" s="384">
        <v>5</v>
      </c>
      <c r="G501" s="384">
        <v>0</v>
      </c>
      <c r="H501" s="384">
        <v>0</v>
      </c>
      <c r="I501" s="384">
        <v>0</v>
      </c>
      <c r="J501" s="385" t="s">
        <v>2083</v>
      </c>
      <c r="K501" s="591">
        <f>'Allegato 1.1 (CE) new'!L501</f>
        <v>60993522.400000006</v>
      </c>
      <c r="L501" s="591">
        <f>'Allegato 1.1 (CE) new'!M501</f>
        <v>63137200</v>
      </c>
      <c r="M501" s="591">
        <f>'Allegato 1.1 (CE) new'!N501</f>
        <v>60078710</v>
      </c>
      <c r="N501" s="591">
        <f>'Allegato 1.1 (CE) new'!O501</f>
        <v>60586623</v>
      </c>
      <c r="O501" s="591">
        <f t="shared" ref="O501:R501" si="280">O502+O547</f>
        <v>61798355.460000001</v>
      </c>
      <c r="P501" s="591">
        <f t="shared" si="280"/>
        <v>63034322.569199994</v>
      </c>
      <c r="Q501" s="591">
        <f t="shared" si="280"/>
        <v>507913</v>
      </c>
      <c r="R501" s="591">
        <f t="shared" si="280"/>
        <v>-2550577</v>
      </c>
      <c r="S501" s="591">
        <f>'Allegato 1.1 (CE) new'!R501</f>
        <v>0</v>
      </c>
      <c r="T501" s="361">
        <f>Modello_CE!J325</f>
        <v>60586623</v>
      </c>
      <c r="U501" s="361"/>
    </row>
    <row r="502" spans="1:21">
      <c r="A502" s="607"/>
      <c r="B502" s="389" t="s">
        <v>2084</v>
      </c>
      <c r="C502" s="389" t="s">
        <v>949</v>
      </c>
      <c r="D502" s="388" t="s">
        <v>2085</v>
      </c>
      <c r="E502" s="389">
        <v>5</v>
      </c>
      <c r="F502" s="390">
        <v>5</v>
      </c>
      <c r="G502" s="390">
        <v>1</v>
      </c>
      <c r="H502" s="390">
        <v>0</v>
      </c>
      <c r="I502" s="390">
        <v>0</v>
      </c>
      <c r="J502" s="391" t="s">
        <v>2086</v>
      </c>
      <c r="K502" s="592">
        <f>'Allegato 1.1 (CE) new'!L502</f>
        <v>36079200.550000004</v>
      </c>
      <c r="L502" s="592">
        <f>'Allegato 1.1 (CE) new'!M502</f>
        <v>37646514</v>
      </c>
      <c r="M502" s="592">
        <f>'Allegato 1.1 (CE) new'!N502</f>
        <v>34688234</v>
      </c>
      <c r="N502" s="592">
        <f>'Allegato 1.1 (CE) new'!O502</f>
        <v>34887339</v>
      </c>
      <c r="O502" s="592">
        <f t="shared" ref="O502:R502" si="281">O503+O525</f>
        <v>35585085.780000001</v>
      </c>
      <c r="P502" s="592">
        <f t="shared" si="281"/>
        <v>36296787.4956</v>
      </c>
      <c r="Q502" s="592">
        <f t="shared" si="281"/>
        <v>199105</v>
      </c>
      <c r="R502" s="592">
        <f t="shared" si="281"/>
        <v>-2759175</v>
      </c>
      <c r="S502" s="592">
        <f>'Allegato 1.1 (CE) new'!R502</f>
        <v>0</v>
      </c>
      <c r="U502" s="361"/>
    </row>
    <row r="503" spans="1:21">
      <c r="A503" s="605"/>
      <c r="B503" s="393" t="s">
        <v>2087</v>
      </c>
      <c r="C503" s="393" t="s">
        <v>951</v>
      </c>
      <c r="D503" s="394" t="s">
        <v>952</v>
      </c>
      <c r="E503" s="393">
        <v>5</v>
      </c>
      <c r="F503" s="395">
        <v>5</v>
      </c>
      <c r="G503" s="395">
        <v>1</v>
      </c>
      <c r="H503" s="395">
        <v>1</v>
      </c>
      <c r="I503" s="395">
        <v>0</v>
      </c>
      <c r="J503" s="396" t="s">
        <v>2088</v>
      </c>
      <c r="K503" s="593">
        <f>'Allegato 1.1 (CE) new'!L503</f>
        <v>33098811.800000004</v>
      </c>
      <c r="L503" s="593">
        <f>'Allegato 1.1 (CE) new'!M503</f>
        <v>34463104</v>
      </c>
      <c r="M503" s="593">
        <f>'Allegato 1.1 (CE) new'!N503</f>
        <v>31713712</v>
      </c>
      <c r="N503" s="593">
        <f>'Allegato 1.1 (CE) new'!O503</f>
        <v>31862389</v>
      </c>
      <c r="O503" s="593">
        <f t="shared" ref="O503:R503" si="282">SUBTOTAL(9,O504:O524)</f>
        <v>32499636.780000001</v>
      </c>
      <c r="P503" s="593">
        <f t="shared" si="282"/>
        <v>33149629.5156</v>
      </c>
      <c r="Q503" s="593">
        <f t="shared" si="282"/>
        <v>148677</v>
      </c>
      <c r="R503" s="593">
        <f t="shared" si="282"/>
        <v>-2600715</v>
      </c>
      <c r="S503" s="593">
        <f>'Allegato 1.1 (CE) new'!R503</f>
        <v>0</v>
      </c>
      <c r="U503" s="361"/>
    </row>
    <row r="504" spans="1:21">
      <c r="A504" s="606"/>
      <c r="B504" s="398" t="s">
        <v>2089</v>
      </c>
      <c r="C504" s="398" t="s">
        <v>953</v>
      </c>
      <c r="D504" s="399" t="s">
        <v>954</v>
      </c>
      <c r="E504" s="398">
        <v>5</v>
      </c>
      <c r="F504" s="400">
        <v>5</v>
      </c>
      <c r="G504" s="400">
        <v>1</v>
      </c>
      <c r="H504" s="400">
        <v>1</v>
      </c>
      <c r="I504" s="400">
        <v>1</v>
      </c>
      <c r="J504" s="406" t="s">
        <v>2090</v>
      </c>
      <c r="K504" s="594">
        <f>'Allegato 1.1 (CE) new'!L504</f>
        <v>17194043.050000001</v>
      </c>
      <c r="L504" s="594">
        <f>'Allegato 1.1 (CE) new'!M504</f>
        <v>32544907</v>
      </c>
      <c r="M504" s="594">
        <f>'Allegato 1.1 (CE) new'!N504</f>
        <v>30273007</v>
      </c>
      <c r="N504" s="594">
        <f>'Allegato 1.1 (CE) new'!O504</f>
        <v>30294710</v>
      </c>
      <c r="O504" s="578">
        <f t="shared" ref="O504:P519" si="283">N504*0.02+N504</f>
        <v>30900604.199999999</v>
      </c>
      <c r="P504" s="578">
        <f t="shared" si="283"/>
        <v>31518616.283999998</v>
      </c>
      <c r="Q504" s="578">
        <f t="shared" ref="Q504:Q524" si="284">N504-M504</f>
        <v>21703</v>
      </c>
      <c r="R504" s="578">
        <f t="shared" ref="R504:R524" si="285">N504-L504</f>
        <v>-2250197</v>
      </c>
      <c r="S504" s="578">
        <f>'Allegato 1.1 (CE) new'!R504</f>
        <v>0</v>
      </c>
      <c r="U504" s="361"/>
    </row>
    <row r="505" spans="1:21">
      <c r="A505" s="606"/>
      <c r="B505" s="398" t="s">
        <v>2091</v>
      </c>
      <c r="C505" s="398" t="s">
        <v>955</v>
      </c>
      <c r="D505" s="399" t="s">
        <v>956</v>
      </c>
      <c r="E505" s="398">
        <v>5</v>
      </c>
      <c r="F505" s="400">
        <v>5</v>
      </c>
      <c r="G505" s="400">
        <v>1</v>
      </c>
      <c r="H505" s="400">
        <v>1</v>
      </c>
      <c r="I505" s="400">
        <v>2</v>
      </c>
      <c r="J505" s="406" t="s">
        <v>2092</v>
      </c>
      <c r="K505" s="594">
        <f>'Allegato 1.1 (CE) new'!L505</f>
        <v>676818.41</v>
      </c>
      <c r="L505" s="594">
        <f>'Allegato 1.1 (CE) new'!M505</f>
        <v>1918197</v>
      </c>
      <c r="M505" s="594">
        <f>'Allegato 1.1 (CE) new'!N505</f>
        <v>1440705</v>
      </c>
      <c r="N505" s="594">
        <f>'Allegato 1.1 (CE) new'!O505</f>
        <v>1567679</v>
      </c>
      <c r="O505" s="578">
        <f t="shared" si="283"/>
        <v>1599032.58</v>
      </c>
      <c r="P505" s="578">
        <f t="shared" si="283"/>
        <v>1631013.2316000001</v>
      </c>
      <c r="Q505" s="578">
        <f t="shared" si="284"/>
        <v>126974</v>
      </c>
      <c r="R505" s="578">
        <f t="shared" si="285"/>
        <v>-350518</v>
      </c>
      <c r="S505" s="578">
        <f>'Allegato 1.1 (CE) new'!R505</f>
        <v>0</v>
      </c>
      <c r="U505" s="361"/>
    </row>
    <row r="506" spans="1:21">
      <c r="A506" s="606"/>
      <c r="B506" s="398" t="s">
        <v>2093</v>
      </c>
      <c r="C506" s="398" t="s">
        <v>957</v>
      </c>
      <c r="D506" s="399" t="s">
        <v>958</v>
      </c>
      <c r="E506" s="398">
        <v>5</v>
      </c>
      <c r="F506" s="400">
        <v>5</v>
      </c>
      <c r="G506" s="400">
        <v>1</v>
      </c>
      <c r="H506" s="400">
        <v>1</v>
      </c>
      <c r="I506" s="400">
        <v>3</v>
      </c>
      <c r="J506" s="406" t="s">
        <v>2094</v>
      </c>
      <c r="K506" s="594">
        <f>'Allegato 1.1 (CE) new'!L506</f>
        <v>0</v>
      </c>
      <c r="L506" s="594">
        <f>'Allegato 1.1 (CE) new'!M506</f>
        <v>0</v>
      </c>
      <c r="M506" s="594">
        <f>'Allegato 1.1 (CE) new'!N506</f>
        <v>0</v>
      </c>
      <c r="N506" s="594">
        <f>'Allegato 1.1 (CE) new'!O506</f>
        <v>0</v>
      </c>
      <c r="O506" s="578">
        <f t="shared" si="283"/>
        <v>0</v>
      </c>
      <c r="P506" s="578">
        <f t="shared" si="283"/>
        <v>0</v>
      </c>
      <c r="Q506" s="578">
        <f t="shared" si="284"/>
        <v>0</v>
      </c>
      <c r="R506" s="578">
        <f t="shared" si="285"/>
        <v>0</v>
      </c>
      <c r="S506" s="578">
        <f>'Allegato 1.1 (CE) new'!R506</f>
        <v>0</v>
      </c>
      <c r="U506" s="361"/>
    </row>
    <row r="507" spans="1:21">
      <c r="A507" s="606"/>
      <c r="B507" s="398" t="s">
        <v>2089</v>
      </c>
      <c r="C507" s="398" t="s">
        <v>953</v>
      </c>
      <c r="D507" s="399" t="s">
        <v>954</v>
      </c>
      <c r="E507" s="398">
        <v>5</v>
      </c>
      <c r="F507" s="400">
        <v>5</v>
      </c>
      <c r="G507" s="400">
        <v>1</v>
      </c>
      <c r="H507" s="400">
        <v>1</v>
      </c>
      <c r="I507" s="400">
        <v>4</v>
      </c>
      <c r="J507" s="406" t="s">
        <v>2095</v>
      </c>
      <c r="K507" s="594">
        <f>'Allegato 1.1 (CE) new'!L507</f>
        <v>5877070.0600000005</v>
      </c>
      <c r="L507" s="594">
        <f>'Allegato 1.1 (CE) new'!M507</f>
        <v>0</v>
      </c>
      <c r="M507" s="594">
        <f>'Allegato 1.1 (CE) new'!N507</f>
        <v>0</v>
      </c>
      <c r="N507" s="594">
        <f>'Allegato 1.1 (CE) new'!O507</f>
        <v>0</v>
      </c>
      <c r="O507" s="578">
        <f t="shared" si="283"/>
        <v>0</v>
      </c>
      <c r="P507" s="578">
        <f t="shared" si="283"/>
        <v>0</v>
      </c>
      <c r="Q507" s="578">
        <f t="shared" si="284"/>
        <v>0</v>
      </c>
      <c r="R507" s="578">
        <f t="shared" si="285"/>
        <v>0</v>
      </c>
      <c r="S507" s="578">
        <f>'Allegato 1.1 (CE) new'!R507</f>
        <v>0</v>
      </c>
      <c r="U507" s="361"/>
    </row>
    <row r="508" spans="1:21">
      <c r="A508" s="606"/>
      <c r="B508" s="398" t="s">
        <v>2091</v>
      </c>
      <c r="C508" s="398" t="s">
        <v>955</v>
      </c>
      <c r="D508" s="399" t="s">
        <v>956</v>
      </c>
      <c r="E508" s="398">
        <v>5</v>
      </c>
      <c r="F508" s="400">
        <v>5</v>
      </c>
      <c r="G508" s="400">
        <v>1</v>
      </c>
      <c r="H508" s="400">
        <v>1</v>
      </c>
      <c r="I508" s="400">
        <v>5</v>
      </c>
      <c r="J508" s="406" t="s">
        <v>2096</v>
      </c>
      <c r="K508" s="594">
        <f>'Allegato 1.1 (CE) new'!L508</f>
        <v>169148.62</v>
      </c>
      <c r="L508" s="594">
        <f>'Allegato 1.1 (CE) new'!M508</f>
        <v>0</v>
      </c>
      <c r="M508" s="594">
        <f>'Allegato 1.1 (CE) new'!N508</f>
        <v>0</v>
      </c>
      <c r="N508" s="594">
        <f>'Allegato 1.1 (CE) new'!O508</f>
        <v>0</v>
      </c>
      <c r="O508" s="578">
        <f t="shared" si="283"/>
        <v>0</v>
      </c>
      <c r="P508" s="578">
        <f t="shared" si="283"/>
        <v>0</v>
      </c>
      <c r="Q508" s="578">
        <f t="shared" si="284"/>
        <v>0</v>
      </c>
      <c r="R508" s="578">
        <f t="shared" si="285"/>
        <v>0</v>
      </c>
      <c r="S508" s="578">
        <f>'Allegato 1.1 (CE) new'!R508</f>
        <v>0</v>
      </c>
      <c r="U508" s="361"/>
    </row>
    <row r="509" spans="1:21">
      <c r="A509" s="606"/>
      <c r="B509" s="398" t="s">
        <v>2093</v>
      </c>
      <c r="C509" s="398" t="s">
        <v>957</v>
      </c>
      <c r="D509" s="399" t="s">
        <v>958</v>
      </c>
      <c r="E509" s="398">
        <v>5</v>
      </c>
      <c r="F509" s="400">
        <v>5</v>
      </c>
      <c r="G509" s="400">
        <v>1</v>
      </c>
      <c r="H509" s="400">
        <v>1</v>
      </c>
      <c r="I509" s="400">
        <v>6</v>
      </c>
      <c r="J509" s="406" t="s">
        <v>2097</v>
      </c>
      <c r="K509" s="594">
        <f>'Allegato 1.1 (CE) new'!L509</f>
        <v>0</v>
      </c>
      <c r="L509" s="594">
        <f>'Allegato 1.1 (CE) new'!M509</f>
        <v>0</v>
      </c>
      <c r="M509" s="594">
        <f>'Allegato 1.1 (CE) new'!N509</f>
        <v>0</v>
      </c>
      <c r="N509" s="594">
        <f>'Allegato 1.1 (CE) new'!O509</f>
        <v>0</v>
      </c>
      <c r="O509" s="578">
        <f t="shared" si="283"/>
        <v>0</v>
      </c>
      <c r="P509" s="578">
        <f t="shared" si="283"/>
        <v>0</v>
      </c>
      <c r="Q509" s="578">
        <f t="shared" si="284"/>
        <v>0</v>
      </c>
      <c r="R509" s="578">
        <f t="shared" si="285"/>
        <v>0</v>
      </c>
      <c r="S509" s="578">
        <f>'Allegato 1.1 (CE) new'!R509</f>
        <v>0</v>
      </c>
      <c r="U509" s="361"/>
    </row>
    <row r="510" spans="1:21">
      <c r="A510" s="606"/>
      <c r="B510" s="398" t="s">
        <v>2089</v>
      </c>
      <c r="C510" s="398" t="s">
        <v>953</v>
      </c>
      <c r="D510" s="399" t="s">
        <v>954</v>
      </c>
      <c r="E510" s="398">
        <v>5</v>
      </c>
      <c r="F510" s="400">
        <v>5</v>
      </c>
      <c r="G510" s="400">
        <v>1</v>
      </c>
      <c r="H510" s="400">
        <v>1</v>
      </c>
      <c r="I510" s="400">
        <v>7</v>
      </c>
      <c r="J510" s="406" t="s">
        <v>2098</v>
      </c>
      <c r="K510" s="594">
        <f>'Allegato 1.1 (CE) new'!L510</f>
        <v>1023636.2599999999</v>
      </c>
      <c r="L510" s="594">
        <f>'Allegato 1.1 (CE) new'!M510</f>
        <v>0</v>
      </c>
      <c r="M510" s="594">
        <f>'Allegato 1.1 (CE) new'!N510</f>
        <v>0</v>
      </c>
      <c r="N510" s="594">
        <f>'Allegato 1.1 (CE) new'!O510</f>
        <v>0</v>
      </c>
      <c r="O510" s="578">
        <f t="shared" si="283"/>
        <v>0</v>
      </c>
      <c r="P510" s="578">
        <f t="shared" si="283"/>
        <v>0</v>
      </c>
      <c r="Q510" s="578">
        <f t="shared" si="284"/>
        <v>0</v>
      </c>
      <c r="R510" s="578">
        <f t="shared" si="285"/>
        <v>0</v>
      </c>
      <c r="S510" s="578">
        <f>'Allegato 1.1 (CE) new'!R510</f>
        <v>0</v>
      </c>
      <c r="U510" s="361"/>
    </row>
    <row r="511" spans="1:21">
      <c r="A511" s="606"/>
      <c r="B511" s="398" t="s">
        <v>2091</v>
      </c>
      <c r="C511" s="398" t="s">
        <v>955</v>
      </c>
      <c r="D511" s="399" t="s">
        <v>956</v>
      </c>
      <c r="E511" s="398">
        <v>5</v>
      </c>
      <c r="F511" s="400">
        <v>5</v>
      </c>
      <c r="G511" s="400">
        <v>1</v>
      </c>
      <c r="H511" s="400">
        <v>1</v>
      </c>
      <c r="I511" s="400">
        <v>8</v>
      </c>
      <c r="J511" s="406" t="s">
        <v>2099</v>
      </c>
      <c r="K511" s="594">
        <f>'Allegato 1.1 (CE) new'!L511</f>
        <v>75543.849999999991</v>
      </c>
      <c r="L511" s="594">
        <f>'Allegato 1.1 (CE) new'!M511</f>
        <v>0</v>
      </c>
      <c r="M511" s="594">
        <f>'Allegato 1.1 (CE) new'!N511</f>
        <v>0</v>
      </c>
      <c r="N511" s="594">
        <f>'Allegato 1.1 (CE) new'!O511</f>
        <v>0</v>
      </c>
      <c r="O511" s="578">
        <f t="shared" si="283"/>
        <v>0</v>
      </c>
      <c r="P511" s="578">
        <f t="shared" si="283"/>
        <v>0</v>
      </c>
      <c r="Q511" s="578">
        <f t="shared" si="284"/>
        <v>0</v>
      </c>
      <c r="R511" s="578">
        <f t="shared" si="285"/>
        <v>0</v>
      </c>
      <c r="S511" s="578">
        <f>'Allegato 1.1 (CE) new'!R511</f>
        <v>0</v>
      </c>
      <c r="U511" s="361"/>
    </row>
    <row r="512" spans="1:21">
      <c r="A512" s="606"/>
      <c r="B512" s="398" t="s">
        <v>2093</v>
      </c>
      <c r="C512" s="398" t="s">
        <v>957</v>
      </c>
      <c r="D512" s="399" t="s">
        <v>958</v>
      </c>
      <c r="E512" s="398">
        <v>5</v>
      </c>
      <c r="F512" s="400">
        <v>5</v>
      </c>
      <c r="G512" s="400">
        <v>1</v>
      </c>
      <c r="H512" s="400">
        <v>1</v>
      </c>
      <c r="I512" s="400">
        <v>9</v>
      </c>
      <c r="J512" s="406" t="s">
        <v>2100</v>
      </c>
      <c r="K512" s="594">
        <f>'Allegato 1.1 (CE) new'!L512</f>
        <v>0</v>
      </c>
      <c r="L512" s="594">
        <f>'Allegato 1.1 (CE) new'!M512</f>
        <v>0</v>
      </c>
      <c r="M512" s="594">
        <f>'Allegato 1.1 (CE) new'!N512</f>
        <v>0</v>
      </c>
      <c r="N512" s="594">
        <f>'Allegato 1.1 (CE) new'!O512</f>
        <v>0</v>
      </c>
      <c r="O512" s="578">
        <f t="shared" si="283"/>
        <v>0</v>
      </c>
      <c r="P512" s="578">
        <f t="shared" si="283"/>
        <v>0</v>
      </c>
      <c r="Q512" s="578">
        <f t="shared" si="284"/>
        <v>0</v>
      </c>
      <c r="R512" s="578">
        <f t="shared" si="285"/>
        <v>0</v>
      </c>
      <c r="S512" s="578">
        <f>'Allegato 1.1 (CE) new'!R512</f>
        <v>0</v>
      </c>
      <c r="U512" s="361"/>
    </row>
    <row r="513" spans="1:21">
      <c r="A513" s="606"/>
      <c r="B513" s="398" t="s">
        <v>2089</v>
      </c>
      <c r="C513" s="398" t="s">
        <v>953</v>
      </c>
      <c r="D513" s="399" t="s">
        <v>954</v>
      </c>
      <c r="E513" s="398">
        <v>5</v>
      </c>
      <c r="F513" s="400">
        <v>5</v>
      </c>
      <c r="G513" s="400">
        <v>1</v>
      </c>
      <c r="H513" s="400">
        <v>1</v>
      </c>
      <c r="I513" s="400">
        <v>10</v>
      </c>
      <c r="J513" s="406" t="s">
        <v>2101</v>
      </c>
      <c r="K513" s="594">
        <f>'Allegato 1.1 (CE) new'!L513</f>
        <v>147262.54</v>
      </c>
      <c r="L513" s="594">
        <f>'Allegato 1.1 (CE) new'!M513</f>
        <v>0</v>
      </c>
      <c r="M513" s="594">
        <f>'Allegato 1.1 (CE) new'!N513</f>
        <v>0</v>
      </c>
      <c r="N513" s="594">
        <f>'Allegato 1.1 (CE) new'!O513</f>
        <v>0</v>
      </c>
      <c r="O513" s="578">
        <f t="shared" si="283"/>
        <v>0</v>
      </c>
      <c r="P513" s="578">
        <f t="shared" si="283"/>
        <v>0</v>
      </c>
      <c r="Q513" s="578">
        <f t="shared" si="284"/>
        <v>0</v>
      </c>
      <c r="R513" s="578">
        <f t="shared" si="285"/>
        <v>0</v>
      </c>
      <c r="S513" s="578">
        <f>'Allegato 1.1 (CE) new'!R513</f>
        <v>0</v>
      </c>
      <c r="U513" s="361"/>
    </row>
    <row r="514" spans="1:21">
      <c r="A514" s="606"/>
      <c r="B514" s="398" t="s">
        <v>2091</v>
      </c>
      <c r="C514" s="398" t="s">
        <v>955</v>
      </c>
      <c r="D514" s="399" t="s">
        <v>956</v>
      </c>
      <c r="E514" s="398">
        <v>5</v>
      </c>
      <c r="F514" s="400">
        <v>5</v>
      </c>
      <c r="G514" s="400">
        <v>1</v>
      </c>
      <c r="H514" s="400">
        <v>1</v>
      </c>
      <c r="I514" s="400">
        <v>11</v>
      </c>
      <c r="J514" s="406" t="s">
        <v>2102</v>
      </c>
      <c r="K514" s="594">
        <f>'Allegato 1.1 (CE) new'!L514</f>
        <v>9000</v>
      </c>
      <c r="L514" s="594">
        <f>'Allegato 1.1 (CE) new'!M514</f>
        <v>0</v>
      </c>
      <c r="M514" s="594">
        <f>'Allegato 1.1 (CE) new'!N514</f>
        <v>0</v>
      </c>
      <c r="N514" s="594">
        <f>'Allegato 1.1 (CE) new'!O514</f>
        <v>0</v>
      </c>
      <c r="O514" s="578">
        <f t="shared" si="283"/>
        <v>0</v>
      </c>
      <c r="P514" s="578">
        <f t="shared" si="283"/>
        <v>0</v>
      </c>
      <c r="Q514" s="578">
        <f t="shared" si="284"/>
        <v>0</v>
      </c>
      <c r="R514" s="578">
        <f t="shared" si="285"/>
        <v>0</v>
      </c>
      <c r="S514" s="578">
        <f>'Allegato 1.1 (CE) new'!R514</f>
        <v>0</v>
      </c>
      <c r="U514" s="361"/>
    </row>
    <row r="515" spans="1:21">
      <c r="A515" s="606"/>
      <c r="B515" s="398" t="s">
        <v>2093</v>
      </c>
      <c r="C515" s="398" t="s">
        <v>957</v>
      </c>
      <c r="D515" s="399" t="s">
        <v>958</v>
      </c>
      <c r="E515" s="398">
        <v>5</v>
      </c>
      <c r="F515" s="400">
        <v>5</v>
      </c>
      <c r="G515" s="400">
        <v>1</v>
      </c>
      <c r="H515" s="400">
        <v>1</v>
      </c>
      <c r="I515" s="400">
        <v>12</v>
      </c>
      <c r="J515" s="406" t="s">
        <v>2103</v>
      </c>
      <c r="K515" s="594">
        <f>'Allegato 1.1 (CE) new'!L515</f>
        <v>0</v>
      </c>
      <c r="L515" s="594">
        <f>'Allegato 1.1 (CE) new'!M515</f>
        <v>0</v>
      </c>
      <c r="M515" s="594">
        <f>'Allegato 1.1 (CE) new'!N515</f>
        <v>0</v>
      </c>
      <c r="N515" s="594">
        <f>'Allegato 1.1 (CE) new'!O515</f>
        <v>0</v>
      </c>
      <c r="O515" s="578">
        <f t="shared" si="283"/>
        <v>0</v>
      </c>
      <c r="P515" s="578">
        <f t="shared" si="283"/>
        <v>0</v>
      </c>
      <c r="Q515" s="578">
        <f t="shared" si="284"/>
        <v>0</v>
      </c>
      <c r="R515" s="578">
        <f t="shared" si="285"/>
        <v>0</v>
      </c>
      <c r="S515" s="578">
        <f>'Allegato 1.1 (CE) new'!R515</f>
        <v>0</v>
      </c>
      <c r="U515" s="361"/>
    </row>
    <row r="516" spans="1:21">
      <c r="A516" s="606"/>
      <c r="B516" s="398" t="s">
        <v>2089</v>
      </c>
      <c r="C516" s="398" t="s">
        <v>953</v>
      </c>
      <c r="D516" s="399" t="s">
        <v>954</v>
      </c>
      <c r="E516" s="398">
        <v>5</v>
      </c>
      <c r="F516" s="400">
        <v>5</v>
      </c>
      <c r="G516" s="400">
        <v>1</v>
      </c>
      <c r="H516" s="400">
        <v>1</v>
      </c>
      <c r="I516" s="400">
        <v>13</v>
      </c>
      <c r="J516" s="406" t="s">
        <v>2104</v>
      </c>
      <c r="K516" s="565">
        <f>'Allegato 1.1 (CE) new'!L516</f>
        <v>7116909.7300000004</v>
      </c>
      <c r="L516" s="594">
        <f>'Allegato 1.1 (CE) new'!M516</f>
        <v>0</v>
      </c>
      <c r="M516" s="594">
        <f>'Allegato 1.1 (CE) new'!N516</f>
        <v>0</v>
      </c>
      <c r="N516" s="594">
        <f>'Allegato 1.1 (CE) new'!O516</f>
        <v>0</v>
      </c>
      <c r="O516" s="578">
        <f t="shared" si="283"/>
        <v>0</v>
      </c>
      <c r="P516" s="578">
        <f t="shared" si="283"/>
        <v>0</v>
      </c>
      <c r="Q516" s="578">
        <f t="shared" si="284"/>
        <v>0</v>
      </c>
      <c r="R516" s="578">
        <f t="shared" si="285"/>
        <v>0</v>
      </c>
      <c r="S516" s="578">
        <f>'Allegato 1.1 (CE) new'!R516</f>
        <v>0</v>
      </c>
      <c r="U516" s="361"/>
    </row>
    <row r="517" spans="1:21">
      <c r="A517" s="606"/>
      <c r="B517" s="398" t="s">
        <v>2091</v>
      </c>
      <c r="C517" s="398" t="s">
        <v>955</v>
      </c>
      <c r="D517" s="399" t="s">
        <v>956</v>
      </c>
      <c r="E517" s="398">
        <v>5</v>
      </c>
      <c r="F517" s="400">
        <v>5</v>
      </c>
      <c r="G517" s="400">
        <v>1</v>
      </c>
      <c r="H517" s="400">
        <v>1</v>
      </c>
      <c r="I517" s="400">
        <v>14</v>
      </c>
      <c r="J517" s="406" t="s">
        <v>2105</v>
      </c>
      <c r="K517" s="594">
        <f>'Allegato 1.1 (CE) new'!L517</f>
        <v>271203.20000000001</v>
      </c>
      <c r="L517" s="594">
        <f>'Allegato 1.1 (CE) new'!M517</f>
        <v>0</v>
      </c>
      <c r="M517" s="594">
        <f>'Allegato 1.1 (CE) new'!N517</f>
        <v>0</v>
      </c>
      <c r="N517" s="594">
        <f>'Allegato 1.1 (CE) new'!O517</f>
        <v>0</v>
      </c>
      <c r="O517" s="578">
        <f t="shared" si="283"/>
        <v>0</v>
      </c>
      <c r="P517" s="578">
        <f t="shared" si="283"/>
        <v>0</v>
      </c>
      <c r="Q517" s="578">
        <f t="shared" si="284"/>
        <v>0</v>
      </c>
      <c r="R517" s="578">
        <f t="shared" si="285"/>
        <v>0</v>
      </c>
      <c r="S517" s="578">
        <f>'Allegato 1.1 (CE) new'!R517</f>
        <v>0</v>
      </c>
      <c r="U517" s="361"/>
    </row>
    <row r="518" spans="1:21">
      <c r="A518" s="606"/>
      <c r="B518" s="398" t="s">
        <v>2093</v>
      </c>
      <c r="C518" s="398" t="s">
        <v>957</v>
      </c>
      <c r="D518" s="399" t="s">
        <v>958</v>
      </c>
      <c r="E518" s="398">
        <v>5</v>
      </c>
      <c r="F518" s="400">
        <v>5</v>
      </c>
      <c r="G518" s="400">
        <v>1</v>
      </c>
      <c r="H518" s="400">
        <v>1</v>
      </c>
      <c r="I518" s="400">
        <v>15</v>
      </c>
      <c r="J518" s="406" t="s">
        <v>2106</v>
      </c>
      <c r="K518" s="594">
        <f>'Allegato 1.1 (CE) new'!L518</f>
        <v>0</v>
      </c>
      <c r="L518" s="594">
        <f>'Allegato 1.1 (CE) new'!M518</f>
        <v>0</v>
      </c>
      <c r="M518" s="594">
        <f>'Allegato 1.1 (CE) new'!N518</f>
        <v>0</v>
      </c>
      <c r="N518" s="594">
        <f>'Allegato 1.1 (CE) new'!O518</f>
        <v>0</v>
      </c>
      <c r="O518" s="578">
        <f t="shared" si="283"/>
        <v>0</v>
      </c>
      <c r="P518" s="578">
        <f t="shared" si="283"/>
        <v>0</v>
      </c>
      <c r="Q518" s="578">
        <f t="shared" si="284"/>
        <v>0</v>
      </c>
      <c r="R518" s="578">
        <f t="shared" si="285"/>
        <v>0</v>
      </c>
      <c r="S518" s="578">
        <f>'Allegato 1.1 (CE) new'!R518</f>
        <v>0</v>
      </c>
      <c r="U518" s="361"/>
    </row>
    <row r="519" spans="1:21">
      <c r="A519" s="606"/>
      <c r="B519" s="398" t="s">
        <v>2089</v>
      </c>
      <c r="C519" s="398" t="s">
        <v>953</v>
      </c>
      <c r="D519" s="399" t="s">
        <v>954</v>
      </c>
      <c r="E519" s="398">
        <v>5</v>
      </c>
      <c r="F519" s="400">
        <v>5</v>
      </c>
      <c r="G519" s="400">
        <v>1</v>
      </c>
      <c r="H519" s="400">
        <v>1</v>
      </c>
      <c r="I519" s="400">
        <v>16</v>
      </c>
      <c r="J519" s="406" t="s">
        <v>2107</v>
      </c>
      <c r="K519" s="594">
        <f>'Allegato 1.1 (CE) new'!L519</f>
        <v>0</v>
      </c>
      <c r="L519" s="594">
        <f>'Allegato 1.1 (CE) new'!M519</f>
        <v>0</v>
      </c>
      <c r="M519" s="594">
        <f>'Allegato 1.1 (CE) new'!N519</f>
        <v>0</v>
      </c>
      <c r="N519" s="594">
        <f>'Allegato 1.1 (CE) new'!O519</f>
        <v>0</v>
      </c>
      <c r="O519" s="578">
        <f t="shared" si="283"/>
        <v>0</v>
      </c>
      <c r="P519" s="578">
        <f t="shared" si="283"/>
        <v>0</v>
      </c>
      <c r="Q519" s="578">
        <f t="shared" si="284"/>
        <v>0</v>
      </c>
      <c r="R519" s="578">
        <f t="shared" si="285"/>
        <v>0</v>
      </c>
      <c r="S519" s="578">
        <f>'Allegato 1.1 (CE) new'!R519</f>
        <v>0</v>
      </c>
      <c r="U519" s="361"/>
    </row>
    <row r="520" spans="1:21">
      <c r="A520" s="606"/>
      <c r="B520" s="398" t="s">
        <v>2091</v>
      </c>
      <c r="C520" s="398" t="s">
        <v>955</v>
      </c>
      <c r="D520" s="399" t="s">
        <v>956</v>
      </c>
      <c r="E520" s="398">
        <v>5</v>
      </c>
      <c r="F520" s="400">
        <v>5</v>
      </c>
      <c r="G520" s="400">
        <v>1</v>
      </c>
      <c r="H520" s="400">
        <v>1</v>
      </c>
      <c r="I520" s="400">
        <v>17</v>
      </c>
      <c r="J520" s="406" t="s">
        <v>2108</v>
      </c>
      <c r="K520" s="594">
        <f>'Allegato 1.1 (CE) new'!L520</f>
        <v>0</v>
      </c>
      <c r="L520" s="594">
        <f>'Allegato 1.1 (CE) new'!M520</f>
        <v>0</v>
      </c>
      <c r="M520" s="594">
        <f>'Allegato 1.1 (CE) new'!N520</f>
        <v>0</v>
      </c>
      <c r="N520" s="594">
        <f>'Allegato 1.1 (CE) new'!O520</f>
        <v>0</v>
      </c>
      <c r="O520" s="578">
        <f t="shared" ref="O520:P524" si="286">N520*0.02+N520</f>
        <v>0</v>
      </c>
      <c r="P520" s="578">
        <f t="shared" si="286"/>
        <v>0</v>
      </c>
      <c r="Q520" s="578">
        <f t="shared" si="284"/>
        <v>0</v>
      </c>
      <c r="R520" s="578">
        <f t="shared" si="285"/>
        <v>0</v>
      </c>
      <c r="S520" s="578">
        <f>'Allegato 1.1 (CE) new'!R520</f>
        <v>0</v>
      </c>
      <c r="U520" s="361"/>
    </row>
    <row r="521" spans="1:21">
      <c r="A521" s="606"/>
      <c r="B521" s="398" t="s">
        <v>2093</v>
      </c>
      <c r="C521" s="398" t="s">
        <v>957</v>
      </c>
      <c r="D521" s="399" t="s">
        <v>958</v>
      </c>
      <c r="E521" s="398">
        <v>5</v>
      </c>
      <c r="F521" s="400">
        <v>5</v>
      </c>
      <c r="G521" s="400">
        <v>1</v>
      </c>
      <c r="H521" s="400">
        <v>1</v>
      </c>
      <c r="I521" s="400">
        <v>18</v>
      </c>
      <c r="J521" s="406" t="s">
        <v>2109</v>
      </c>
      <c r="K521" s="594">
        <f>'Allegato 1.1 (CE) new'!L521</f>
        <v>0</v>
      </c>
      <c r="L521" s="594">
        <f>'Allegato 1.1 (CE) new'!M521</f>
        <v>0</v>
      </c>
      <c r="M521" s="594">
        <f>'Allegato 1.1 (CE) new'!N521</f>
        <v>0</v>
      </c>
      <c r="N521" s="594">
        <f>'Allegato 1.1 (CE) new'!O521</f>
        <v>0</v>
      </c>
      <c r="O521" s="578">
        <f t="shared" si="286"/>
        <v>0</v>
      </c>
      <c r="P521" s="578">
        <f t="shared" si="286"/>
        <v>0</v>
      </c>
      <c r="Q521" s="578">
        <f t="shared" si="284"/>
        <v>0</v>
      </c>
      <c r="R521" s="578">
        <f t="shared" si="285"/>
        <v>0</v>
      </c>
      <c r="S521" s="578">
        <f>'Allegato 1.1 (CE) new'!R521</f>
        <v>0</v>
      </c>
      <c r="U521" s="361"/>
    </row>
    <row r="522" spans="1:21">
      <c r="A522" s="606"/>
      <c r="B522" s="398" t="s">
        <v>2089</v>
      </c>
      <c r="C522" s="398" t="s">
        <v>953</v>
      </c>
      <c r="D522" s="399" t="s">
        <v>954</v>
      </c>
      <c r="E522" s="398">
        <v>5</v>
      </c>
      <c r="F522" s="400">
        <v>5</v>
      </c>
      <c r="G522" s="400">
        <v>1</v>
      </c>
      <c r="H522" s="400">
        <v>1</v>
      </c>
      <c r="I522" s="400">
        <v>19</v>
      </c>
      <c r="J522" s="406" t="s">
        <v>2110</v>
      </c>
      <c r="K522" s="523">
        <f>'Allegato 1.1 (CE) new'!L522</f>
        <v>481539.88</v>
      </c>
      <c r="L522" s="594">
        <f>'Allegato 1.1 (CE) new'!M522</f>
        <v>0</v>
      </c>
      <c r="M522" s="594">
        <f>'Allegato 1.1 (CE) new'!N522</f>
        <v>0</v>
      </c>
      <c r="N522" s="594">
        <f>'Allegato 1.1 (CE) new'!O522</f>
        <v>0</v>
      </c>
      <c r="O522" s="578">
        <f t="shared" si="286"/>
        <v>0</v>
      </c>
      <c r="P522" s="578">
        <f t="shared" si="286"/>
        <v>0</v>
      </c>
      <c r="Q522" s="578">
        <f t="shared" si="284"/>
        <v>0</v>
      </c>
      <c r="R522" s="578">
        <f t="shared" si="285"/>
        <v>0</v>
      </c>
      <c r="S522" s="578">
        <f>'Allegato 1.1 (CE) new'!R522</f>
        <v>0</v>
      </c>
      <c r="U522" s="361"/>
    </row>
    <row r="523" spans="1:21">
      <c r="A523" s="606"/>
      <c r="B523" s="398" t="s">
        <v>2091</v>
      </c>
      <c r="C523" s="398" t="s">
        <v>955</v>
      </c>
      <c r="D523" s="399" t="s">
        <v>956</v>
      </c>
      <c r="E523" s="398">
        <v>5</v>
      </c>
      <c r="F523" s="400">
        <v>5</v>
      </c>
      <c r="G523" s="400">
        <v>1</v>
      </c>
      <c r="H523" s="400">
        <v>1</v>
      </c>
      <c r="I523" s="400">
        <v>20</v>
      </c>
      <c r="J523" s="406" t="s">
        <v>2111</v>
      </c>
      <c r="K523" s="594">
        <f>'Allegato 1.1 (CE) new'!L523</f>
        <v>56636.2</v>
      </c>
      <c r="L523" s="594">
        <f>'Allegato 1.1 (CE) new'!M523</f>
        <v>0</v>
      </c>
      <c r="M523" s="594">
        <f>'Allegato 1.1 (CE) new'!N523</f>
        <v>0</v>
      </c>
      <c r="N523" s="594">
        <f>'Allegato 1.1 (CE) new'!O523</f>
        <v>0</v>
      </c>
      <c r="O523" s="578">
        <f t="shared" si="286"/>
        <v>0</v>
      </c>
      <c r="P523" s="578">
        <f t="shared" si="286"/>
        <v>0</v>
      </c>
      <c r="Q523" s="578">
        <f t="shared" si="284"/>
        <v>0</v>
      </c>
      <c r="R523" s="578">
        <f t="shared" si="285"/>
        <v>0</v>
      </c>
      <c r="S523" s="578">
        <f>'Allegato 1.1 (CE) new'!R523</f>
        <v>0</v>
      </c>
      <c r="U523" s="361"/>
    </row>
    <row r="524" spans="1:21">
      <c r="A524" s="606"/>
      <c r="B524" s="398" t="s">
        <v>2093</v>
      </c>
      <c r="C524" s="398" t="s">
        <v>957</v>
      </c>
      <c r="D524" s="399" t="s">
        <v>958</v>
      </c>
      <c r="E524" s="398">
        <v>5</v>
      </c>
      <c r="F524" s="400">
        <v>5</v>
      </c>
      <c r="G524" s="400">
        <v>1</v>
      </c>
      <c r="H524" s="400">
        <v>1</v>
      </c>
      <c r="I524" s="400">
        <v>21</v>
      </c>
      <c r="J524" s="406" t="s">
        <v>2112</v>
      </c>
      <c r="K524" s="594">
        <f>'Allegato 1.1 (CE) new'!L524</f>
        <v>0</v>
      </c>
      <c r="L524" s="594">
        <f>'Allegato 1.1 (CE) new'!M524</f>
        <v>0</v>
      </c>
      <c r="M524" s="594">
        <f>'Allegato 1.1 (CE) new'!N524</f>
        <v>0</v>
      </c>
      <c r="N524" s="594">
        <f>'Allegato 1.1 (CE) new'!O524</f>
        <v>0</v>
      </c>
      <c r="O524" s="578">
        <f t="shared" si="286"/>
        <v>0</v>
      </c>
      <c r="P524" s="578">
        <f t="shared" si="286"/>
        <v>0</v>
      </c>
      <c r="Q524" s="578">
        <f t="shared" si="284"/>
        <v>0</v>
      </c>
      <c r="R524" s="578">
        <f t="shared" si="285"/>
        <v>0</v>
      </c>
      <c r="S524" s="578">
        <f>'Allegato 1.1 (CE) new'!R524</f>
        <v>0</v>
      </c>
      <c r="U524" s="361"/>
    </row>
    <row r="525" spans="1:21">
      <c r="A525" s="605"/>
      <c r="B525" s="393" t="s">
        <v>2113</v>
      </c>
      <c r="C525" s="393" t="s">
        <v>959</v>
      </c>
      <c r="D525" s="394" t="s">
        <v>960</v>
      </c>
      <c r="E525" s="393">
        <v>5</v>
      </c>
      <c r="F525" s="395">
        <v>5</v>
      </c>
      <c r="G525" s="395">
        <v>1</v>
      </c>
      <c r="H525" s="395">
        <v>2</v>
      </c>
      <c r="I525" s="395">
        <v>0</v>
      </c>
      <c r="J525" s="396" t="s">
        <v>2114</v>
      </c>
      <c r="K525" s="593">
        <f>'Allegato 1.1 (CE) new'!L525</f>
        <v>2980388.7499999995</v>
      </c>
      <c r="L525" s="593">
        <f>'Allegato 1.1 (CE) new'!M525</f>
        <v>3183410</v>
      </c>
      <c r="M525" s="593">
        <f>'Allegato 1.1 (CE) new'!N525</f>
        <v>2974522</v>
      </c>
      <c r="N525" s="593">
        <f>'Allegato 1.1 (CE) new'!O525</f>
        <v>3024950</v>
      </c>
      <c r="O525" s="593">
        <f t="shared" ref="O525:P525" si="287">SUBTOTAL(9,O526:O546)</f>
        <v>3085449</v>
      </c>
      <c r="P525" s="593">
        <f t="shared" si="287"/>
        <v>3147157.98</v>
      </c>
      <c r="Q525" s="593">
        <f>SUBTOTAL(9,Q526:Q546)</f>
        <v>50428</v>
      </c>
      <c r="R525" s="593">
        <f>SUBTOTAL(9,R526:R546)</f>
        <v>-158460</v>
      </c>
      <c r="S525" s="593">
        <f>'Allegato 1.1 (CE) new'!R525</f>
        <v>0</v>
      </c>
      <c r="U525" s="361"/>
    </row>
    <row r="526" spans="1:21">
      <c r="A526" s="606"/>
      <c r="B526" s="398" t="s">
        <v>2115</v>
      </c>
      <c r="C526" s="398" t="s">
        <v>961</v>
      </c>
      <c r="D526" s="399" t="s">
        <v>962</v>
      </c>
      <c r="E526" s="398">
        <v>5</v>
      </c>
      <c r="F526" s="400">
        <v>5</v>
      </c>
      <c r="G526" s="400">
        <v>1</v>
      </c>
      <c r="H526" s="400">
        <v>2</v>
      </c>
      <c r="I526" s="400">
        <v>1</v>
      </c>
      <c r="J526" s="406" t="s">
        <v>2090</v>
      </c>
      <c r="K526" s="565">
        <f>'Allegato 1.1 (CE) new'!L526</f>
        <v>1717542.53</v>
      </c>
      <c r="L526" s="594">
        <f>'Allegato 1.1 (CE) new'!M526</f>
        <v>3183410</v>
      </c>
      <c r="M526" s="594">
        <f>'Allegato 1.1 (CE) new'!N526</f>
        <v>2974522</v>
      </c>
      <c r="N526" s="594">
        <f>'Allegato 1.1 (CE) new'!O526</f>
        <v>3024950</v>
      </c>
      <c r="O526" s="578">
        <f t="shared" ref="O526:P541" si="288">N526*0.02+N526</f>
        <v>3085449</v>
      </c>
      <c r="P526" s="578">
        <f t="shared" si="288"/>
        <v>3147157.98</v>
      </c>
      <c r="Q526" s="578">
        <f t="shared" ref="Q526:Q546" si="289">N526-M526</f>
        <v>50428</v>
      </c>
      <c r="R526" s="578">
        <f t="shared" ref="R526:R546" si="290">N526-L526</f>
        <v>-158460</v>
      </c>
      <c r="S526" s="578">
        <f>'Allegato 1.1 (CE) new'!R526</f>
        <v>0</v>
      </c>
      <c r="U526" s="361"/>
    </row>
    <row r="527" spans="1:21">
      <c r="A527" s="606"/>
      <c r="B527" s="398" t="s">
        <v>2116</v>
      </c>
      <c r="C527" s="398" t="s">
        <v>963</v>
      </c>
      <c r="D527" s="399" t="s">
        <v>964</v>
      </c>
      <c r="E527" s="398">
        <v>5</v>
      </c>
      <c r="F527" s="400">
        <v>5</v>
      </c>
      <c r="G527" s="400">
        <v>1</v>
      </c>
      <c r="H527" s="400">
        <v>2</v>
      </c>
      <c r="I527" s="400">
        <v>2</v>
      </c>
      <c r="J527" s="406" t="s">
        <v>2092</v>
      </c>
      <c r="K527" s="594">
        <f>'Allegato 1.1 (CE) new'!L527</f>
        <v>0</v>
      </c>
      <c r="L527" s="594">
        <f>'Allegato 1.1 (CE) new'!M527</f>
        <v>0</v>
      </c>
      <c r="M527" s="594">
        <f>'Allegato 1.1 (CE) new'!N527</f>
        <v>0</v>
      </c>
      <c r="N527" s="594">
        <f>'Allegato 1.1 (CE) new'!O527</f>
        <v>0</v>
      </c>
      <c r="O527" s="578">
        <f t="shared" si="288"/>
        <v>0</v>
      </c>
      <c r="P527" s="578">
        <f t="shared" si="288"/>
        <v>0</v>
      </c>
      <c r="Q527" s="578">
        <f t="shared" si="289"/>
        <v>0</v>
      </c>
      <c r="R527" s="578">
        <f t="shared" si="290"/>
        <v>0</v>
      </c>
      <c r="S527" s="578">
        <f>'Allegato 1.1 (CE) new'!R527</f>
        <v>0</v>
      </c>
      <c r="U527" s="361"/>
    </row>
    <row r="528" spans="1:21">
      <c r="A528" s="606"/>
      <c r="B528" s="398" t="s">
        <v>2117</v>
      </c>
      <c r="C528" s="398" t="s">
        <v>965</v>
      </c>
      <c r="D528" s="399" t="s">
        <v>966</v>
      </c>
      <c r="E528" s="398">
        <v>5</v>
      </c>
      <c r="F528" s="400">
        <v>5</v>
      </c>
      <c r="G528" s="400">
        <v>1</v>
      </c>
      <c r="H528" s="400">
        <v>2</v>
      </c>
      <c r="I528" s="400">
        <v>3</v>
      </c>
      <c r="J528" s="406" t="s">
        <v>2094</v>
      </c>
      <c r="K528" s="594">
        <f>'Allegato 1.1 (CE) new'!L528</f>
        <v>0</v>
      </c>
      <c r="L528" s="594">
        <f>'Allegato 1.1 (CE) new'!M528</f>
        <v>0</v>
      </c>
      <c r="M528" s="594">
        <f>'Allegato 1.1 (CE) new'!N528</f>
        <v>0</v>
      </c>
      <c r="N528" s="594">
        <f>'Allegato 1.1 (CE) new'!O528</f>
        <v>0</v>
      </c>
      <c r="O528" s="578">
        <f t="shared" si="288"/>
        <v>0</v>
      </c>
      <c r="P528" s="578">
        <f t="shared" si="288"/>
        <v>0</v>
      </c>
      <c r="Q528" s="578">
        <f t="shared" si="289"/>
        <v>0</v>
      </c>
      <c r="R528" s="578">
        <f t="shared" si="290"/>
        <v>0</v>
      </c>
      <c r="S528" s="578">
        <f>'Allegato 1.1 (CE) new'!R528</f>
        <v>0</v>
      </c>
      <c r="U528" s="361"/>
    </row>
    <row r="529" spans="1:21">
      <c r="A529" s="606"/>
      <c r="B529" s="398" t="s">
        <v>2115</v>
      </c>
      <c r="C529" s="398" t="s">
        <v>961</v>
      </c>
      <c r="D529" s="399" t="s">
        <v>962</v>
      </c>
      <c r="E529" s="398">
        <v>5</v>
      </c>
      <c r="F529" s="400">
        <v>5</v>
      </c>
      <c r="G529" s="400">
        <v>1</v>
      </c>
      <c r="H529" s="400">
        <v>2</v>
      </c>
      <c r="I529" s="400">
        <v>4</v>
      </c>
      <c r="J529" s="406" t="s">
        <v>2095</v>
      </c>
      <c r="K529" s="565">
        <f>'Allegato 1.1 (CE) new'!L529</f>
        <v>466026.77</v>
      </c>
      <c r="L529" s="594">
        <f>'Allegato 1.1 (CE) new'!M529</f>
        <v>0</v>
      </c>
      <c r="M529" s="594">
        <f>'Allegato 1.1 (CE) new'!N529</f>
        <v>0</v>
      </c>
      <c r="N529" s="594">
        <f>'Allegato 1.1 (CE) new'!O529</f>
        <v>0</v>
      </c>
      <c r="O529" s="578">
        <f t="shared" si="288"/>
        <v>0</v>
      </c>
      <c r="P529" s="578">
        <f t="shared" si="288"/>
        <v>0</v>
      </c>
      <c r="Q529" s="578">
        <f t="shared" si="289"/>
        <v>0</v>
      </c>
      <c r="R529" s="578">
        <f t="shared" si="290"/>
        <v>0</v>
      </c>
      <c r="S529" s="578">
        <f>'Allegato 1.1 (CE) new'!R529</f>
        <v>0</v>
      </c>
      <c r="U529" s="361"/>
    </row>
    <row r="530" spans="1:21">
      <c r="A530" s="606"/>
      <c r="B530" s="398" t="s">
        <v>2116</v>
      </c>
      <c r="C530" s="398" t="s">
        <v>963</v>
      </c>
      <c r="D530" s="399" t="s">
        <v>964</v>
      </c>
      <c r="E530" s="398">
        <v>5</v>
      </c>
      <c r="F530" s="400">
        <v>5</v>
      </c>
      <c r="G530" s="400">
        <v>1</v>
      </c>
      <c r="H530" s="400">
        <v>2</v>
      </c>
      <c r="I530" s="400">
        <v>5</v>
      </c>
      <c r="J530" s="406" t="s">
        <v>2096</v>
      </c>
      <c r="K530" s="594">
        <f>'Allegato 1.1 (CE) new'!L530</f>
        <v>0</v>
      </c>
      <c r="L530" s="594">
        <f>'Allegato 1.1 (CE) new'!M530</f>
        <v>0</v>
      </c>
      <c r="M530" s="594">
        <f>'Allegato 1.1 (CE) new'!N530</f>
        <v>0</v>
      </c>
      <c r="N530" s="594">
        <f>'Allegato 1.1 (CE) new'!O530</f>
        <v>0</v>
      </c>
      <c r="O530" s="578">
        <f t="shared" si="288"/>
        <v>0</v>
      </c>
      <c r="P530" s="578">
        <f t="shared" si="288"/>
        <v>0</v>
      </c>
      <c r="Q530" s="578">
        <f t="shared" si="289"/>
        <v>0</v>
      </c>
      <c r="R530" s="578">
        <f t="shared" si="290"/>
        <v>0</v>
      </c>
      <c r="S530" s="578">
        <f>'Allegato 1.1 (CE) new'!R530</f>
        <v>0</v>
      </c>
      <c r="U530" s="361"/>
    </row>
    <row r="531" spans="1:21">
      <c r="A531" s="606"/>
      <c r="B531" s="398" t="s">
        <v>2117</v>
      </c>
      <c r="C531" s="398" t="s">
        <v>965</v>
      </c>
      <c r="D531" s="399" t="s">
        <v>966</v>
      </c>
      <c r="E531" s="398">
        <v>5</v>
      </c>
      <c r="F531" s="400">
        <v>5</v>
      </c>
      <c r="G531" s="400">
        <v>1</v>
      </c>
      <c r="H531" s="400">
        <v>2</v>
      </c>
      <c r="I531" s="400">
        <v>6</v>
      </c>
      <c r="J531" s="406" t="s">
        <v>2097</v>
      </c>
      <c r="K531" s="594">
        <f>'Allegato 1.1 (CE) new'!L531</f>
        <v>0</v>
      </c>
      <c r="L531" s="594">
        <f>'Allegato 1.1 (CE) new'!M531</f>
        <v>0</v>
      </c>
      <c r="M531" s="594">
        <f>'Allegato 1.1 (CE) new'!N531</f>
        <v>0</v>
      </c>
      <c r="N531" s="594">
        <f>'Allegato 1.1 (CE) new'!O531</f>
        <v>0</v>
      </c>
      <c r="O531" s="578">
        <f t="shared" si="288"/>
        <v>0</v>
      </c>
      <c r="P531" s="578">
        <f t="shared" si="288"/>
        <v>0</v>
      </c>
      <c r="Q531" s="578">
        <f t="shared" si="289"/>
        <v>0</v>
      </c>
      <c r="R531" s="578">
        <f t="shared" si="290"/>
        <v>0</v>
      </c>
      <c r="S531" s="578">
        <f>'Allegato 1.1 (CE) new'!R531</f>
        <v>0</v>
      </c>
      <c r="U531" s="361"/>
    </row>
    <row r="532" spans="1:21">
      <c r="A532" s="606"/>
      <c r="B532" s="398" t="s">
        <v>2115</v>
      </c>
      <c r="C532" s="398" t="s">
        <v>961</v>
      </c>
      <c r="D532" s="399" t="s">
        <v>962</v>
      </c>
      <c r="E532" s="398">
        <v>5</v>
      </c>
      <c r="F532" s="400">
        <v>5</v>
      </c>
      <c r="G532" s="400">
        <v>1</v>
      </c>
      <c r="H532" s="400">
        <v>2</v>
      </c>
      <c r="I532" s="400">
        <v>7</v>
      </c>
      <c r="J532" s="406" t="s">
        <v>2098</v>
      </c>
      <c r="K532" s="565">
        <f>'Allegato 1.1 (CE) new'!L532</f>
        <v>67474.850000000006</v>
      </c>
      <c r="L532" s="594">
        <f>'Allegato 1.1 (CE) new'!M532</f>
        <v>0</v>
      </c>
      <c r="M532" s="594">
        <f>'Allegato 1.1 (CE) new'!N532</f>
        <v>0</v>
      </c>
      <c r="N532" s="594">
        <f>'Allegato 1.1 (CE) new'!O532</f>
        <v>0</v>
      </c>
      <c r="O532" s="578">
        <f t="shared" si="288"/>
        <v>0</v>
      </c>
      <c r="P532" s="578">
        <f t="shared" si="288"/>
        <v>0</v>
      </c>
      <c r="Q532" s="578">
        <f t="shared" si="289"/>
        <v>0</v>
      </c>
      <c r="R532" s="578">
        <f t="shared" si="290"/>
        <v>0</v>
      </c>
      <c r="S532" s="578">
        <f>'Allegato 1.1 (CE) new'!R532</f>
        <v>0</v>
      </c>
      <c r="U532" s="361"/>
    </row>
    <row r="533" spans="1:21">
      <c r="A533" s="606"/>
      <c r="B533" s="398" t="s">
        <v>2116</v>
      </c>
      <c r="C533" s="398" t="s">
        <v>963</v>
      </c>
      <c r="D533" s="399" t="s">
        <v>964</v>
      </c>
      <c r="E533" s="398">
        <v>5</v>
      </c>
      <c r="F533" s="400">
        <v>5</v>
      </c>
      <c r="G533" s="400">
        <v>1</v>
      </c>
      <c r="H533" s="400">
        <v>2</v>
      </c>
      <c r="I533" s="400">
        <v>8</v>
      </c>
      <c r="J533" s="406" t="s">
        <v>2099</v>
      </c>
      <c r="K533" s="594">
        <f>'Allegato 1.1 (CE) new'!L533</f>
        <v>0</v>
      </c>
      <c r="L533" s="594">
        <f>'Allegato 1.1 (CE) new'!M533</f>
        <v>0</v>
      </c>
      <c r="M533" s="594">
        <f>'Allegato 1.1 (CE) new'!N533</f>
        <v>0</v>
      </c>
      <c r="N533" s="594">
        <f>'Allegato 1.1 (CE) new'!O533</f>
        <v>0</v>
      </c>
      <c r="O533" s="578">
        <f t="shared" si="288"/>
        <v>0</v>
      </c>
      <c r="P533" s="578">
        <f t="shared" si="288"/>
        <v>0</v>
      </c>
      <c r="Q533" s="578">
        <f t="shared" si="289"/>
        <v>0</v>
      </c>
      <c r="R533" s="578">
        <f t="shared" si="290"/>
        <v>0</v>
      </c>
      <c r="S533" s="578">
        <f>'Allegato 1.1 (CE) new'!R533</f>
        <v>0</v>
      </c>
      <c r="U533" s="361"/>
    </row>
    <row r="534" spans="1:21">
      <c r="A534" s="606"/>
      <c r="B534" s="398" t="s">
        <v>2117</v>
      </c>
      <c r="C534" s="398" t="s">
        <v>965</v>
      </c>
      <c r="D534" s="399" t="s">
        <v>966</v>
      </c>
      <c r="E534" s="398">
        <v>5</v>
      </c>
      <c r="F534" s="400">
        <v>5</v>
      </c>
      <c r="G534" s="400">
        <v>1</v>
      </c>
      <c r="H534" s="400">
        <v>2</v>
      </c>
      <c r="I534" s="400">
        <v>9</v>
      </c>
      <c r="J534" s="406" t="s">
        <v>2100</v>
      </c>
      <c r="K534" s="594">
        <f>'Allegato 1.1 (CE) new'!L534</f>
        <v>0</v>
      </c>
      <c r="L534" s="594">
        <f>'Allegato 1.1 (CE) new'!M534</f>
        <v>0</v>
      </c>
      <c r="M534" s="594">
        <f>'Allegato 1.1 (CE) new'!N534</f>
        <v>0</v>
      </c>
      <c r="N534" s="594">
        <f>'Allegato 1.1 (CE) new'!O534</f>
        <v>0</v>
      </c>
      <c r="O534" s="578">
        <f t="shared" si="288"/>
        <v>0</v>
      </c>
      <c r="P534" s="578">
        <f t="shared" si="288"/>
        <v>0</v>
      </c>
      <c r="Q534" s="578">
        <f t="shared" si="289"/>
        <v>0</v>
      </c>
      <c r="R534" s="578">
        <f t="shared" si="290"/>
        <v>0</v>
      </c>
      <c r="S534" s="578">
        <f>'Allegato 1.1 (CE) new'!R534</f>
        <v>0</v>
      </c>
      <c r="U534" s="361"/>
    </row>
    <row r="535" spans="1:21">
      <c r="A535" s="606"/>
      <c r="B535" s="398" t="s">
        <v>2115</v>
      </c>
      <c r="C535" s="398" t="s">
        <v>961</v>
      </c>
      <c r="D535" s="399" t="s">
        <v>962</v>
      </c>
      <c r="E535" s="398">
        <v>5</v>
      </c>
      <c r="F535" s="400">
        <v>5</v>
      </c>
      <c r="G535" s="400">
        <v>1</v>
      </c>
      <c r="H535" s="400">
        <v>2</v>
      </c>
      <c r="I535" s="400">
        <v>10</v>
      </c>
      <c r="J535" s="406" t="s">
        <v>2101</v>
      </c>
      <c r="K535" s="565">
        <f>'Allegato 1.1 (CE) new'!L535</f>
        <v>29562.880000000001</v>
      </c>
      <c r="L535" s="594">
        <f>'Allegato 1.1 (CE) new'!M535</f>
        <v>0</v>
      </c>
      <c r="M535" s="594">
        <f>'Allegato 1.1 (CE) new'!N535</f>
        <v>0</v>
      </c>
      <c r="N535" s="594">
        <f>'Allegato 1.1 (CE) new'!O535</f>
        <v>0</v>
      </c>
      <c r="O535" s="578">
        <f t="shared" si="288"/>
        <v>0</v>
      </c>
      <c r="P535" s="578">
        <f t="shared" si="288"/>
        <v>0</v>
      </c>
      <c r="Q535" s="578">
        <f t="shared" si="289"/>
        <v>0</v>
      </c>
      <c r="R535" s="578">
        <f t="shared" si="290"/>
        <v>0</v>
      </c>
      <c r="S535" s="578">
        <f>'Allegato 1.1 (CE) new'!R535</f>
        <v>0</v>
      </c>
      <c r="U535" s="361"/>
    </row>
    <row r="536" spans="1:21">
      <c r="A536" s="606"/>
      <c r="B536" s="398" t="s">
        <v>2116</v>
      </c>
      <c r="C536" s="398" t="s">
        <v>963</v>
      </c>
      <c r="D536" s="399" t="s">
        <v>964</v>
      </c>
      <c r="E536" s="398">
        <v>5</v>
      </c>
      <c r="F536" s="400">
        <v>5</v>
      </c>
      <c r="G536" s="400">
        <v>1</v>
      </c>
      <c r="H536" s="400">
        <v>2</v>
      </c>
      <c r="I536" s="400">
        <v>11</v>
      </c>
      <c r="J536" s="406" t="s">
        <v>2102</v>
      </c>
      <c r="K536" s="594">
        <f>'Allegato 1.1 (CE) new'!L536</f>
        <v>0</v>
      </c>
      <c r="L536" s="594">
        <f>'Allegato 1.1 (CE) new'!M536</f>
        <v>0</v>
      </c>
      <c r="M536" s="594">
        <f>'Allegato 1.1 (CE) new'!N536</f>
        <v>0</v>
      </c>
      <c r="N536" s="594">
        <f>'Allegato 1.1 (CE) new'!O536</f>
        <v>0</v>
      </c>
      <c r="O536" s="578">
        <f t="shared" si="288"/>
        <v>0</v>
      </c>
      <c r="P536" s="578">
        <f t="shared" si="288"/>
        <v>0</v>
      </c>
      <c r="Q536" s="578">
        <f t="shared" si="289"/>
        <v>0</v>
      </c>
      <c r="R536" s="578">
        <f t="shared" si="290"/>
        <v>0</v>
      </c>
      <c r="S536" s="578">
        <f>'Allegato 1.1 (CE) new'!R536</f>
        <v>0</v>
      </c>
      <c r="U536" s="361"/>
    </row>
    <row r="537" spans="1:21">
      <c r="A537" s="606"/>
      <c r="B537" s="398" t="s">
        <v>2117</v>
      </c>
      <c r="C537" s="398" t="s">
        <v>965</v>
      </c>
      <c r="D537" s="399" t="s">
        <v>966</v>
      </c>
      <c r="E537" s="398">
        <v>5</v>
      </c>
      <c r="F537" s="400">
        <v>5</v>
      </c>
      <c r="G537" s="400">
        <v>1</v>
      </c>
      <c r="H537" s="400">
        <v>2</v>
      </c>
      <c r="I537" s="400">
        <v>12</v>
      </c>
      <c r="J537" s="406" t="s">
        <v>2103</v>
      </c>
      <c r="K537" s="594">
        <f>'Allegato 1.1 (CE) new'!L537</f>
        <v>0</v>
      </c>
      <c r="L537" s="594">
        <f>'Allegato 1.1 (CE) new'!M537</f>
        <v>0</v>
      </c>
      <c r="M537" s="594">
        <f>'Allegato 1.1 (CE) new'!N537</f>
        <v>0</v>
      </c>
      <c r="N537" s="594">
        <f>'Allegato 1.1 (CE) new'!O537</f>
        <v>0</v>
      </c>
      <c r="O537" s="578">
        <f t="shared" si="288"/>
        <v>0</v>
      </c>
      <c r="P537" s="578">
        <f t="shared" si="288"/>
        <v>0</v>
      </c>
      <c r="Q537" s="578">
        <f t="shared" si="289"/>
        <v>0</v>
      </c>
      <c r="R537" s="578">
        <f t="shared" si="290"/>
        <v>0</v>
      </c>
      <c r="S537" s="578">
        <f>'Allegato 1.1 (CE) new'!R537</f>
        <v>0</v>
      </c>
      <c r="U537" s="361"/>
    </row>
    <row r="538" spans="1:21">
      <c r="A538" s="606"/>
      <c r="B538" s="398" t="s">
        <v>2115</v>
      </c>
      <c r="C538" s="398" t="s">
        <v>961</v>
      </c>
      <c r="D538" s="399" t="s">
        <v>962</v>
      </c>
      <c r="E538" s="398">
        <v>5</v>
      </c>
      <c r="F538" s="400">
        <v>5</v>
      </c>
      <c r="G538" s="400">
        <v>1</v>
      </c>
      <c r="H538" s="400">
        <v>2</v>
      </c>
      <c r="I538" s="400">
        <v>13</v>
      </c>
      <c r="J538" s="406" t="s">
        <v>2104</v>
      </c>
      <c r="K538" s="565">
        <f>'Allegato 1.1 (CE) new'!L538</f>
        <v>640343.86</v>
      </c>
      <c r="L538" s="594">
        <f>'Allegato 1.1 (CE) new'!M538</f>
        <v>0</v>
      </c>
      <c r="M538" s="594">
        <f>'Allegato 1.1 (CE) new'!N538</f>
        <v>0</v>
      </c>
      <c r="N538" s="594">
        <f>'Allegato 1.1 (CE) new'!O538</f>
        <v>0</v>
      </c>
      <c r="O538" s="578">
        <f t="shared" si="288"/>
        <v>0</v>
      </c>
      <c r="P538" s="578">
        <f t="shared" si="288"/>
        <v>0</v>
      </c>
      <c r="Q538" s="578">
        <f t="shared" si="289"/>
        <v>0</v>
      </c>
      <c r="R538" s="578">
        <f t="shared" si="290"/>
        <v>0</v>
      </c>
      <c r="S538" s="578">
        <f>'Allegato 1.1 (CE) new'!R538</f>
        <v>0</v>
      </c>
      <c r="U538" s="361"/>
    </row>
    <row r="539" spans="1:21">
      <c r="A539" s="606"/>
      <c r="B539" s="398" t="s">
        <v>2116</v>
      </c>
      <c r="C539" s="398" t="s">
        <v>963</v>
      </c>
      <c r="D539" s="399" t="s">
        <v>964</v>
      </c>
      <c r="E539" s="398">
        <v>5</v>
      </c>
      <c r="F539" s="400">
        <v>5</v>
      </c>
      <c r="G539" s="400">
        <v>1</v>
      </c>
      <c r="H539" s="400">
        <v>2</v>
      </c>
      <c r="I539" s="400">
        <v>14</v>
      </c>
      <c r="J539" s="406" t="s">
        <v>2105</v>
      </c>
      <c r="K539" s="594">
        <f>'Allegato 1.1 (CE) new'!L539</f>
        <v>377.98</v>
      </c>
      <c r="L539" s="594">
        <f>'Allegato 1.1 (CE) new'!M539</f>
        <v>0</v>
      </c>
      <c r="M539" s="594">
        <f>'Allegato 1.1 (CE) new'!N539</f>
        <v>0</v>
      </c>
      <c r="N539" s="594">
        <f>'Allegato 1.1 (CE) new'!O539</f>
        <v>0</v>
      </c>
      <c r="O539" s="578">
        <f t="shared" si="288"/>
        <v>0</v>
      </c>
      <c r="P539" s="578">
        <f t="shared" si="288"/>
        <v>0</v>
      </c>
      <c r="Q539" s="578">
        <f t="shared" si="289"/>
        <v>0</v>
      </c>
      <c r="R539" s="578">
        <f t="shared" si="290"/>
        <v>0</v>
      </c>
      <c r="S539" s="578">
        <f>'Allegato 1.1 (CE) new'!R539</f>
        <v>0</v>
      </c>
      <c r="U539" s="361"/>
    </row>
    <row r="540" spans="1:21">
      <c r="A540" s="606"/>
      <c r="B540" s="398" t="s">
        <v>2117</v>
      </c>
      <c r="C540" s="398" t="s">
        <v>965</v>
      </c>
      <c r="D540" s="399" t="s">
        <v>966</v>
      </c>
      <c r="E540" s="398">
        <v>5</v>
      </c>
      <c r="F540" s="400">
        <v>5</v>
      </c>
      <c r="G540" s="400">
        <v>1</v>
      </c>
      <c r="H540" s="400">
        <v>2</v>
      </c>
      <c r="I540" s="400">
        <v>15</v>
      </c>
      <c r="J540" s="406" t="s">
        <v>2106</v>
      </c>
      <c r="K540" s="594">
        <f>'Allegato 1.1 (CE) new'!L540</f>
        <v>0</v>
      </c>
      <c r="L540" s="594">
        <f>'Allegato 1.1 (CE) new'!M540</f>
        <v>0</v>
      </c>
      <c r="M540" s="594">
        <f>'Allegato 1.1 (CE) new'!N540</f>
        <v>0</v>
      </c>
      <c r="N540" s="594">
        <f>'Allegato 1.1 (CE) new'!O540</f>
        <v>0</v>
      </c>
      <c r="O540" s="578">
        <f t="shared" si="288"/>
        <v>0</v>
      </c>
      <c r="P540" s="578">
        <f t="shared" si="288"/>
        <v>0</v>
      </c>
      <c r="Q540" s="578">
        <f t="shared" si="289"/>
        <v>0</v>
      </c>
      <c r="R540" s="578">
        <f t="shared" si="290"/>
        <v>0</v>
      </c>
      <c r="S540" s="578">
        <f>'Allegato 1.1 (CE) new'!R540</f>
        <v>0</v>
      </c>
      <c r="U540" s="361"/>
    </row>
    <row r="541" spans="1:21">
      <c r="A541" s="606"/>
      <c r="B541" s="398" t="s">
        <v>2115</v>
      </c>
      <c r="C541" s="398" t="s">
        <v>961</v>
      </c>
      <c r="D541" s="399" t="s">
        <v>962</v>
      </c>
      <c r="E541" s="398">
        <v>5</v>
      </c>
      <c r="F541" s="400">
        <v>5</v>
      </c>
      <c r="G541" s="400">
        <v>1</v>
      </c>
      <c r="H541" s="400">
        <v>2</v>
      </c>
      <c r="I541" s="400">
        <v>16</v>
      </c>
      <c r="J541" s="406" t="s">
        <v>2107</v>
      </c>
      <c r="K541" s="594">
        <f>'Allegato 1.1 (CE) new'!L541</f>
        <v>0</v>
      </c>
      <c r="L541" s="594">
        <f>'Allegato 1.1 (CE) new'!M541</f>
        <v>0</v>
      </c>
      <c r="M541" s="594">
        <f>'Allegato 1.1 (CE) new'!N541</f>
        <v>0</v>
      </c>
      <c r="N541" s="594">
        <f>'Allegato 1.1 (CE) new'!O541</f>
        <v>0</v>
      </c>
      <c r="O541" s="578">
        <f t="shared" si="288"/>
        <v>0</v>
      </c>
      <c r="P541" s="578">
        <f t="shared" si="288"/>
        <v>0</v>
      </c>
      <c r="Q541" s="578">
        <f t="shared" si="289"/>
        <v>0</v>
      </c>
      <c r="R541" s="578">
        <f t="shared" si="290"/>
        <v>0</v>
      </c>
      <c r="S541" s="578">
        <f>'Allegato 1.1 (CE) new'!R541</f>
        <v>0</v>
      </c>
      <c r="U541" s="361"/>
    </row>
    <row r="542" spans="1:21">
      <c r="A542" s="606"/>
      <c r="B542" s="398" t="s">
        <v>2116</v>
      </c>
      <c r="C542" s="398" t="s">
        <v>963</v>
      </c>
      <c r="D542" s="399" t="s">
        <v>964</v>
      </c>
      <c r="E542" s="398">
        <v>5</v>
      </c>
      <c r="F542" s="400">
        <v>5</v>
      </c>
      <c r="G542" s="400">
        <v>1</v>
      </c>
      <c r="H542" s="400">
        <v>2</v>
      </c>
      <c r="I542" s="400">
        <v>17</v>
      </c>
      <c r="J542" s="406" t="s">
        <v>2108</v>
      </c>
      <c r="K542" s="594">
        <f>'Allegato 1.1 (CE) new'!L542</f>
        <v>0</v>
      </c>
      <c r="L542" s="594">
        <f>'Allegato 1.1 (CE) new'!M542</f>
        <v>0</v>
      </c>
      <c r="M542" s="594">
        <f>'Allegato 1.1 (CE) new'!N542</f>
        <v>0</v>
      </c>
      <c r="N542" s="594">
        <f>'Allegato 1.1 (CE) new'!O542</f>
        <v>0</v>
      </c>
      <c r="O542" s="578">
        <f t="shared" ref="O542:P546" si="291">N542*0.02+N542</f>
        <v>0</v>
      </c>
      <c r="P542" s="578">
        <f t="shared" si="291"/>
        <v>0</v>
      </c>
      <c r="Q542" s="578">
        <f t="shared" si="289"/>
        <v>0</v>
      </c>
      <c r="R542" s="578">
        <f t="shared" si="290"/>
        <v>0</v>
      </c>
      <c r="S542" s="578">
        <f>'Allegato 1.1 (CE) new'!R542</f>
        <v>0</v>
      </c>
      <c r="U542" s="361"/>
    </row>
    <row r="543" spans="1:21">
      <c r="A543" s="606"/>
      <c r="B543" s="398" t="s">
        <v>2117</v>
      </c>
      <c r="C543" s="398" t="s">
        <v>965</v>
      </c>
      <c r="D543" s="399" t="s">
        <v>966</v>
      </c>
      <c r="E543" s="398">
        <v>5</v>
      </c>
      <c r="F543" s="400">
        <v>5</v>
      </c>
      <c r="G543" s="400">
        <v>1</v>
      </c>
      <c r="H543" s="400">
        <v>2</v>
      </c>
      <c r="I543" s="400">
        <v>18</v>
      </c>
      <c r="J543" s="406" t="s">
        <v>2109</v>
      </c>
      <c r="K543" s="594">
        <f>'Allegato 1.1 (CE) new'!L543</f>
        <v>0</v>
      </c>
      <c r="L543" s="594">
        <f>'Allegato 1.1 (CE) new'!M543</f>
        <v>0</v>
      </c>
      <c r="M543" s="594">
        <f>'Allegato 1.1 (CE) new'!N543</f>
        <v>0</v>
      </c>
      <c r="N543" s="594">
        <f>'Allegato 1.1 (CE) new'!O543</f>
        <v>0</v>
      </c>
      <c r="O543" s="578">
        <f t="shared" si="291"/>
        <v>0</v>
      </c>
      <c r="P543" s="578">
        <f t="shared" si="291"/>
        <v>0</v>
      </c>
      <c r="Q543" s="578">
        <f t="shared" si="289"/>
        <v>0</v>
      </c>
      <c r="R543" s="578">
        <f t="shared" si="290"/>
        <v>0</v>
      </c>
      <c r="S543" s="578">
        <f>'Allegato 1.1 (CE) new'!R543</f>
        <v>0</v>
      </c>
      <c r="U543" s="361"/>
    </row>
    <row r="544" spans="1:21">
      <c r="A544" s="606"/>
      <c r="B544" s="398" t="s">
        <v>2115</v>
      </c>
      <c r="C544" s="398" t="s">
        <v>961</v>
      </c>
      <c r="D544" s="399" t="s">
        <v>962</v>
      </c>
      <c r="E544" s="398">
        <v>5</v>
      </c>
      <c r="F544" s="400">
        <v>5</v>
      </c>
      <c r="G544" s="400">
        <v>1</v>
      </c>
      <c r="H544" s="400">
        <v>2</v>
      </c>
      <c r="I544" s="400">
        <v>19</v>
      </c>
      <c r="J544" s="406" t="s">
        <v>2110</v>
      </c>
      <c r="K544" s="523">
        <f>'Allegato 1.1 (CE) new'!L544</f>
        <v>59059.88</v>
      </c>
      <c r="L544" s="594">
        <f>'Allegato 1.1 (CE) new'!M544</f>
        <v>0</v>
      </c>
      <c r="M544" s="594">
        <f>'Allegato 1.1 (CE) new'!N544</f>
        <v>0</v>
      </c>
      <c r="N544" s="594">
        <f>'Allegato 1.1 (CE) new'!O544</f>
        <v>0</v>
      </c>
      <c r="O544" s="578">
        <f t="shared" si="291"/>
        <v>0</v>
      </c>
      <c r="P544" s="578">
        <f t="shared" si="291"/>
        <v>0</v>
      </c>
      <c r="Q544" s="578">
        <f t="shared" si="289"/>
        <v>0</v>
      </c>
      <c r="R544" s="578">
        <f t="shared" si="290"/>
        <v>0</v>
      </c>
      <c r="S544" s="578">
        <f>'Allegato 1.1 (CE) new'!R544</f>
        <v>0</v>
      </c>
      <c r="U544" s="361"/>
    </row>
    <row r="545" spans="1:21">
      <c r="A545" s="606"/>
      <c r="B545" s="398" t="s">
        <v>2116</v>
      </c>
      <c r="C545" s="398" t="s">
        <v>963</v>
      </c>
      <c r="D545" s="399" t="s">
        <v>964</v>
      </c>
      <c r="E545" s="398">
        <v>5</v>
      </c>
      <c r="F545" s="400">
        <v>5</v>
      </c>
      <c r="G545" s="400">
        <v>1</v>
      </c>
      <c r="H545" s="400">
        <v>2</v>
      </c>
      <c r="I545" s="400">
        <v>20</v>
      </c>
      <c r="J545" s="406" t="s">
        <v>2111</v>
      </c>
      <c r="K545" s="594">
        <f>'Allegato 1.1 (CE) new'!L545</f>
        <v>0</v>
      </c>
      <c r="L545" s="594">
        <f>'Allegato 1.1 (CE) new'!M545</f>
        <v>0</v>
      </c>
      <c r="M545" s="594">
        <f>'Allegato 1.1 (CE) new'!N545</f>
        <v>0</v>
      </c>
      <c r="N545" s="594">
        <f>'Allegato 1.1 (CE) new'!O545</f>
        <v>0</v>
      </c>
      <c r="O545" s="578">
        <f t="shared" si="291"/>
        <v>0</v>
      </c>
      <c r="P545" s="578">
        <f t="shared" si="291"/>
        <v>0</v>
      </c>
      <c r="Q545" s="578">
        <f t="shared" si="289"/>
        <v>0</v>
      </c>
      <c r="R545" s="578">
        <f t="shared" si="290"/>
        <v>0</v>
      </c>
      <c r="S545" s="578">
        <f>'Allegato 1.1 (CE) new'!R545</f>
        <v>0</v>
      </c>
      <c r="U545" s="361"/>
    </row>
    <row r="546" spans="1:21">
      <c r="A546" s="606"/>
      <c r="B546" s="398" t="s">
        <v>2117</v>
      </c>
      <c r="C546" s="398" t="s">
        <v>965</v>
      </c>
      <c r="D546" s="399" t="s">
        <v>966</v>
      </c>
      <c r="E546" s="398">
        <v>5</v>
      </c>
      <c r="F546" s="400">
        <v>5</v>
      </c>
      <c r="G546" s="400">
        <v>1</v>
      </c>
      <c r="H546" s="400">
        <v>2</v>
      </c>
      <c r="I546" s="400">
        <v>21</v>
      </c>
      <c r="J546" s="406" t="s">
        <v>2112</v>
      </c>
      <c r="K546" s="565">
        <f>'Allegato 1.1 (CE) new'!L546</f>
        <v>0</v>
      </c>
      <c r="L546" s="594">
        <f>'Allegato 1.1 (CE) new'!M546</f>
        <v>0</v>
      </c>
      <c r="M546" s="594">
        <f>'Allegato 1.1 (CE) new'!N546</f>
        <v>0</v>
      </c>
      <c r="N546" s="594">
        <f>'Allegato 1.1 (CE) new'!O546</f>
        <v>0</v>
      </c>
      <c r="O546" s="578">
        <f t="shared" si="291"/>
        <v>0</v>
      </c>
      <c r="P546" s="578">
        <f t="shared" si="291"/>
        <v>0</v>
      </c>
      <c r="Q546" s="578">
        <f t="shared" si="289"/>
        <v>0</v>
      </c>
      <c r="R546" s="578">
        <f t="shared" si="290"/>
        <v>0</v>
      </c>
      <c r="S546" s="578">
        <f>'Allegato 1.1 (CE) new'!R546</f>
        <v>0</v>
      </c>
      <c r="U546" s="361"/>
    </row>
    <row r="547" spans="1:21">
      <c r="A547" s="607"/>
      <c r="B547" s="389" t="s">
        <v>2118</v>
      </c>
      <c r="C547" s="389" t="s">
        <v>967</v>
      </c>
      <c r="D547" s="388" t="s">
        <v>2119</v>
      </c>
      <c r="E547" s="389">
        <v>5</v>
      </c>
      <c r="F547" s="390">
        <v>5</v>
      </c>
      <c r="G547" s="390">
        <v>2</v>
      </c>
      <c r="H547" s="390">
        <v>0</v>
      </c>
      <c r="I547" s="390">
        <v>0</v>
      </c>
      <c r="J547" s="391" t="s">
        <v>2120</v>
      </c>
      <c r="K547" s="592">
        <f>'Allegato 1.1 (CE) new'!L547</f>
        <v>24914321.850000001</v>
      </c>
      <c r="L547" s="592">
        <f>'Allegato 1.1 (CE) new'!M547</f>
        <v>25490686</v>
      </c>
      <c r="M547" s="592">
        <f>'Allegato 1.1 (CE) new'!N547</f>
        <v>25390476</v>
      </c>
      <c r="N547" s="592">
        <f>'Allegato 1.1 (CE) new'!O547</f>
        <v>25699284</v>
      </c>
      <c r="O547" s="592">
        <f t="shared" ref="O547:R547" si="292">O548</f>
        <v>26213269.68</v>
      </c>
      <c r="P547" s="592">
        <f t="shared" si="292"/>
        <v>26737535.073599998</v>
      </c>
      <c r="Q547" s="592">
        <f t="shared" si="292"/>
        <v>308808</v>
      </c>
      <c r="R547" s="592">
        <f t="shared" si="292"/>
        <v>208598</v>
      </c>
      <c r="S547" s="592">
        <f>'Allegato 1.1 (CE) new'!R547</f>
        <v>0</v>
      </c>
      <c r="U547" s="361"/>
    </row>
    <row r="548" spans="1:21">
      <c r="A548" s="605"/>
      <c r="B548" s="393" t="s">
        <v>2118</v>
      </c>
      <c r="C548" s="393" t="s">
        <v>967</v>
      </c>
      <c r="D548" s="394" t="s">
        <v>2121</v>
      </c>
      <c r="E548" s="393">
        <v>5</v>
      </c>
      <c r="F548" s="395">
        <v>5</v>
      </c>
      <c r="G548" s="395">
        <v>2</v>
      </c>
      <c r="H548" s="395">
        <v>1</v>
      </c>
      <c r="I548" s="395">
        <v>0</v>
      </c>
      <c r="J548" s="396" t="s">
        <v>2122</v>
      </c>
      <c r="K548" s="593">
        <f>'Allegato 1.1 (CE) new'!L548</f>
        <v>24914321.850000001</v>
      </c>
      <c r="L548" s="593">
        <f>'Allegato 1.1 (CE) new'!M548</f>
        <v>25490686</v>
      </c>
      <c r="M548" s="593">
        <f>'Allegato 1.1 (CE) new'!N548</f>
        <v>25390476</v>
      </c>
      <c r="N548" s="593">
        <f>'Allegato 1.1 (CE) new'!O548</f>
        <v>25699284</v>
      </c>
      <c r="O548" s="593">
        <f t="shared" ref="O548:R548" si="293">SUBTOTAL(9,O549:O569)</f>
        <v>26213269.68</v>
      </c>
      <c r="P548" s="593">
        <f t="shared" si="293"/>
        <v>26737535.073599998</v>
      </c>
      <c r="Q548" s="593">
        <f t="shared" si="293"/>
        <v>308808</v>
      </c>
      <c r="R548" s="593">
        <f t="shared" si="293"/>
        <v>208598</v>
      </c>
      <c r="S548" s="593">
        <f>'Allegato 1.1 (CE) new'!R548</f>
        <v>0</v>
      </c>
      <c r="U548" s="361"/>
    </row>
    <row r="549" spans="1:21">
      <c r="A549" s="606"/>
      <c r="B549" s="398" t="s">
        <v>2123</v>
      </c>
      <c r="C549" s="398" t="s">
        <v>969</v>
      </c>
      <c r="D549" s="399" t="s">
        <v>970</v>
      </c>
      <c r="E549" s="398">
        <v>5</v>
      </c>
      <c r="F549" s="400">
        <v>5</v>
      </c>
      <c r="G549" s="400">
        <v>2</v>
      </c>
      <c r="H549" s="400">
        <v>1</v>
      </c>
      <c r="I549" s="400">
        <v>1</v>
      </c>
      <c r="J549" s="406" t="s">
        <v>2124</v>
      </c>
      <c r="K549" s="565">
        <f>'Allegato 1.1 (CE) new'!L549</f>
        <v>13947581.890000001</v>
      </c>
      <c r="L549" s="594">
        <f>'Allegato 1.1 (CE) new'!M549</f>
        <v>24938501</v>
      </c>
      <c r="M549" s="594">
        <f>'Allegato 1.1 (CE) new'!N549</f>
        <v>24908752</v>
      </c>
      <c r="N549" s="594">
        <f>'Allegato 1.1 (CE) new'!O549</f>
        <v>25185420</v>
      </c>
      <c r="O549" s="578">
        <f t="shared" ref="O549:P564" si="294">N549*0.02+N549</f>
        <v>25689128.399999999</v>
      </c>
      <c r="P549" s="578">
        <f t="shared" si="294"/>
        <v>26202910.967999998</v>
      </c>
      <c r="Q549" s="578">
        <f t="shared" ref="Q549:Q569" si="295">N549-M549</f>
        <v>276668</v>
      </c>
      <c r="R549" s="578">
        <f t="shared" ref="R549:R569" si="296">N549-L549</f>
        <v>246919</v>
      </c>
      <c r="S549" s="578">
        <f>'Allegato 1.1 (CE) new'!R549</f>
        <v>0</v>
      </c>
      <c r="U549" s="361"/>
    </row>
    <row r="550" spans="1:21">
      <c r="A550" s="606"/>
      <c r="B550" s="398" t="s">
        <v>2125</v>
      </c>
      <c r="C550" s="398" t="s">
        <v>971</v>
      </c>
      <c r="D550" s="399" t="s">
        <v>972</v>
      </c>
      <c r="E550" s="398">
        <v>5</v>
      </c>
      <c r="F550" s="400">
        <v>5</v>
      </c>
      <c r="G550" s="400">
        <v>2</v>
      </c>
      <c r="H550" s="400">
        <v>1</v>
      </c>
      <c r="I550" s="400">
        <v>2</v>
      </c>
      <c r="J550" s="406" t="s">
        <v>2126</v>
      </c>
      <c r="K550" s="594">
        <f>'Allegato 1.1 (CE) new'!L550</f>
        <v>266570.40000000002</v>
      </c>
      <c r="L550" s="594">
        <f>'Allegato 1.1 (CE) new'!M550</f>
        <v>552185</v>
      </c>
      <c r="M550" s="594">
        <f>'Allegato 1.1 (CE) new'!N550</f>
        <v>481724</v>
      </c>
      <c r="N550" s="594">
        <f>'Allegato 1.1 (CE) new'!O550</f>
        <v>513864</v>
      </c>
      <c r="O550" s="578">
        <f t="shared" si="294"/>
        <v>524141.28</v>
      </c>
      <c r="P550" s="578">
        <f t="shared" si="294"/>
        <v>534624.10560000001</v>
      </c>
      <c r="Q550" s="578">
        <f t="shared" si="295"/>
        <v>32140</v>
      </c>
      <c r="R550" s="578">
        <f t="shared" si="296"/>
        <v>-38321</v>
      </c>
      <c r="S550" s="578">
        <f>'Allegato 1.1 (CE) new'!R550</f>
        <v>0</v>
      </c>
      <c r="U550" s="361"/>
    </row>
    <row r="551" spans="1:21">
      <c r="A551" s="606"/>
      <c r="B551" s="398" t="s">
        <v>2127</v>
      </c>
      <c r="C551" s="398" t="s">
        <v>973</v>
      </c>
      <c r="D551" s="399" t="s">
        <v>974</v>
      </c>
      <c r="E551" s="398">
        <v>5</v>
      </c>
      <c r="F551" s="400">
        <v>5</v>
      </c>
      <c r="G551" s="400">
        <v>2</v>
      </c>
      <c r="H551" s="400">
        <v>1</v>
      </c>
      <c r="I551" s="400">
        <v>3</v>
      </c>
      <c r="J551" s="406" t="s">
        <v>2128</v>
      </c>
      <c r="K551" s="594">
        <f>'Allegato 1.1 (CE) new'!L551</f>
        <v>0</v>
      </c>
      <c r="L551" s="594">
        <f>'Allegato 1.1 (CE) new'!M551</f>
        <v>0</v>
      </c>
      <c r="M551" s="594">
        <f>'Allegato 1.1 (CE) new'!N551</f>
        <v>0</v>
      </c>
      <c r="N551" s="594">
        <f>'Allegato 1.1 (CE) new'!O551</f>
        <v>0</v>
      </c>
      <c r="O551" s="578">
        <f t="shared" si="294"/>
        <v>0</v>
      </c>
      <c r="P551" s="578">
        <f t="shared" si="294"/>
        <v>0</v>
      </c>
      <c r="Q551" s="578">
        <f t="shared" si="295"/>
        <v>0</v>
      </c>
      <c r="R551" s="578">
        <f t="shared" si="296"/>
        <v>0</v>
      </c>
      <c r="S551" s="578">
        <f>'Allegato 1.1 (CE) new'!R551</f>
        <v>0</v>
      </c>
      <c r="U551" s="361"/>
    </row>
    <row r="552" spans="1:21" ht="38.25">
      <c r="A552" s="606"/>
      <c r="B552" s="398" t="s">
        <v>2123</v>
      </c>
      <c r="C552" s="398" t="s">
        <v>969</v>
      </c>
      <c r="D552" s="399" t="s">
        <v>970</v>
      </c>
      <c r="E552" s="398">
        <v>5</v>
      </c>
      <c r="F552" s="400">
        <v>5</v>
      </c>
      <c r="G552" s="400">
        <v>2</v>
      </c>
      <c r="H552" s="400">
        <v>1</v>
      </c>
      <c r="I552" s="400">
        <v>4</v>
      </c>
      <c r="J552" s="406" t="s">
        <v>2129</v>
      </c>
      <c r="K552" s="565">
        <f>'Allegato 1.1 (CE) new'!L552</f>
        <v>2494959.9700000002</v>
      </c>
      <c r="L552" s="594">
        <f>'Allegato 1.1 (CE) new'!M552</f>
        <v>0</v>
      </c>
      <c r="M552" s="594">
        <f>'Allegato 1.1 (CE) new'!N552</f>
        <v>0</v>
      </c>
      <c r="N552" s="594">
        <f>'Allegato 1.1 (CE) new'!O552</f>
        <v>0</v>
      </c>
      <c r="O552" s="578">
        <f t="shared" si="294"/>
        <v>0</v>
      </c>
      <c r="P552" s="578">
        <f t="shared" si="294"/>
        <v>0</v>
      </c>
      <c r="Q552" s="578">
        <f t="shared" si="295"/>
        <v>0</v>
      </c>
      <c r="R552" s="578">
        <f t="shared" si="296"/>
        <v>0</v>
      </c>
      <c r="S552" s="578">
        <f>'Allegato 1.1 (CE) new'!R552</f>
        <v>0</v>
      </c>
      <c r="U552" s="361"/>
    </row>
    <row r="553" spans="1:21" ht="38.25">
      <c r="A553" s="606"/>
      <c r="B553" s="398" t="s">
        <v>2125</v>
      </c>
      <c r="C553" s="398" t="s">
        <v>971</v>
      </c>
      <c r="D553" s="399" t="s">
        <v>972</v>
      </c>
      <c r="E553" s="398">
        <v>5</v>
      </c>
      <c r="F553" s="400">
        <v>5</v>
      </c>
      <c r="G553" s="400">
        <v>2</v>
      </c>
      <c r="H553" s="400">
        <v>1</v>
      </c>
      <c r="I553" s="400">
        <v>5</v>
      </c>
      <c r="J553" s="406" t="s">
        <v>2130</v>
      </c>
      <c r="K553" s="594">
        <f>'Allegato 1.1 (CE) new'!L553</f>
        <v>22500</v>
      </c>
      <c r="L553" s="594">
        <f>'Allegato 1.1 (CE) new'!M553</f>
        <v>0</v>
      </c>
      <c r="M553" s="594">
        <f>'Allegato 1.1 (CE) new'!N553</f>
        <v>0</v>
      </c>
      <c r="N553" s="594">
        <f>'Allegato 1.1 (CE) new'!O553</f>
        <v>0</v>
      </c>
      <c r="O553" s="578">
        <f t="shared" si="294"/>
        <v>0</v>
      </c>
      <c r="P553" s="578">
        <f t="shared" si="294"/>
        <v>0</v>
      </c>
      <c r="Q553" s="578">
        <f t="shared" si="295"/>
        <v>0</v>
      </c>
      <c r="R553" s="578">
        <f t="shared" si="296"/>
        <v>0</v>
      </c>
      <c r="S553" s="578">
        <f>'Allegato 1.1 (CE) new'!R553</f>
        <v>0</v>
      </c>
      <c r="U553" s="361"/>
    </row>
    <row r="554" spans="1:21" ht="38.25">
      <c r="A554" s="606"/>
      <c r="B554" s="398" t="s">
        <v>2127</v>
      </c>
      <c r="C554" s="398" t="s">
        <v>973</v>
      </c>
      <c r="D554" s="399" t="s">
        <v>974</v>
      </c>
      <c r="E554" s="398">
        <v>5</v>
      </c>
      <c r="F554" s="400">
        <v>5</v>
      </c>
      <c r="G554" s="400">
        <v>2</v>
      </c>
      <c r="H554" s="400">
        <v>1</v>
      </c>
      <c r="I554" s="400">
        <v>6</v>
      </c>
      <c r="J554" s="406" t="s">
        <v>2131</v>
      </c>
      <c r="K554" s="594">
        <f>'Allegato 1.1 (CE) new'!L554</f>
        <v>0</v>
      </c>
      <c r="L554" s="594">
        <f>'Allegato 1.1 (CE) new'!M554</f>
        <v>0</v>
      </c>
      <c r="M554" s="594">
        <f>'Allegato 1.1 (CE) new'!N554</f>
        <v>0</v>
      </c>
      <c r="N554" s="594">
        <f>'Allegato 1.1 (CE) new'!O554</f>
        <v>0</v>
      </c>
      <c r="O554" s="578">
        <f t="shared" si="294"/>
        <v>0</v>
      </c>
      <c r="P554" s="578">
        <f t="shared" si="294"/>
        <v>0</v>
      </c>
      <c r="Q554" s="578">
        <f t="shared" si="295"/>
        <v>0</v>
      </c>
      <c r="R554" s="578">
        <f t="shared" si="296"/>
        <v>0</v>
      </c>
      <c r="S554" s="578">
        <f>'Allegato 1.1 (CE) new'!R554</f>
        <v>0</v>
      </c>
      <c r="U554" s="361"/>
    </row>
    <row r="555" spans="1:21" ht="25.5">
      <c r="A555" s="606"/>
      <c r="B555" s="398" t="s">
        <v>2123</v>
      </c>
      <c r="C555" s="398" t="s">
        <v>969</v>
      </c>
      <c r="D555" s="399" t="s">
        <v>970</v>
      </c>
      <c r="E555" s="398">
        <v>5</v>
      </c>
      <c r="F555" s="400">
        <v>5</v>
      </c>
      <c r="G555" s="400">
        <v>2</v>
      </c>
      <c r="H555" s="400">
        <v>1</v>
      </c>
      <c r="I555" s="400">
        <v>7</v>
      </c>
      <c r="J555" s="406" t="s">
        <v>2132</v>
      </c>
      <c r="K555" s="565">
        <f>'Allegato 1.1 (CE) new'!L555</f>
        <v>1600000</v>
      </c>
      <c r="L555" s="594">
        <f>'Allegato 1.1 (CE) new'!M555</f>
        <v>0</v>
      </c>
      <c r="M555" s="594">
        <f>'Allegato 1.1 (CE) new'!N555</f>
        <v>0</v>
      </c>
      <c r="N555" s="594">
        <f>'Allegato 1.1 (CE) new'!O555</f>
        <v>0</v>
      </c>
      <c r="O555" s="578">
        <f t="shared" si="294"/>
        <v>0</v>
      </c>
      <c r="P555" s="578">
        <f t="shared" si="294"/>
        <v>0</v>
      </c>
      <c r="Q555" s="578">
        <f t="shared" si="295"/>
        <v>0</v>
      </c>
      <c r="R555" s="578">
        <f t="shared" si="296"/>
        <v>0</v>
      </c>
      <c r="S555" s="578">
        <f>'Allegato 1.1 (CE) new'!R555</f>
        <v>0</v>
      </c>
      <c r="U555" s="361"/>
    </row>
    <row r="556" spans="1:21" ht="25.5">
      <c r="A556" s="606"/>
      <c r="B556" s="398" t="s">
        <v>2125</v>
      </c>
      <c r="C556" s="398" t="s">
        <v>971</v>
      </c>
      <c r="D556" s="399" t="s">
        <v>972</v>
      </c>
      <c r="E556" s="398">
        <v>5</v>
      </c>
      <c r="F556" s="400">
        <v>5</v>
      </c>
      <c r="G556" s="400">
        <v>2</v>
      </c>
      <c r="H556" s="400">
        <v>1</v>
      </c>
      <c r="I556" s="400">
        <v>8</v>
      </c>
      <c r="J556" s="406" t="s">
        <v>2133</v>
      </c>
      <c r="K556" s="594">
        <f>'Allegato 1.1 (CE) new'!L556</f>
        <v>30000</v>
      </c>
      <c r="L556" s="594">
        <f>'Allegato 1.1 (CE) new'!M556</f>
        <v>0</v>
      </c>
      <c r="M556" s="594">
        <f>'Allegato 1.1 (CE) new'!N556</f>
        <v>0</v>
      </c>
      <c r="N556" s="594">
        <f>'Allegato 1.1 (CE) new'!O556</f>
        <v>0</v>
      </c>
      <c r="O556" s="578">
        <f t="shared" si="294"/>
        <v>0</v>
      </c>
      <c r="P556" s="578">
        <f t="shared" si="294"/>
        <v>0</v>
      </c>
      <c r="Q556" s="578">
        <f t="shared" si="295"/>
        <v>0</v>
      </c>
      <c r="R556" s="578">
        <f t="shared" si="296"/>
        <v>0</v>
      </c>
      <c r="S556" s="578">
        <f>'Allegato 1.1 (CE) new'!R556</f>
        <v>0</v>
      </c>
      <c r="U556" s="361"/>
    </row>
    <row r="557" spans="1:21" ht="25.5">
      <c r="A557" s="606"/>
      <c r="B557" s="398" t="s">
        <v>2127</v>
      </c>
      <c r="C557" s="398" t="s">
        <v>973</v>
      </c>
      <c r="D557" s="399" t="s">
        <v>974</v>
      </c>
      <c r="E557" s="398">
        <v>5</v>
      </c>
      <c r="F557" s="400">
        <v>5</v>
      </c>
      <c r="G557" s="400">
        <v>2</v>
      </c>
      <c r="H557" s="400">
        <v>1</v>
      </c>
      <c r="I557" s="400">
        <v>9</v>
      </c>
      <c r="J557" s="406" t="s">
        <v>2134</v>
      </c>
      <c r="K557" s="594">
        <f>'Allegato 1.1 (CE) new'!L557</f>
        <v>0</v>
      </c>
      <c r="L557" s="594">
        <f>'Allegato 1.1 (CE) new'!M557</f>
        <v>0</v>
      </c>
      <c r="M557" s="594">
        <f>'Allegato 1.1 (CE) new'!N557</f>
        <v>0</v>
      </c>
      <c r="N557" s="594">
        <f>'Allegato 1.1 (CE) new'!O557</f>
        <v>0</v>
      </c>
      <c r="O557" s="578">
        <f t="shared" si="294"/>
        <v>0</v>
      </c>
      <c r="P557" s="578">
        <f t="shared" si="294"/>
        <v>0</v>
      </c>
      <c r="Q557" s="578">
        <f t="shared" si="295"/>
        <v>0</v>
      </c>
      <c r="R557" s="578">
        <f t="shared" si="296"/>
        <v>0</v>
      </c>
      <c r="S557" s="578">
        <f>'Allegato 1.1 (CE) new'!R557</f>
        <v>0</v>
      </c>
      <c r="U557" s="361"/>
    </row>
    <row r="558" spans="1:21" ht="25.5">
      <c r="A558" s="606"/>
      <c r="B558" s="398" t="s">
        <v>2123</v>
      </c>
      <c r="C558" s="398" t="s">
        <v>969</v>
      </c>
      <c r="D558" s="399" t="s">
        <v>970</v>
      </c>
      <c r="E558" s="398">
        <v>5</v>
      </c>
      <c r="F558" s="400">
        <v>5</v>
      </c>
      <c r="G558" s="400">
        <v>2</v>
      </c>
      <c r="H558" s="400">
        <v>1</v>
      </c>
      <c r="I558" s="400">
        <v>10</v>
      </c>
      <c r="J558" s="406" t="s">
        <v>2135</v>
      </c>
      <c r="K558" s="565">
        <f>'Allegato 1.1 (CE) new'!L558</f>
        <v>444155.77</v>
      </c>
      <c r="L558" s="594">
        <f>'Allegato 1.1 (CE) new'!M558</f>
        <v>0</v>
      </c>
      <c r="M558" s="594">
        <f>'Allegato 1.1 (CE) new'!N558</f>
        <v>0</v>
      </c>
      <c r="N558" s="594">
        <f>'Allegato 1.1 (CE) new'!O558</f>
        <v>0</v>
      </c>
      <c r="O558" s="578">
        <f t="shared" si="294"/>
        <v>0</v>
      </c>
      <c r="P558" s="578">
        <f t="shared" si="294"/>
        <v>0</v>
      </c>
      <c r="Q558" s="578">
        <f t="shared" si="295"/>
        <v>0</v>
      </c>
      <c r="R558" s="578">
        <f t="shared" si="296"/>
        <v>0</v>
      </c>
      <c r="S558" s="578">
        <f>'Allegato 1.1 (CE) new'!R558</f>
        <v>0</v>
      </c>
      <c r="U558" s="361"/>
    </row>
    <row r="559" spans="1:21" ht="25.5">
      <c r="A559" s="606"/>
      <c r="B559" s="398" t="s">
        <v>2125</v>
      </c>
      <c r="C559" s="398" t="s">
        <v>971</v>
      </c>
      <c r="D559" s="399" t="s">
        <v>972</v>
      </c>
      <c r="E559" s="398">
        <v>5</v>
      </c>
      <c r="F559" s="400">
        <v>5</v>
      </c>
      <c r="G559" s="400">
        <v>2</v>
      </c>
      <c r="H559" s="400">
        <v>1</v>
      </c>
      <c r="I559" s="400">
        <v>11</v>
      </c>
      <c r="J559" s="406" t="s">
        <v>2136</v>
      </c>
      <c r="K559" s="594">
        <f>'Allegato 1.1 (CE) new'!L559</f>
        <v>15000</v>
      </c>
      <c r="L559" s="594">
        <f>'Allegato 1.1 (CE) new'!M559</f>
        <v>0</v>
      </c>
      <c r="M559" s="594">
        <f>'Allegato 1.1 (CE) new'!N559</f>
        <v>0</v>
      </c>
      <c r="N559" s="594">
        <f>'Allegato 1.1 (CE) new'!O559</f>
        <v>0</v>
      </c>
      <c r="O559" s="578">
        <f t="shared" si="294"/>
        <v>0</v>
      </c>
      <c r="P559" s="578">
        <f t="shared" si="294"/>
        <v>0</v>
      </c>
      <c r="Q559" s="578">
        <f t="shared" si="295"/>
        <v>0</v>
      </c>
      <c r="R559" s="578">
        <f t="shared" si="296"/>
        <v>0</v>
      </c>
      <c r="S559" s="578">
        <f>'Allegato 1.1 (CE) new'!R559</f>
        <v>0</v>
      </c>
      <c r="U559" s="361"/>
    </row>
    <row r="560" spans="1:21" ht="25.5">
      <c r="A560" s="606"/>
      <c r="B560" s="398" t="s">
        <v>2127</v>
      </c>
      <c r="C560" s="398" t="s">
        <v>973</v>
      </c>
      <c r="D560" s="399" t="s">
        <v>974</v>
      </c>
      <c r="E560" s="398">
        <v>5</v>
      </c>
      <c r="F560" s="400">
        <v>5</v>
      </c>
      <c r="G560" s="400">
        <v>2</v>
      </c>
      <c r="H560" s="400">
        <v>1</v>
      </c>
      <c r="I560" s="400">
        <v>12</v>
      </c>
      <c r="J560" s="406" t="s">
        <v>2137</v>
      </c>
      <c r="K560" s="594">
        <f>'Allegato 1.1 (CE) new'!L560</f>
        <v>0</v>
      </c>
      <c r="L560" s="594">
        <f>'Allegato 1.1 (CE) new'!M560</f>
        <v>0</v>
      </c>
      <c r="M560" s="594">
        <f>'Allegato 1.1 (CE) new'!N560</f>
        <v>0</v>
      </c>
      <c r="N560" s="594">
        <f>'Allegato 1.1 (CE) new'!O560</f>
        <v>0</v>
      </c>
      <c r="O560" s="578">
        <f t="shared" si="294"/>
        <v>0</v>
      </c>
      <c r="P560" s="578">
        <f t="shared" si="294"/>
        <v>0</v>
      </c>
      <c r="Q560" s="578">
        <f t="shared" si="295"/>
        <v>0</v>
      </c>
      <c r="R560" s="578">
        <f t="shared" si="296"/>
        <v>0</v>
      </c>
      <c r="S560" s="578">
        <f>'Allegato 1.1 (CE) new'!R560</f>
        <v>0</v>
      </c>
      <c r="U560" s="361"/>
    </row>
    <row r="561" spans="1:21">
      <c r="A561" s="606"/>
      <c r="B561" s="398" t="s">
        <v>2123</v>
      </c>
      <c r="C561" s="398" t="s">
        <v>969</v>
      </c>
      <c r="D561" s="399" t="s">
        <v>970</v>
      </c>
      <c r="E561" s="398">
        <v>5</v>
      </c>
      <c r="F561" s="400">
        <v>5</v>
      </c>
      <c r="G561" s="400">
        <v>2</v>
      </c>
      <c r="H561" s="400">
        <v>1</v>
      </c>
      <c r="I561" s="400">
        <v>13</v>
      </c>
      <c r="J561" s="406" t="s">
        <v>2104</v>
      </c>
      <c r="K561" s="594">
        <f>'Allegato 1.1 (CE) new'!L561</f>
        <v>5075251.29</v>
      </c>
      <c r="L561" s="594">
        <f>'Allegato 1.1 (CE) new'!M561</f>
        <v>0</v>
      </c>
      <c r="M561" s="594">
        <f>'Allegato 1.1 (CE) new'!N561</f>
        <v>0</v>
      </c>
      <c r="N561" s="594">
        <f>'Allegato 1.1 (CE) new'!O561</f>
        <v>0</v>
      </c>
      <c r="O561" s="578">
        <f t="shared" si="294"/>
        <v>0</v>
      </c>
      <c r="P561" s="578">
        <f t="shared" si="294"/>
        <v>0</v>
      </c>
      <c r="Q561" s="578">
        <f t="shared" si="295"/>
        <v>0</v>
      </c>
      <c r="R561" s="578">
        <f t="shared" si="296"/>
        <v>0</v>
      </c>
      <c r="S561" s="578">
        <f>'Allegato 1.1 (CE) new'!R561</f>
        <v>0</v>
      </c>
      <c r="U561" s="361"/>
    </row>
    <row r="562" spans="1:21">
      <c r="A562" s="606"/>
      <c r="B562" s="398" t="s">
        <v>2125</v>
      </c>
      <c r="C562" s="398" t="s">
        <v>971</v>
      </c>
      <c r="D562" s="399" t="s">
        <v>972</v>
      </c>
      <c r="E562" s="398">
        <v>5</v>
      </c>
      <c r="F562" s="400">
        <v>5</v>
      </c>
      <c r="G562" s="400">
        <v>2</v>
      </c>
      <c r="H562" s="400">
        <v>1</v>
      </c>
      <c r="I562" s="400">
        <v>14</v>
      </c>
      <c r="J562" s="406" t="s">
        <v>2105</v>
      </c>
      <c r="K562" s="565">
        <f>'Allegato 1.1 (CE) new'!L562</f>
        <v>93705.94</v>
      </c>
      <c r="L562" s="594">
        <f>'Allegato 1.1 (CE) new'!M562</f>
        <v>0</v>
      </c>
      <c r="M562" s="594">
        <f>'Allegato 1.1 (CE) new'!N562</f>
        <v>0</v>
      </c>
      <c r="N562" s="594">
        <f>'Allegato 1.1 (CE) new'!O562</f>
        <v>0</v>
      </c>
      <c r="O562" s="578">
        <f t="shared" si="294"/>
        <v>0</v>
      </c>
      <c r="P562" s="578">
        <f t="shared" si="294"/>
        <v>0</v>
      </c>
      <c r="Q562" s="578">
        <f t="shared" si="295"/>
        <v>0</v>
      </c>
      <c r="R562" s="578">
        <f t="shared" si="296"/>
        <v>0</v>
      </c>
      <c r="S562" s="578">
        <f>'Allegato 1.1 (CE) new'!R562</f>
        <v>0</v>
      </c>
      <c r="U562" s="361"/>
    </row>
    <row r="563" spans="1:21">
      <c r="A563" s="606"/>
      <c r="B563" s="398" t="s">
        <v>2127</v>
      </c>
      <c r="C563" s="398" t="s">
        <v>973</v>
      </c>
      <c r="D563" s="399" t="s">
        <v>974</v>
      </c>
      <c r="E563" s="398">
        <v>5</v>
      </c>
      <c r="F563" s="400">
        <v>5</v>
      </c>
      <c r="G563" s="400">
        <v>2</v>
      </c>
      <c r="H563" s="400">
        <v>1</v>
      </c>
      <c r="I563" s="400">
        <v>15</v>
      </c>
      <c r="J563" s="406" t="s">
        <v>2106</v>
      </c>
      <c r="K563" s="594">
        <f>'Allegato 1.1 (CE) new'!L563</f>
        <v>0</v>
      </c>
      <c r="L563" s="594">
        <f>'Allegato 1.1 (CE) new'!M563</f>
        <v>0</v>
      </c>
      <c r="M563" s="594">
        <f>'Allegato 1.1 (CE) new'!N563</f>
        <v>0</v>
      </c>
      <c r="N563" s="594">
        <f>'Allegato 1.1 (CE) new'!O563</f>
        <v>0</v>
      </c>
      <c r="O563" s="578">
        <f t="shared" si="294"/>
        <v>0</v>
      </c>
      <c r="P563" s="578">
        <f t="shared" si="294"/>
        <v>0</v>
      </c>
      <c r="Q563" s="578">
        <f t="shared" si="295"/>
        <v>0</v>
      </c>
      <c r="R563" s="578">
        <f t="shared" si="296"/>
        <v>0</v>
      </c>
      <c r="S563" s="578">
        <f>'Allegato 1.1 (CE) new'!R563</f>
        <v>0</v>
      </c>
      <c r="U563" s="361"/>
    </row>
    <row r="564" spans="1:21">
      <c r="A564" s="606"/>
      <c r="B564" s="398" t="s">
        <v>2123</v>
      </c>
      <c r="C564" s="398" t="s">
        <v>969</v>
      </c>
      <c r="D564" s="399" t="s">
        <v>970</v>
      </c>
      <c r="E564" s="398">
        <v>5</v>
      </c>
      <c r="F564" s="400">
        <v>5</v>
      </c>
      <c r="G564" s="400">
        <v>2</v>
      </c>
      <c r="H564" s="400">
        <v>1</v>
      </c>
      <c r="I564" s="400">
        <v>16</v>
      </c>
      <c r="J564" s="406" t="s">
        <v>2107</v>
      </c>
      <c r="K564" s="594">
        <f>'Allegato 1.1 (CE) new'!L564</f>
        <v>0</v>
      </c>
      <c r="L564" s="594">
        <f>'Allegato 1.1 (CE) new'!M564</f>
        <v>0</v>
      </c>
      <c r="M564" s="594">
        <f>'Allegato 1.1 (CE) new'!N564</f>
        <v>0</v>
      </c>
      <c r="N564" s="594">
        <f>'Allegato 1.1 (CE) new'!O564</f>
        <v>0</v>
      </c>
      <c r="O564" s="578">
        <f t="shared" si="294"/>
        <v>0</v>
      </c>
      <c r="P564" s="578">
        <f t="shared" si="294"/>
        <v>0</v>
      </c>
      <c r="Q564" s="578">
        <f t="shared" si="295"/>
        <v>0</v>
      </c>
      <c r="R564" s="578">
        <f t="shared" si="296"/>
        <v>0</v>
      </c>
      <c r="S564" s="578">
        <f>'Allegato 1.1 (CE) new'!R564</f>
        <v>0</v>
      </c>
      <c r="U564" s="361"/>
    </row>
    <row r="565" spans="1:21">
      <c r="A565" s="606"/>
      <c r="B565" s="398" t="s">
        <v>2125</v>
      </c>
      <c r="C565" s="398" t="s">
        <v>971</v>
      </c>
      <c r="D565" s="399" t="s">
        <v>972</v>
      </c>
      <c r="E565" s="398">
        <v>5</v>
      </c>
      <c r="F565" s="400">
        <v>5</v>
      </c>
      <c r="G565" s="400">
        <v>2</v>
      </c>
      <c r="H565" s="400">
        <v>1</v>
      </c>
      <c r="I565" s="400">
        <v>17</v>
      </c>
      <c r="J565" s="406" t="s">
        <v>2108</v>
      </c>
      <c r="K565" s="594">
        <f>'Allegato 1.1 (CE) new'!L565</f>
        <v>0</v>
      </c>
      <c r="L565" s="594">
        <f>'Allegato 1.1 (CE) new'!M565</f>
        <v>0</v>
      </c>
      <c r="M565" s="594">
        <f>'Allegato 1.1 (CE) new'!N565</f>
        <v>0</v>
      </c>
      <c r="N565" s="594">
        <f>'Allegato 1.1 (CE) new'!O565</f>
        <v>0</v>
      </c>
      <c r="O565" s="578">
        <f t="shared" ref="O565:P569" si="297">N565*0.02+N565</f>
        <v>0</v>
      </c>
      <c r="P565" s="578">
        <f t="shared" si="297"/>
        <v>0</v>
      </c>
      <c r="Q565" s="578">
        <f t="shared" si="295"/>
        <v>0</v>
      </c>
      <c r="R565" s="578">
        <f t="shared" si="296"/>
        <v>0</v>
      </c>
      <c r="S565" s="578">
        <f>'Allegato 1.1 (CE) new'!R565</f>
        <v>0</v>
      </c>
      <c r="U565" s="361"/>
    </row>
    <row r="566" spans="1:21">
      <c r="A566" s="606"/>
      <c r="B566" s="398" t="s">
        <v>2127</v>
      </c>
      <c r="C566" s="398" t="s">
        <v>973</v>
      </c>
      <c r="D566" s="399" t="s">
        <v>974</v>
      </c>
      <c r="E566" s="398">
        <v>5</v>
      </c>
      <c r="F566" s="400">
        <v>5</v>
      </c>
      <c r="G566" s="400">
        <v>2</v>
      </c>
      <c r="H566" s="400">
        <v>1</v>
      </c>
      <c r="I566" s="400">
        <v>18</v>
      </c>
      <c r="J566" s="406" t="s">
        <v>2109</v>
      </c>
      <c r="K566" s="594">
        <f>'Allegato 1.1 (CE) new'!L566</f>
        <v>0</v>
      </c>
      <c r="L566" s="594">
        <f>'Allegato 1.1 (CE) new'!M566</f>
        <v>0</v>
      </c>
      <c r="M566" s="594">
        <f>'Allegato 1.1 (CE) new'!N566</f>
        <v>0</v>
      </c>
      <c r="N566" s="594">
        <f>'Allegato 1.1 (CE) new'!O566</f>
        <v>0</v>
      </c>
      <c r="O566" s="578">
        <f t="shared" si="297"/>
        <v>0</v>
      </c>
      <c r="P566" s="578">
        <f t="shared" si="297"/>
        <v>0</v>
      </c>
      <c r="Q566" s="578">
        <f t="shared" si="295"/>
        <v>0</v>
      </c>
      <c r="R566" s="578">
        <f t="shared" si="296"/>
        <v>0</v>
      </c>
      <c r="S566" s="578">
        <f>'Allegato 1.1 (CE) new'!R566</f>
        <v>0</v>
      </c>
      <c r="U566" s="361"/>
    </row>
    <row r="567" spans="1:21">
      <c r="A567" s="606"/>
      <c r="B567" s="398" t="s">
        <v>2123</v>
      </c>
      <c r="C567" s="398" t="s">
        <v>969</v>
      </c>
      <c r="D567" s="399" t="s">
        <v>970</v>
      </c>
      <c r="E567" s="398">
        <v>5</v>
      </c>
      <c r="F567" s="400">
        <v>5</v>
      </c>
      <c r="G567" s="400">
        <v>2</v>
      </c>
      <c r="H567" s="400">
        <v>1</v>
      </c>
      <c r="I567" s="400">
        <v>19</v>
      </c>
      <c r="J567" s="406" t="s">
        <v>2110</v>
      </c>
      <c r="K567" s="594">
        <f>'Allegato 1.1 (CE) new'!L567</f>
        <v>917184.1399999999</v>
      </c>
      <c r="L567" s="594">
        <f>'Allegato 1.1 (CE) new'!M567</f>
        <v>0</v>
      </c>
      <c r="M567" s="594">
        <f>'Allegato 1.1 (CE) new'!N567</f>
        <v>0</v>
      </c>
      <c r="N567" s="594">
        <f>'Allegato 1.1 (CE) new'!O567</f>
        <v>0</v>
      </c>
      <c r="O567" s="578">
        <f t="shared" si="297"/>
        <v>0</v>
      </c>
      <c r="P567" s="578">
        <f t="shared" si="297"/>
        <v>0</v>
      </c>
      <c r="Q567" s="578">
        <f t="shared" si="295"/>
        <v>0</v>
      </c>
      <c r="R567" s="578">
        <f t="shared" si="296"/>
        <v>0</v>
      </c>
      <c r="S567" s="578">
        <f>'Allegato 1.1 (CE) new'!R567</f>
        <v>0</v>
      </c>
      <c r="U567" s="361"/>
    </row>
    <row r="568" spans="1:21">
      <c r="A568" s="606"/>
      <c r="B568" s="398" t="s">
        <v>2125</v>
      </c>
      <c r="C568" s="398" t="s">
        <v>971</v>
      </c>
      <c r="D568" s="399" t="s">
        <v>972</v>
      </c>
      <c r="E568" s="398">
        <v>5</v>
      </c>
      <c r="F568" s="400">
        <v>5</v>
      </c>
      <c r="G568" s="400">
        <v>2</v>
      </c>
      <c r="H568" s="400">
        <v>1</v>
      </c>
      <c r="I568" s="400">
        <v>20</v>
      </c>
      <c r="J568" s="406" t="s">
        <v>2111</v>
      </c>
      <c r="K568" s="594">
        <f>'Allegato 1.1 (CE) new'!L568</f>
        <v>7412.45</v>
      </c>
      <c r="L568" s="594">
        <f>'Allegato 1.1 (CE) new'!M568</f>
        <v>0</v>
      </c>
      <c r="M568" s="594">
        <f>'Allegato 1.1 (CE) new'!N568</f>
        <v>0</v>
      </c>
      <c r="N568" s="594">
        <f>'Allegato 1.1 (CE) new'!O568</f>
        <v>0</v>
      </c>
      <c r="O568" s="578">
        <f t="shared" si="297"/>
        <v>0</v>
      </c>
      <c r="P568" s="578">
        <f t="shared" si="297"/>
        <v>0</v>
      </c>
      <c r="Q568" s="578">
        <f t="shared" si="295"/>
        <v>0</v>
      </c>
      <c r="R568" s="578">
        <f t="shared" si="296"/>
        <v>0</v>
      </c>
      <c r="S568" s="578">
        <f>'Allegato 1.1 (CE) new'!R568</f>
        <v>0</v>
      </c>
      <c r="U568" s="361"/>
    </row>
    <row r="569" spans="1:21">
      <c r="A569" s="606"/>
      <c r="B569" s="398" t="s">
        <v>2127</v>
      </c>
      <c r="C569" s="398" t="s">
        <v>973</v>
      </c>
      <c r="D569" s="399" t="s">
        <v>974</v>
      </c>
      <c r="E569" s="398">
        <v>5</v>
      </c>
      <c r="F569" s="400">
        <v>5</v>
      </c>
      <c r="G569" s="400">
        <v>2</v>
      </c>
      <c r="H569" s="400">
        <v>1</v>
      </c>
      <c r="I569" s="400">
        <v>21</v>
      </c>
      <c r="J569" s="406" t="s">
        <v>2112</v>
      </c>
      <c r="K569" s="565">
        <f>'Allegato 1.1 (CE) new'!L569</f>
        <v>0</v>
      </c>
      <c r="L569" s="594">
        <f>'Allegato 1.1 (CE) new'!M569</f>
        <v>0</v>
      </c>
      <c r="M569" s="594">
        <f>'Allegato 1.1 (CE) new'!N569</f>
        <v>0</v>
      </c>
      <c r="N569" s="594">
        <f>'Allegato 1.1 (CE) new'!O569</f>
        <v>0</v>
      </c>
      <c r="O569" s="578">
        <f t="shared" si="297"/>
        <v>0</v>
      </c>
      <c r="P569" s="578">
        <f t="shared" si="297"/>
        <v>0</v>
      </c>
      <c r="Q569" s="578">
        <f t="shared" si="295"/>
        <v>0</v>
      </c>
      <c r="R569" s="578">
        <f t="shared" si="296"/>
        <v>0</v>
      </c>
      <c r="S569" s="578">
        <f>'Allegato 1.1 (CE) new'!R569</f>
        <v>0</v>
      </c>
      <c r="U569" s="361"/>
    </row>
    <row r="570" spans="1:21">
      <c r="A570" s="609"/>
      <c r="B570" s="383" t="s">
        <v>2138</v>
      </c>
      <c r="C570" s="383" t="s">
        <v>975</v>
      </c>
      <c r="D570" s="382" t="s">
        <v>2139</v>
      </c>
      <c r="E570" s="383">
        <v>5</v>
      </c>
      <c r="F570" s="384">
        <v>6</v>
      </c>
      <c r="G570" s="384">
        <v>0</v>
      </c>
      <c r="H570" s="384">
        <v>0</v>
      </c>
      <c r="I570" s="384">
        <v>0</v>
      </c>
      <c r="J570" s="385" t="s">
        <v>2140</v>
      </c>
      <c r="K570" s="591">
        <f>'Allegato 1.1 (CE) new'!L570</f>
        <v>283163.91000000003</v>
      </c>
      <c r="L570" s="591">
        <f>'Allegato 1.1 (CE) new'!M570</f>
        <v>336079</v>
      </c>
      <c r="M570" s="591">
        <f>'Allegato 1.1 (CE) new'!N570</f>
        <v>268164</v>
      </c>
      <c r="N570" s="591">
        <f>'Allegato 1.1 (CE) new'!O570</f>
        <v>278564</v>
      </c>
      <c r="O570" s="591">
        <f t="shared" ref="O570:R570" si="298">O571+O594</f>
        <v>284135.28000000003</v>
      </c>
      <c r="P570" s="591">
        <f t="shared" si="298"/>
        <v>289817.98560000001</v>
      </c>
      <c r="Q570" s="591">
        <f t="shared" si="298"/>
        <v>10400</v>
      </c>
      <c r="R570" s="591">
        <f t="shared" si="298"/>
        <v>-57515</v>
      </c>
      <c r="S570" s="591">
        <f>'Allegato 1.1 (CE) new'!R570</f>
        <v>0</v>
      </c>
      <c r="T570" s="361">
        <f>Modello_CE!J339</f>
        <v>278564</v>
      </c>
      <c r="U570" s="361"/>
    </row>
    <row r="571" spans="1:21">
      <c r="A571" s="607"/>
      <c r="B571" s="389" t="s">
        <v>2141</v>
      </c>
      <c r="C571" s="389" t="s">
        <v>977</v>
      </c>
      <c r="D571" s="388" t="s">
        <v>2142</v>
      </c>
      <c r="E571" s="389">
        <v>5</v>
      </c>
      <c r="F571" s="390">
        <v>6</v>
      </c>
      <c r="G571" s="390">
        <v>1</v>
      </c>
      <c r="H571" s="390">
        <v>0</v>
      </c>
      <c r="I571" s="390">
        <v>0</v>
      </c>
      <c r="J571" s="391" t="s">
        <v>2143</v>
      </c>
      <c r="K571" s="592">
        <f>'Allegato 1.1 (CE) new'!L571</f>
        <v>250025.78</v>
      </c>
      <c r="L571" s="592">
        <f>'Allegato 1.1 (CE) new'!M571</f>
        <v>298376</v>
      </c>
      <c r="M571" s="592">
        <f>'Allegato 1.1 (CE) new'!N571</f>
        <v>234489</v>
      </c>
      <c r="N571" s="592">
        <f>'Allegato 1.1 (CE) new'!O571</f>
        <v>244889</v>
      </c>
      <c r="O571" s="592">
        <f t="shared" ref="O571:R571" si="299">O572</f>
        <v>249786.78</v>
      </c>
      <c r="P571" s="592">
        <f t="shared" si="299"/>
        <v>254782.51559999998</v>
      </c>
      <c r="Q571" s="592">
        <f t="shared" si="299"/>
        <v>10400</v>
      </c>
      <c r="R571" s="592">
        <f t="shared" si="299"/>
        <v>-53487</v>
      </c>
      <c r="S571" s="592">
        <f>'Allegato 1.1 (CE) new'!R571</f>
        <v>0</v>
      </c>
      <c r="U571" s="361"/>
    </row>
    <row r="572" spans="1:21">
      <c r="A572" s="605"/>
      <c r="B572" s="393" t="s">
        <v>2141</v>
      </c>
      <c r="C572" s="393" t="s">
        <v>977</v>
      </c>
      <c r="D572" s="394" t="s">
        <v>2144</v>
      </c>
      <c r="E572" s="393">
        <v>5</v>
      </c>
      <c r="F572" s="395">
        <v>6</v>
      </c>
      <c r="G572" s="395">
        <v>1</v>
      </c>
      <c r="H572" s="395">
        <v>1</v>
      </c>
      <c r="I572" s="395">
        <v>0</v>
      </c>
      <c r="J572" s="396" t="s">
        <v>2145</v>
      </c>
      <c r="K572" s="593">
        <f>'Allegato 1.1 (CE) new'!L572</f>
        <v>250025.78</v>
      </c>
      <c r="L572" s="593">
        <f>'Allegato 1.1 (CE) new'!M572</f>
        <v>298376</v>
      </c>
      <c r="M572" s="593">
        <f>'Allegato 1.1 (CE) new'!N572</f>
        <v>234489</v>
      </c>
      <c r="N572" s="593">
        <f>'Allegato 1.1 (CE) new'!O572</f>
        <v>244889</v>
      </c>
      <c r="O572" s="593">
        <f t="shared" ref="O572:R572" si="300">SUBTOTAL(9,O573:O593)</f>
        <v>249786.78</v>
      </c>
      <c r="P572" s="593">
        <f t="shared" si="300"/>
        <v>254782.51559999998</v>
      </c>
      <c r="Q572" s="593">
        <f t="shared" si="300"/>
        <v>10400</v>
      </c>
      <c r="R572" s="593">
        <f t="shared" si="300"/>
        <v>-53487</v>
      </c>
      <c r="S572" s="593">
        <f>'Allegato 1.1 (CE) new'!R572</f>
        <v>0</v>
      </c>
      <c r="U572" s="361"/>
    </row>
    <row r="573" spans="1:21">
      <c r="A573" s="606"/>
      <c r="B573" s="398" t="s">
        <v>2146</v>
      </c>
      <c r="C573" s="398" t="s">
        <v>979</v>
      </c>
      <c r="D573" s="399" t="s">
        <v>980</v>
      </c>
      <c r="E573" s="398">
        <v>5</v>
      </c>
      <c r="F573" s="400">
        <v>6</v>
      </c>
      <c r="G573" s="400">
        <v>1</v>
      </c>
      <c r="H573" s="400">
        <v>1</v>
      </c>
      <c r="I573" s="400">
        <v>1</v>
      </c>
      <c r="J573" s="406" t="s">
        <v>2090</v>
      </c>
      <c r="K573" s="565">
        <f>'Allegato 1.1 (CE) new'!L573</f>
        <v>111963.31999999999</v>
      </c>
      <c r="L573" s="594">
        <f>'Allegato 1.1 (CE) new'!M573</f>
        <v>298376</v>
      </c>
      <c r="M573" s="594">
        <f>'Allegato 1.1 (CE) new'!N573</f>
        <v>234489</v>
      </c>
      <c r="N573" s="594">
        <f>'Allegato 1.1 (CE) new'!O573</f>
        <v>244889</v>
      </c>
      <c r="O573" s="578">
        <f t="shared" ref="O573:P588" si="301">N573*0.02+N573</f>
        <v>249786.78</v>
      </c>
      <c r="P573" s="578">
        <f t="shared" si="301"/>
        <v>254782.51559999998</v>
      </c>
      <c r="Q573" s="578">
        <f t="shared" ref="Q573:Q593" si="302">N573-M573</f>
        <v>10400</v>
      </c>
      <c r="R573" s="578">
        <f t="shared" ref="R573:R593" si="303">N573-L573</f>
        <v>-53487</v>
      </c>
      <c r="S573" s="578">
        <f>'Allegato 1.1 (CE) new'!R573</f>
        <v>0</v>
      </c>
      <c r="U573" s="361"/>
    </row>
    <row r="574" spans="1:21">
      <c r="A574" s="606"/>
      <c r="B574" s="398" t="s">
        <v>2147</v>
      </c>
      <c r="C574" s="398" t="s">
        <v>981</v>
      </c>
      <c r="D574" s="399" t="s">
        <v>982</v>
      </c>
      <c r="E574" s="398">
        <v>5</v>
      </c>
      <c r="F574" s="400">
        <v>6</v>
      </c>
      <c r="G574" s="400">
        <v>1</v>
      </c>
      <c r="H574" s="400">
        <v>1</v>
      </c>
      <c r="I574" s="400">
        <v>2</v>
      </c>
      <c r="J574" s="406" t="s">
        <v>2092</v>
      </c>
      <c r="K574" s="594">
        <f>'Allegato 1.1 (CE) new'!L574</f>
        <v>0</v>
      </c>
      <c r="L574" s="594">
        <f>'Allegato 1.1 (CE) new'!M574</f>
        <v>0</v>
      </c>
      <c r="M574" s="594">
        <f>'Allegato 1.1 (CE) new'!N574</f>
        <v>0</v>
      </c>
      <c r="N574" s="594">
        <f>'Allegato 1.1 (CE) new'!O574</f>
        <v>0</v>
      </c>
      <c r="O574" s="578">
        <f t="shared" si="301"/>
        <v>0</v>
      </c>
      <c r="P574" s="578">
        <f t="shared" si="301"/>
        <v>0</v>
      </c>
      <c r="Q574" s="578">
        <f t="shared" si="302"/>
        <v>0</v>
      </c>
      <c r="R574" s="578">
        <f t="shared" si="303"/>
        <v>0</v>
      </c>
      <c r="S574" s="578">
        <f>'Allegato 1.1 (CE) new'!R574</f>
        <v>0</v>
      </c>
      <c r="U574" s="361"/>
    </row>
    <row r="575" spans="1:21">
      <c r="A575" s="606"/>
      <c r="B575" s="398" t="s">
        <v>2148</v>
      </c>
      <c r="C575" s="398" t="s">
        <v>983</v>
      </c>
      <c r="D575" s="399" t="s">
        <v>984</v>
      </c>
      <c r="E575" s="398">
        <v>5</v>
      </c>
      <c r="F575" s="400">
        <v>6</v>
      </c>
      <c r="G575" s="400">
        <v>1</v>
      </c>
      <c r="H575" s="400">
        <v>1</v>
      </c>
      <c r="I575" s="400">
        <v>3</v>
      </c>
      <c r="J575" s="406" t="s">
        <v>2094</v>
      </c>
      <c r="K575" s="594">
        <f>'Allegato 1.1 (CE) new'!L575</f>
        <v>0</v>
      </c>
      <c r="L575" s="594">
        <f>'Allegato 1.1 (CE) new'!M575</f>
        <v>0</v>
      </c>
      <c r="M575" s="594">
        <f>'Allegato 1.1 (CE) new'!N575</f>
        <v>0</v>
      </c>
      <c r="N575" s="594">
        <f>'Allegato 1.1 (CE) new'!O575</f>
        <v>0</v>
      </c>
      <c r="O575" s="578">
        <f t="shared" si="301"/>
        <v>0</v>
      </c>
      <c r="P575" s="578">
        <f t="shared" si="301"/>
        <v>0</v>
      </c>
      <c r="Q575" s="578">
        <f t="shared" si="302"/>
        <v>0</v>
      </c>
      <c r="R575" s="578">
        <f t="shared" si="303"/>
        <v>0</v>
      </c>
      <c r="S575" s="578">
        <f>'Allegato 1.1 (CE) new'!R575</f>
        <v>0</v>
      </c>
      <c r="U575" s="361"/>
    </row>
    <row r="576" spans="1:21">
      <c r="A576" s="606"/>
      <c r="B576" s="398" t="s">
        <v>2146</v>
      </c>
      <c r="C576" s="398" t="s">
        <v>979</v>
      </c>
      <c r="D576" s="399" t="s">
        <v>980</v>
      </c>
      <c r="E576" s="398">
        <v>5</v>
      </c>
      <c r="F576" s="400">
        <v>6</v>
      </c>
      <c r="G576" s="400">
        <v>1</v>
      </c>
      <c r="H576" s="400">
        <v>1</v>
      </c>
      <c r="I576" s="400">
        <v>4</v>
      </c>
      <c r="J576" s="406" t="s">
        <v>2095</v>
      </c>
      <c r="K576" s="565">
        <f>'Allegato 1.1 (CE) new'!L576</f>
        <v>70000</v>
      </c>
      <c r="L576" s="594">
        <f>'Allegato 1.1 (CE) new'!M576</f>
        <v>0</v>
      </c>
      <c r="M576" s="594">
        <f>'Allegato 1.1 (CE) new'!N576</f>
        <v>0</v>
      </c>
      <c r="N576" s="594">
        <f>'Allegato 1.1 (CE) new'!O576</f>
        <v>0</v>
      </c>
      <c r="O576" s="578">
        <f t="shared" si="301"/>
        <v>0</v>
      </c>
      <c r="P576" s="578">
        <f t="shared" si="301"/>
        <v>0</v>
      </c>
      <c r="Q576" s="578">
        <f t="shared" si="302"/>
        <v>0</v>
      </c>
      <c r="R576" s="578">
        <f t="shared" si="303"/>
        <v>0</v>
      </c>
      <c r="S576" s="578">
        <f>'Allegato 1.1 (CE) new'!R576</f>
        <v>0</v>
      </c>
      <c r="U576" s="361"/>
    </row>
    <row r="577" spans="1:21">
      <c r="A577" s="606"/>
      <c r="B577" s="398" t="s">
        <v>2147</v>
      </c>
      <c r="C577" s="398" t="s">
        <v>981</v>
      </c>
      <c r="D577" s="399" t="s">
        <v>982</v>
      </c>
      <c r="E577" s="398">
        <v>5</v>
      </c>
      <c r="F577" s="400">
        <v>6</v>
      </c>
      <c r="G577" s="400">
        <v>1</v>
      </c>
      <c r="H577" s="400">
        <v>1</v>
      </c>
      <c r="I577" s="400">
        <v>5</v>
      </c>
      <c r="J577" s="406" t="s">
        <v>2096</v>
      </c>
      <c r="K577" s="594">
        <f>'Allegato 1.1 (CE) new'!L577</f>
        <v>0</v>
      </c>
      <c r="L577" s="594">
        <f>'Allegato 1.1 (CE) new'!M577</f>
        <v>0</v>
      </c>
      <c r="M577" s="594">
        <f>'Allegato 1.1 (CE) new'!N577</f>
        <v>0</v>
      </c>
      <c r="N577" s="594">
        <f>'Allegato 1.1 (CE) new'!O577</f>
        <v>0</v>
      </c>
      <c r="O577" s="578">
        <f t="shared" si="301"/>
        <v>0</v>
      </c>
      <c r="P577" s="578">
        <f t="shared" si="301"/>
        <v>0</v>
      </c>
      <c r="Q577" s="578">
        <f t="shared" si="302"/>
        <v>0</v>
      </c>
      <c r="R577" s="578">
        <f t="shared" si="303"/>
        <v>0</v>
      </c>
      <c r="S577" s="578">
        <f>'Allegato 1.1 (CE) new'!R577</f>
        <v>0</v>
      </c>
      <c r="U577" s="361"/>
    </row>
    <row r="578" spans="1:21">
      <c r="A578" s="606"/>
      <c r="B578" s="398" t="s">
        <v>2148</v>
      </c>
      <c r="C578" s="398" t="s">
        <v>983</v>
      </c>
      <c r="D578" s="399" t="s">
        <v>984</v>
      </c>
      <c r="E578" s="398">
        <v>5</v>
      </c>
      <c r="F578" s="400">
        <v>6</v>
      </c>
      <c r="G578" s="400">
        <v>1</v>
      </c>
      <c r="H578" s="400">
        <v>1</v>
      </c>
      <c r="I578" s="400">
        <v>6</v>
      </c>
      <c r="J578" s="406" t="s">
        <v>2097</v>
      </c>
      <c r="K578" s="594">
        <f>'Allegato 1.1 (CE) new'!L578</f>
        <v>0</v>
      </c>
      <c r="L578" s="594">
        <f>'Allegato 1.1 (CE) new'!M578</f>
        <v>0</v>
      </c>
      <c r="M578" s="594">
        <f>'Allegato 1.1 (CE) new'!N578</f>
        <v>0</v>
      </c>
      <c r="N578" s="594">
        <f>'Allegato 1.1 (CE) new'!O578</f>
        <v>0</v>
      </c>
      <c r="O578" s="578">
        <f t="shared" si="301"/>
        <v>0</v>
      </c>
      <c r="P578" s="578">
        <f t="shared" si="301"/>
        <v>0</v>
      </c>
      <c r="Q578" s="578">
        <f t="shared" si="302"/>
        <v>0</v>
      </c>
      <c r="R578" s="578">
        <f t="shared" si="303"/>
        <v>0</v>
      </c>
      <c r="S578" s="578">
        <f>'Allegato 1.1 (CE) new'!R578</f>
        <v>0</v>
      </c>
      <c r="U578" s="361"/>
    </row>
    <row r="579" spans="1:21">
      <c r="A579" s="606"/>
      <c r="B579" s="398" t="s">
        <v>2146</v>
      </c>
      <c r="C579" s="398" t="s">
        <v>979</v>
      </c>
      <c r="D579" s="399" t="s">
        <v>980</v>
      </c>
      <c r="E579" s="398">
        <v>5</v>
      </c>
      <c r="F579" s="400">
        <v>6</v>
      </c>
      <c r="G579" s="400">
        <v>1</v>
      </c>
      <c r="H579" s="400">
        <v>1</v>
      </c>
      <c r="I579" s="400">
        <v>7</v>
      </c>
      <c r="J579" s="406" t="s">
        <v>2098</v>
      </c>
      <c r="K579" s="594">
        <f>'Allegato 1.1 (CE) new'!L579</f>
        <v>0</v>
      </c>
      <c r="L579" s="594">
        <f>'Allegato 1.1 (CE) new'!M579</f>
        <v>0</v>
      </c>
      <c r="M579" s="594">
        <f>'Allegato 1.1 (CE) new'!N579</f>
        <v>0</v>
      </c>
      <c r="N579" s="594">
        <f>'Allegato 1.1 (CE) new'!O579</f>
        <v>0</v>
      </c>
      <c r="O579" s="578">
        <f t="shared" si="301"/>
        <v>0</v>
      </c>
      <c r="P579" s="578">
        <f t="shared" si="301"/>
        <v>0</v>
      </c>
      <c r="Q579" s="578">
        <f t="shared" si="302"/>
        <v>0</v>
      </c>
      <c r="R579" s="578">
        <f t="shared" si="303"/>
        <v>0</v>
      </c>
      <c r="S579" s="578">
        <f>'Allegato 1.1 (CE) new'!R579</f>
        <v>0</v>
      </c>
      <c r="U579" s="361"/>
    </row>
    <row r="580" spans="1:21">
      <c r="A580" s="606"/>
      <c r="B580" s="398" t="s">
        <v>2147</v>
      </c>
      <c r="C580" s="398" t="s">
        <v>981</v>
      </c>
      <c r="D580" s="399" t="s">
        <v>982</v>
      </c>
      <c r="E580" s="398">
        <v>5</v>
      </c>
      <c r="F580" s="400">
        <v>6</v>
      </c>
      <c r="G580" s="400">
        <v>1</v>
      </c>
      <c r="H580" s="400">
        <v>1</v>
      </c>
      <c r="I580" s="400">
        <v>8</v>
      </c>
      <c r="J580" s="406" t="s">
        <v>2099</v>
      </c>
      <c r="K580" s="594">
        <f>'Allegato 1.1 (CE) new'!L580</f>
        <v>0</v>
      </c>
      <c r="L580" s="594">
        <f>'Allegato 1.1 (CE) new'!M580</f>
        <v>0</v>
      </c>
      <c r="M580" s="594">
        <f>'Allegato 1.1 (CE) new'!N580</f>
        <v>0</v>
      </c>
      <c r="N580" s="594">
        <f>'Allegato 1.1 (CE) new'!O580</f>
        <v>0</v>
      </c>
      <c r="O580" s="578">
        <f t="shared" si="301"/>
        <v>0</v>
      </c>
      <c r="P580" s="578">
        <f t="shared" si="301"/>
        <v>0</v>
      </c>
      <c r="Q580" s="578">
        <f t="shared" si="302"/>
        <v>0</v>
      </c>
      <c r="R580" s="578">
        <f t="shared" si="303"/>
        <v>0</v>
      </c>
      <c r="S580" s="578">
        <f>'Allegato 1.1 (CE) new'!R580</f>
        <v>0</v>
      </c>
      <c r="U580" s="361"/>
    </row>
    <row r="581" spans="1:21">
      <c r="A581" s="606"/>
      <c r="B581" s="398" t="s">
        <v>2148</v>
      </c>
      <c r="C581" s="398" t="s">
        <v>983</v>
      </c>
      <c r="D581" s="399" t="s">
        <v>984</v>
      </c>
      <c r="E581" s="398">
        <v>5</v>
      </c>
      <c r="F581" s="400">
        <v>6</v>
      </c>
      <c r="G581" s="400">
        <v>1</v>
      </c>
      <c r="H581" s="400">
        <v>1</v>
      </c>
      <c r="I581" s="400">
        <v>9</v>
      </c>
      <c r="J581" s="406" t="s">
        <v>2100</v>
      </c>
      <c r="K581" s="594">
        <f>'Allegato 1.1 (CE) new'!L581</f>
        <v>0</v>
      </c>
      <c r="L581" s="594">
        <f>'Allegato 1.1 (CE) new'!M581</f>
        <v>0</v>
      </c>
      <c r="M581" s="594">
        <f>'Allegato 1.1 (CE) new'!N581</f>
        <v>0</v>
      </c>
      <c r="N581" s="594">
        <f>'Allegato 1.1 (CE) new'!O581</f>
        <v>0</v>
      </c>
      <c r="O581" s="578">
        <f t="shared" si="301"/>
        <v>0</v>
      </c>
      <c r="P581" s="578">
        <f t="shared" si="301"/>
        <v>0</v>
      </c>
      <c r="Q581" s="578">
        <f t="shared" si="302"/>
        <v>0</v>
      </c>
      <c r="R581" s="578">
        <f t="shared" si="303"/>
        <v>0</v>
      </c>
      <c r="S581" s="578">
        <f>'Allegato 1.1 (CE) new'!R581</f>
        <v>0</v>
      </c>
      <c r="U581" s="361"/>
    </row>
    <row r="582" spans="1:21">
      <c r="A582" s="606"/>
      <c r="B582" s="398" t="s">
        <v>2146</v>
      </c>
      <c r="C582" s="398" t="s">
        <v>979</v>
      </c>
      <c r="D582" s="399" t="s">
        <v>980</v>
      </c>
      <c r="E582" s="398">
        <v>5</v>
      </c>
      <c r="F582" s="400">
        <v>6</v>
      </c>
      <c r="G582" s="400">
        <v>1</v>
      </c>
      <c r="H582" s="400">
        <v>1</v>
      </c>
      <c r="I582" s="400">
        <v>10</v>
      </c>
      <c r="J582" s="406" t="s">
        <v>2101</v>
      </c>
      <c r="K582" s="565">
        <f>'Allegato 1.1 (CE) new'!L582</f>
        <v>7829.5899999999992</v>
      </c>
      <c r="L582" s="594">
        <f>'Allegato 1.1 (CE) new'!M582</f>
        <v>0</v>
      </c>
      <c r="M582" s="594">
        <f>'Allegato 1.1 (CE) new'!N582</f>
        <v>0</v>
      </c>
      <c r="N582" s="594">
        <f>'Allegato 1.1 (CE) new'!O582</f>
        <v>0</v>
      </c>
      <c r="O582" s="578">
        <f t="shared" si="301"/>
        <v>0</v>
      </c>
      <c r="P582" s="578">
        <f t="shared" si="301"/>
        <v>0</v>
      </c>
      <c r="Q582" s="578">
        <f t="shared" si="302"/>
        <v>0</v>
      </c>
      <c r="R582" s="578">
        <f t="shared" si="303"/>
        <v>0</v>
      </c>
      <c r="S582" s="578">
        <f>'Allegato 1.1 (CE) new'!R582</f>
        <v>0</v>
      </c>
      <c r="U582" s="361"/>
    </row>
    <row r="583" spans="1:21">
      <c r="A583" s="606"/>
      <c r="B583" s="398" t="s">
        <v>2147</v>
      </c>
      <c r="C583" s="398" t="s">
        <v>981</v>
      </c>
      <c r="D583" s="399" t="s">
        <v>982</v>
      </c>
      <c r="E583" s="398">
        <v>5</v>
      </c>
      <c r="F583" s="400">
        <v>6</v>
      </c>
      <c r="G583" s="400">
        <v>1</v>
      </c>
      <c r="H583" s="400">
        <v>1</v>
      </c>
      <c r="I583" s="400">
        <v>11</v>
      </c>
      <c r="J583" s="406" t="s">
        <v>2102</v>
      </c>
      <c r="K583" s="594">
        <f>'Allegato 1.1 (CE) new'!L583</f>
        <v>0</v>
      </c>
      <c r="L583" s="594">
        <f>'Allegato 1.1 (CE) new'!M583</f>
        <v>0</v>
      </c>
      <c r="M583" s="594">
        <f>'Allegato 1.1 (CE) new'!N583</f>
        <v>0</v>
      </c>
      <c r="N583" s="594">
        <f>'Allegato 1.1 (CE) new'!O583</f>
        <v>0</v>
      </c>
      <c r="O583" s="578">
        <f t="shared" si="301"/>
        <v>0</v>
      </c>
      <c r="P583" s="578">
        <f t="shared" si="301"/>
        <v>0</v>
      </c>
      <c r="Q583" s="578">
        <f t="shared" si="302"/>
        <v>0</v>
      </c>
      <c r="R583" s="578">
        <f t="shared" si="303"/>
        <v>0</v>
      </c>
      <c r="S583" s="578">
        <f>'Allegato 1.1 (CE) new'!R583</f>
        <v>0</v>
      </c>
      <c r="U583" s="361"/>
    </row>
    <row r="584" spans="1:21">
      <c r="A584" s="606"/>
      <c r="B584" s="398" t="s">
        <v>2148</v>
      </c>
      <c r="C584" s="398" t="s">
        <v>983</v>
      </c>
      <c r="D584" s="399" t="s">
        <v>984</v>
      </c>
      <c r="E584" s="398">
        <v>5</v>
      </c>
      <c r="F584" s="400">
        <v>6</v>
      </c>
      <c r="G584" s="400">
        <v>1</v>
      </c>
      <c r="H584" s="400">
        <v>1</v>
      </c>
      <c r="I584" s="400">
        <v>12</v>
      </c>
      <c r="J584" s="406" t="s">
        <v>2103</v>
      </c>
      <c r="K584" s="594">
        <f>'Allegato 1.1 (CE) new'!L584</f>
        <v>0</v>
      </c>
      <c r="L584" s="594">
        <f>'Allegato 1.1 (CE) new'!M584</f>
        <v>0</v>
      </c>
      <c r="M584" s="594">
        <f>'Allegato 1.1 (CE) new'!N584</f>
        <v>0</v>
      </c>
      <c r="N584" s="594">
        <f>'Allegato 1.1 (CE) new'!O584</f>
        <v>0</v>
      </c>
      <c r="O584" s="578">
        <f t="shared" si="301"/>
        <v>0</v>
      </c>
      <c r="P584" s="578">
        <f t="shared" si="301"/>
        <v>0</v>
      </c>
      <c r="Q584" s="578">
        <f t="shared" si="302"/>
        <v>0</v>
      </c>
      <c r="R584" s="578">
        <f t="shared" si="303"/>
        <v>0</v>
      </c>
      <c r="S584" s="578">
        <f>'Allegato 1.1 (CE) new'!R584</f>
        <v>0</v>
      </c>
      <c r="U584" s="361"/>
    </row>
    <row r="585" spans="1:21">
      <c r="A585" s="606"/>
      <c r="B585" s="398" t="s">
        <v>2146</v>
      </c>
      <c r="C585" s="398" t="s">
        <v>979</v>
      </c>
      <c r="D585" s="399" t="s">
        <v>980</v>
      </c>
      <c r="E585" s="398">
        <v>5</v>
      </c>
      <c r="F585" s="400">
        <v>6</v>
      </c>
      <c r="G585" s="400">
        <v>1</v>
      </c>
      <c r="H585" s="400">
        <v>1</v>
      </c>
      <c r="I585" s="400">
        <v>13</v>
      </c>
      <c r="J585" s="406" t="s">
        <v>2104</v>
      </c>
      <c r="K585" s="565">
        <f>'Allegato 1.1 (CE) new'!L585</f>
        <v>52848.31</v>
      </c>
      <c r="L585" s="594">
        <f>'Allegato 1.1 (CE) new'!M585</f>
        <v>0</v>
      </c>
      <c r="M585" s="594">
        <f>'Allegato 1.1 (CE) new'!N585</f>
        <v>0</v>
      </c>
      <c r="N585" s="594">
        <f>'Allegato 1.1 (CE) new'!O585</f>
        <v>0</v>
      </c>
      <c r="O585" s="578">
        <f t="shared" si="301"/>
        <v>0</v>
      </c>
      <c r="P585" s="578">
        <f t="shared" si="301"/>
        <v>0</v>
      </c>
      <c r="Q585" s="578">
        <f t="shared" si="302"/>
        <v>0</v>
      </c>
      <c r="R585" s="578">
        <f t="shared" si="303"/>
        <v>0</v>
      </c>
      <c r="S585" s="578">
        <f>'Allegato 1.1 (CE) new'!R585</f>
        <v>0</v>
      </c>
      <c r="U585" s="361"/>
    </row>
    <row r="586" spans="1:21">
      <c r="A586" s="606"/>
      <c r="B586" s="398" t="s">
        <v>2147</v>
      </c>
      <c r="C586" s="398" t="s">
        <v>981</v>
      </c>
      <c r="D586" s="399" t="s">
        <v>982</v>
      </c>
      <c r="E586" s="398">
        <v>5</v>
      </c>
      <c r="F586" s="400">
        <v>6</v>
      </c>
      <c r="G586" s="400">
        <v>1</v>
      </c>
      <c r="H586" s="400">
        <v>1</v>
      </c>
      <c r="I586" s="400">
        <v>14</v>
      </c>
      <c r="J586" s="406" t="s">
        <v>2105</v>
      </c>
      <c r="K586" s="594">
        <f>'Allegato 1.1 (CE) new'!L586</f>
        <v>0</v>
      </c>
      <c r="L586" s="594">
        <f>'Allegato 1.1 (CE) new'!M586</f>
        <v>0</v>
      </c>
      <c r="M586" s="594">
        <f>'Allegato 1.1 (CE) new'!N586</f>
        <v>0</v>
      </c>
      <c r="N586" s="594">
        <f>'Allegato 1.1 (CE) new'!O586</f>
        <v>0</v>
      </c>
      <c r="O586" s="578">
        <f t="shared" si="301"/>
        <v>0</v>
      </c>
      <c r="P586" s="578">
        <f t="shared" si="301"/>
        <v>0</v>
      </c>
      <c r="Q586" s="578">
        <f t="shared" si="302"/>
        <v>0</v>
      </c>
      <c r="R586" s="578">
        <f t="shared" si="303"/>
        <v>0</v>
      </c>
      <c r="S586" s="578">
        <f>'Allegato 1.1 (CE) new'!R586</f>
        <v>0</v>
      </c>
      <c r="U586" s="361"/>
    </row>
    <row r="587" spans="1:21">
      <c r="A587" s="606"/>
      <c r="B587" s="398" t="s">
        <v>2148</v>
      </c>
      <c r="C587" s="398" t="s">
        <v>983</v>
      </c>
      <c r="D587" s="399" t="s">
        <v>984</v>
      </c>
      <c r="E587" s="398">
        <v>5</v>
      </c>
      <c r="F587" s="400">
        <v>6</v>
      </c>
      <c r="G587" s="400">
        <v>1</v>
      </c>
      <c r="H587" s="400">
        <v>1</v>
      </c>
      <c r="I587" s="400">
        <v>15</v>
      </c>
      <c r="J587" s="406" t="s">
        <v>2106</v>
      </c>
      <c r="K587" s="594">
        <f>'Allegato 1.1 (CE) new'!L587</f>
        <v>0</v>
      </c>
      <c r="L587" s="594">
        <f>'Allegato 1.1 (CE) new'!M587</f>
        <v>0</v>
      </c>
      <c r="M587" s="594">
        <f>'Allegato 1.1 (CE) new'!N587</f>
        <v>0</v>
      </c>
      <c r="N587" s="594">
        <f>'Allegato 1.1 (CE) new'!O587</f>
        <v>0</v>
      </c>
      <c r="O587" s="578">
        <f t="shared" si="301"/>
        <v>0</v>
      </c>
      <c r="P587" s="578">
        <f t="shared" si="301"/>
        <v>0</v>
      </c>
      <c r="Q587" s="578">
        <f t="shared" si="302"/>
        <v>0</v>
      </c>
      <c r="R587" s="578">
        <f t="shared" si="303"/>
        <v>0</v>
      </c>
      <c r="S587" s="578">
        <f>'Allegato 1.1 (CE) new'!R587</f>
        <v>0</v>
      </c>
      <c r="U587" s="361"/>
    </row>
    <row r="588" spans="1:21">
      <c r="A588" s="606"/>
      <c r="B588" s="398" t="s">
        <v>2146</v>
      </c>
      <c r="C588" s="398" t="s">
        <v>979</v>
      </c>
      <c r="D588" s="399" t="s">
        <v>980</v>
      </c>
      <c r="E588" s="398">
        <v>5</v>
      </c>
      <c r="F588" s="400">
        <v>6</v>
      </c>
      <c r="G588" s="400">
        <v>1</v>
      </c>
      <c r="H588" s="400">
        <v>1</v>
      </c>
      <c r="I588" s="400">
        <v>16</v>
      </c>
      <c r="J588" s="406" t="s">
        <v>2107</v>
      </c>
      <c r="K588" s="594">
        <f>'Allegato 1.1 (CE) new'!L588</f>
        <v>0</v>
      </c>
      <c r="L588" s="594">
        <f>'Allegato 1.1 (CE) new'!M588</f>
        <v>0</v>
      </c>
      <c r="M588" s="594">
        <f>'Allegato 1.1 (CE) new'!N588</f>
        <v>0</v>
      </c>
      <c r="N588" s="594">
        <f>'Allegato 1.1 (CE) new'!O588</f>
        <v>0</v>
      </c>
      <c r="O588" s="578">
        <f t="shared" si="301"/>
        <v>0</v>
      </c>
      <c r="P588" s="578">
        <f t="shared" si="301"/>
        <v>0</v>
      </c>
      <c r="Q588" s="578">
        <f t="shared" si="302"/>
        <v>0</v>
      </c>
      <c r="R588" s="578">
        <f t="shared" si="303"/>
        <v>0</v>
      </c>
      <c r="S588" s="578">
        <f>'Allegato 1.1 (CE) new'!R588</f>
        <v>0</v>
      </c>
      <c r="U588" s="361"/>
    </row>
    <row r="589" spans="1:21">
      <c r="A589" s="606"/>
      <c r="B589" s="398" t="s">
        <v>2147</v>
      </c>
      <c r="C589" s="398" t="s">
        <v>981</v>
      </c>
      <c r="D589" s="399" t="s">
        <v>982</v>
      </c>
      <c r="E589" s="398">
        <v>5</v>
      </c>
      <c r="F589" s="400">
        <v>6</v>
      </c>
      <c r="G589" s="400">
        <v>1</v>
      </c>
      <c r="H589" s="400">
        <v>1</v>
      </c>
      <c r="I589" s="400">
        <v>17</v>
      </c>
      <c r="J589" s="406" t="s">
        <v>2108</v>
      </c>
      <c r="K589" s="594">
        <f>'Allegato 1.1 (CE) new'!L589</f>
        <v>0</v>
      </c>
      <c r="L589" s="594">
        <f>'Allegato 1.1 (CE) new'!M589</f>
        <v>0</v>
      </c>
      <c r="M589" s="594">
        <f>'Allegato 1.1 (CE) new'!N589</f>
        <v>0</v>
      </c>
      <c r="N589" s="594">
        <f>'Allegato 1.1 (CE) new'!O589</f>
        <v>0</v>
      </c>
      <c r="O589" s="578">
        <f t="shared" ref="O589:P593" si="304">N589*0.02+N589</f>
        <v>0</v>
      </c>
      <c r="P589" s="578">
        <f t="shared" si="304"/>
        <v>0</v>
      </c>
      <c r="Q589" s="578">
        <f t="shared" si="302"/>
        <v>0</v>
      </c>
      <c r="R589" s="578">
        <f t="shared" si="303"/>
        <v>0</v>
      </c>
      <c r="S589" s="578">
        <f>'Allegato 1.1 (CE) new'!R589</f>
        <v>0</v>
      </c>
      <c r="U589" s="361"/>
    </row>
    <row r="590" spans="1:21">
      <c r="A590" s="606"/>
      <c r="B590" s="398" t="s">
        <v>2148</v>
      </c>
      <c r="C590" s="398" t="s">
        <v>983</v>
      </c>
      <c r="D590" s="399" t="s">
        <v>984</v>
      </c>
      <c r="E590" s="398">
        <v>5</v>
      </c>
      <c r="F590" s="400">
        <v>6</v>
      </c>
      <c r="G590" s="400">
        <v>1</v>
      </c>
      <c r="H590" s="400">
        <v>1</v>
      </c>
      <c r="I590" s="400">
        <v>18</v>
      </c>
      <c r="J590" s="406" t="s">
        <v>2109</v>
      </c>
      <c r="K590" s="594">
        <f>'Allegato 1.1 (CE) new'!L590</f>
        <v>0</v>
      </c>
      <c r="L590" s="594">
        <f>'Allegato 1.1 (CE) new'!M590</f>
        <v>0</v>
      </c>
      <c r="M590" s="594">
        <f>'Allegato 1.1 (CE) new'!N590</f>
        <v>0</v>
      </c>
      <c r="N590" s="594">
        <f>'Allegato 1.1 (CE) new'!O590</f>
        <v>0</v>
      </c>
      <c r="O590" s="578">
        <f t="shared" si="304"/>
        <v>0</v>
      </c>
      <c r="P590" s="578">
        <f t="shared" si="304"/>
        <v>0</v>
      </c>
      <c r="Q590" s="578">
        <f t="shared" si="302"/>
        <v>0</v>
      </c>
      <c r="R590" s="578">
        <f t="shared" si="303"/>
        <v>0</v>
      </c>
      <c r="S590" s="578">
        <f>'Allegato 1.1 (CE) new'!R590</f>
        <v>0</v>
      </c>
      <c r="U590" s="361"/>
    </row>
    <row r="591" spans="1:21">
      <c r="A591" s="606"/>
      <c r="B591" s="398" t="s">
        <v>2146</v>
      </c>
      <c r="C591" s="398" t="s">
        <v>979</v>
      </c>
      <c r="D591" s="399" t="s">
        <v>980</v>
      </c>
      <c r="E591" s="398">
        <v>5</v>
      </c>
      <c r="F591" s="400">
        <v>6</v>
      </c>
      <c r="G591" s="400">
        <v>1</v>
      </c>
      <c r="H591" s="400">
        <v>1</v>
      </c>
      <c r="I591" s="400">
        <v>19</v>
      </c>
      <c r="J591" s="406" t="s">
        <v>2110</v>
      </c>
      <c r="K591" s="594">
        <f>'Allegato 1.1 (CE) new'!L591</f>
        <v>7384.56</v>
      </c>
      <c r="L591" s="594">
        <f>'Allegato 1.1 (CE) new'!M591</f>
        <v>0</v>
      </c>
      <c r="M591" s="594">
        <f>'Allegato 1.1 (CE) new'!N591</f>
        <v>0</v>
      </c>
      <c r="N591" s="594">
        <f>'Allegato 1.1 (CE) new'!O591</f>
        <v>0</v>
      </c>
      <c r="O591" s="578">
        <f t="shared" si="304"/>
        <v>0</v>
      </c>
      <c r="P591" s="578">
        <f t="shared" si="304"/>
        <v>0</v>
      </c>
      <c r="Q591" s="578">
        <f t="shared" si="302"/>
        <v>0</v>
      </c>
      <c r="R591" s="578">
        <f t="shared" si="303"/>
        <v>0</v>
      </c>
      <c r="S591" s="578">
        <f>'Allegato 1.1 (CE) new'!R591</f>
        <v>0</v>
      </c>
      <c r="U591" s="361"/>
    </row>
    <row r="592" spans="1:21">
      <c r="A592" s="606"/>
      <c r="B592" s="398" t="s">
        <v>2147</v>
      </c>
      <c r="C592" s="398" t="s">
        <v>981</v>
      </c>
      <c r="D592" s="399" t="s">
        <v>982</v>
      </c>
      <c r="E592" s="398">
        <v>5</v>
      </c>
      <c r="F592" s="400">
        <v>6</v>
      </c>
      <c r="G592" s="400">
        <v>1</v>
      </c>
      <c r="H592" s="400">
        <v>1</v>
      </c>
      <c r="I592" s="400">
        <v>20</v>
      </c>
      <c r="J592" s="406" t="s">
        <v>2111</v>
      </c>
      <c r="K592" s="594">
        <f>'Allegato 1.1 (CE) new'!L592</f>
        <v>0</v>
      </c>
      <c r="L592" s="594">
        <f>'Allegato 1.1 (CE) new'!M592</f>
        <v>0</v>
      </c>
      <c r="M592" s="594">
        <f>'Allegato 1.1 (CE) new'!N592</f>
        <v>0</v>
      </c>
      <c r="N592" s="594">
        <f>'Allegato 1.1 (CE) new'!O592</f>
        <v>0</v>
      </c>
      <c r="O592" s="578">
        <f t="shared" si="304"/>
        <v>0</v>
      </c>
      <c r="P592" s="578">
        <f t="shared" si="304"/>
        <v>0</v>
      </c>
      <c r="Q592" s="578">
        <f t="shared" si="302"/>
        <v>0</v>
      </c>
      <c r="R592" s="578">
        <f t="shared" si="303"/>
        <v>0</v>
      </c>
      <c r="S592" s="578">
        <f>'Allegato 1.1 (CE) new'!R592</f>
        <v>0</v>
      </c>
      <c r="U592" s="361"/>
    </row>
    <row r="593" spans="1:21">
      <c r="A593" s="606"/>
      <c r="B593" s="398" t="s">
        <v>2148</v>
      </c>
      <c r="C593" s="398" t="s">
        <v>983</v>
      </c>
      <c r="D593" s="399" t="s">
        <v>984</v>
      </c>
      <c r="E593" s="398">
        <v>5</v>
      </c>
      <c r="F593" s="400">
        <v>6</v>
      </c>
      <c r="G593" s="400">
        <v>1</v>
      </c>
      <c r="H593" s="400">
        <v>1</v>
      </c>
      <c r="I593" s="400">
        <v>21</v>
      </c>
      <c r="J593" s="406" t="s">
        <v>2112</v>
      </c>
      <c r="K593" s="594">
        <f>'Allegato 1.1 (CE) new'!L593</f>
        <v>0</v>
      </c>
      <c r="L593" s="594">
        <f>'Allegato 1.1 (CE) new'!M593</f>
        <v>0</v>
      </c>
      <c r="M593" s="594">
        <f>'Allegato 1.1 (CE) new'!N593</f>
        <v>0</v>
      </c>
      <c r="N593" s="594">
        <f>'Allegato 1.1 (CE) new'!O593</f>
        <v>0</v>
      </c>
      <c r="O593" s="578">
        <f t="shared" si="304"/>
        <v>0</v>
      </c>
      <c r="P593" s="578">
        <f t="shared" si="304"/>
        <v>0</v>
      </c>
      <c r="Q593" s="578">
        <f t="shared" si="302"/>
        <v>0</v>
      </c>
      <c r="R593" s="578">
        <f t="shared" si="303"/>
        <v>0</v>
      </c>
      <c r="S593" s="578">
        <f>'Allegato 1.1 (CE) new'!R593</f>
        <v>0</v>
      </c>
      <c r="U593" s="361"/>
    </row>
    <row r="594" spans="1:21">
      <c r="A594" s="607"/>
      <c r="B594" s="389" t="s">
        <v>2149</v>
      </c>
      <c r="C594" s="389" t="s">
        <v>985</v>
      </c>
      <c r="D594" s="388" t="s">
        <v>2150</v>
      </c>
      <c r="E594" s="389">
        <v>5</v>
      </c>
      <c r="F594" s="390">
        <v>6</v>
      </c>
      <c r="G594" s="390">
        <v>2</v>
      </c>
      <c r="H594" s="390">
        <v>0</v>
      </c>
      <c r="I594" s="390">
        <v>0</v>
      </c>
      <c r="J594" s="391" t="s">
        <v>2151</v>
      </c>
      <c r="K594" s="592">
        <f>'Allegato 1.1 (CE) new'!L594</f>
        <v>33138.130000000005</v>
      </c>
      <c r="L594" s="592">
        <f>'Allegato 1.1 (CE) new'!M594</f>
        <v>37703</v>
      </c>
      <c r="M594" s="592">
        <f>'Allegato 1.1 (CE) new'!N594</f>
        <v>33675</v>
      </c>
      <c r="N594" s="592">
        <f>'Allegato 1.1 (CE) new'!O594</f>
        <v>33675</v>
      </c>
      <c r="O594" s="592">
        <f t="shared" ref="O594:R594" si="305">O595</f>
        <v>34348.5</v>
      </c>
      <c r="P594" s="592">
        <f t="shared" si="305"/>
        <v>35035.47</v>
      </c>
      <c r="Q594" s="592">
        <f t="shared" si="305"/>
        <v>0</v>
      </c>
      <c r="R594" s="592">
        <f t="shared" si="305"/>
        <v>-4028</v>
      </c>
      <c r="S594" s="592">
        <f>'Allegato 1.1 (CE) new'!R594</f>
        <v>0</v>
      </c>
      <c r="U594" s="361"/>
    </row>
    <row r="595" spans="1:21">
      <c r="A595" s="605"/>
      <c r="B595" s="393" t="s">
        <v>2149</v>
      </c>
      <c r="C595" s="393" t="s">
        <v>985</v>
      </c>
      <c r="D595" s="394" t="s">
        <v>2152</v>
      </c>
      <c r="E595" s="393">
        <v>5</v>
      </c>
      <c r="F595" s="395">
        <v>6</v>
      </c>
      <c r="G595" s="395">
        <v>2</v>
      </c>
      <c r="H595" s="395">
        <v>1</v>
      </c>
      <c r="I595" s="395">
        <v>0</v>
      </c>
      <c r="J595" s="396" t="s">
        <v>2153</v>
      </c>
      <c r="K595" s="593">
        <f>'Allegato 1.1 (CE) new'!L595</f>
        <v>33138.130000000005</v>
      </c>
      <c r="L595" s="593">
        <f>'Allegato 1.1 (CE) new'!M595</f>
        <v>37703</v>
      </c>
      <c r="M595" s="593">
        <f>'Allegato 1.1 (CE) new'!N595</f>
        <v>33675</v>
      </c>
      <c r="N595" s="593">
        <f>'Allegato 1.1 (CE) new'!O595</f>
        <v>33675</v>
      </c>
      <c r="O595" s="593">
        <f t="shared" ref="O595:R595" si="306">SUBTOTAL(9,O596:O616)</f>
        <v>34348.5</v>
      </c>
      <c r="P595" s="593">
        <f t="shared" si="306"/>
        <v>35035.47</v>
      </c>
      <c r="Q595" s="593">
        <f t="shared" si="306"/>
        <v>0</v>
      </c>
      <c r="R595" s="593">
        <f t="shared" si="306"/>
        <v>-4028</v>
      </c>
      <c r="S595" s="593">
        <f>'Allegato 1.1 (CE) new'!R595</f>
        <v>0</v>
      </c>
      <c r="U595" s="361"/>
    </row>
    <row r="596" spans="1:21">
      <c r="A596" s="606"/>
      <c r="B596" s="398" t="s">
        <v>2154</v>
      </c>
      <c r="C596" s="398" t="s">
        <v>987</v>
      </c>
      <c r="D596" s="399" t="s">
        <v>988</v>
      </c>
      <c r="E596" s="398">
        <v>5</v>
      </c>
      <c r="F596" s="400">
        <v>6</v>
      </c>
      <c r="G596" s="400">
        <v>2</v>
      </c>
      <c r="H596" s="400">
        <v>1</v>
      </c>
      <c r="I596" s="400">
        <v>1</v>
      </c>
      <c r="J596" s="406" t="s">
        <v>2124</v>
      </c>
      <c r="K596" s="565">
        <f>'Allegato 1.1 (CE) new'!L596</f>
        <v>23185.24</v>
      </c>
      <c r="L596" s="594">
        <f>'Allegato 1.1 (CE) new'!M596</f>
        <v>37703</v>
      </c>
      <c r="M596" s="594">
        <f>'Allegato 1.1 (CE) new'!N596</f>
        <v>33675</v>
      </c>
      <c r="N596" s="594">
        <f>'Allegato 1.1 (CE) new'!O596</f>
        <v>33675</v>
      </c>
      <c r="O596" s="578">
        <f t="shared" ref="O596:P611" si="307">N596*0.02+N596</f>
        <v>34348.5</v>
      </c>
      <c r="P596" s="578">
        <f t="shared" si="307"/>
        <v>35035.47</v>
      </c>
      <c r="Q596" s="578">
        <f t="shared" ref="Q596:Q616" si="308">N596-M596</f>
        <v>0</v>
      </c>
      <c r="R596" s="578">
        <f t="shared" ref="R596:R616" si="309">N596-L596</f>
        <v>-4028</v>
      </c>
      <c r="S596" s="578">
        <f>'Allegato 1.1 (CE) new'!R596</f>
        <v>0</v>
      </c>
      <c r="U596" s="361"/>
    </row>
    <row r="597" spans="1:21">
      <c r="A597" s="606"/>
      <c r="B597" s="398" t="s">
        <v>2155</v>
      </c>
      <c r="C597" s="398" t="s">
        <v>989</v>
      </c>
      <c r="D597" s="399" t="s">
        <v>990</v>
      </c>
      <c r="E597" s="398">
        <v>5</v>
      </c>
      <c r="F597" s="400">
        <v>6</v>
      </c>
      <c r="G597" s="400">
        <v>2</v>
      </c>
      <c r="H597" s="400">
        <v>1</v>
      </c>
      <c r="I597" s="400">
        <v>2</v>
      </c>
      <c r="J597" s="406" t="s">
        <v>2126</v>
      </c>
      <c r="K597" s="594">
        <f>'Allegato 1.1 (CE) new'!L597</f>
        <v>0</v>
      </c>
      <c r="L597" s="594">
        <f>'Allegato 1.1 (CE) new'!M597</f>
        <v>0</v>
      </c>
      <c r="M597" s="594">
        <f>'Allegato 1.1 (CE) new'!N597</f>
        <v>0</v>
      </c>
      <c r="N597" s="594">
        <f>'Allegato 1.1 (CE) new'!O597</f>
        <v>0</v>
      </c>
      <c r="O597" s="578">
        <f t="shared" si="307"/>
        <v>0</v>
      </c>
      <c r="P597" s="578">
        <f t="shared" si="307"/>
        <v>0</v>
      </c>
      <c r="Q597" s="578">
        <f t="shared" si="308"/>
        <v>0</v>
      </c>
      <c r="R597" s="578">
        <f t="shared" si="309"/>
        <v>0</v>
      </c>
      <c r="S597" s="578">
        <f>'Allegato 1.1 (CE) new'!R597</f>
        <v>0</v>
      </c>
      <c r="U597" s="361"/>
    </row>
    <row r="598" spans="1:21">
      <c r="A598" s="606"/>
      <c r="B598" s="398" t="s">
        <v>2156</v>
      </c>
      <c r="C598" s="398" t="s">
        <v>991</v>
      </c>
      <c r="D598" s="399" t="s">
        <v>992</v>
      </c>
      <c r="E598" s="398">
        <v>5</v>
      </c>
      <c r="F598" s="400">
        <v>6</v>
      </c>
      <c r="G598" s="400">
        <v>2</v>
      </c>
      <c r="H598" s="400">
        <v>1</v>
      </c>
      <c r="I598" s="400">
        <v>3</v>
      </c>
      <c r="J598" s="406" t="s">
        <v>2128</v>
      </c>
      <c r="K598" s="594">
        <f>'Allegato 1.1 (CE) new'!L598</f>
        <v>0</v>
      </c>
      <c r="L598" s="594">
        <f>'Allegato 1.1 (CE) new'!M598</f>
        <v>0</v>
      </c>
      <c r="M598" s="594">
        <f>'Allegato 1.1 (CE) new'!N598</f>
        <v>0</v>
      </c>
      <c r="N598" s="594">
        <f>'Allegato 1.1 (CE) new'!O598</f>
        <v>0</v>
      </c>
      <c r="O598" s="578">
        <f t="shared" si="307"/>
        <v>0</v>
      </c>
      <c r="P598" s="578">
        <f t="shared" si="307"/>
        <v>0</v>
      </c>
      <c r="Q598" s="578">
        <f t="shared" si="308"/>
        <v>0</v>
      </c>
      <c r="R598" s="578">
        <f t="shared" si="309"/>
        <v>0</v>
      </c>
      <c r="S598" s="578">
        <f>'Allegato 1.1 (CE) new'!R598</f>
        <v>0</v>
      </c>
      <c r="U598" s="361"/>
    </row>
    <row r="599" spans="1:21" ht="38.25">
      <c r="A599" s="606"/>
      <c r="B599" s="398" t="s">
        <v>2154</v>
      </c>
      <c r="C599" s="398" t="s">
        <v>987</v>
      </c>
      <c r="D599" s="399" t="s">
        <v>988</v>
      </c>
      <c r="E599" s="398">
        <v>5</v>
      </c>
      <c r="F599" s="400">
        <v>6</v>
      </c>
      <c r="G599" s="400">
        <v>2</v>
      </c>
      <c r="H599" s="400">
        <v>1</v>
      </c>
      <c r="I599" s="400">
        <v>4</v>
      </c>
      <c r="J599" s="406" t="s">
        <v>2129</v>
      </c>
      <c r="K599" s="565">
        <f>'Allegato 1.1 (CE) new'!L599</f>
        <v>1000</v>
      </c>
      <c r="L599" s="594">
        <f>'Allegato 1.1 (CE) new'!M599</f>
        <v>0</v>
      </c>
      <c r="M599" s="594">
        <f>'Allegato 1.1 (CE) new'!N599</f>
        <v>0</v>
      </c>
      <c r="N599" s="594">
        <f>'Allegato 1.1 (CE) new'!O599</f>
        <v>0</v>
      </c>
      <c r="O599" s="578">
        <f t="shared" si="307"/>
        <v>0</v>
      </c>
      <c r="P599" s="578">
        <f t="shared" si="307"/>
        <v>0</v>
      </c>
      <c r="Q599" s="578">
        <f t="shared" si="308"/>
        <v>0</v>
      </c>
      <c r="R599" s="578">
        <f t="shared" si="309"/>
        <v>0</v>
      </c>
      <c r="S599" s="578">
        <f>'Allegato 1.1 (CE) new'!R599</f>
        <v>0</v>
      </c>
      <c r="U599" s="361"/>
    </row>
    <row r="600" spans="1:21" ht="38.25">
      <c r="A600" s="606"/>
      <c r="B600" s="398" t="s">
        <v>2155</v>
      </c>
      <c r="C600" s="398" t="s">
        <v>989</v>
      </c>
      <c r="D600" s="399" t="s">
        <v>990</v>
      </c>
      <c r="E600" s="398">
        <v>5</v>
      </c>
      <c r="F600" s="400">
        <v>6</v>
      </c>
      <c r="G600" s="400">
        <v>2</v>
      </c>
      <c r="H600" s="400">
        <v>1</v>
      </c>
      <c r="I600" s="400">
        <v>5</v>
      </c>
      <c r="J600" s="406" t="s">
        <v>2130</v>
      </c>
      <c r="K600" s="594">
        <f>'Allegato 1.1 (CE) new'!L600</f>
        <v>0</v>
      </c>
      <c r="L600" s="594">
        <f>'Allegato 1.1 (CE) new'!M600</f>
        <v>0</v>
      </c>
      <c r="M600" s="594">
        <f>'Allegato 1.1 (CE) new'!N600</f>
        <v>0</v>
      </c>
      <c r="N600" s="594">
        <f>'Allegato 1.1 (CE) new'!O600</f>
        <v>0</v>
      </c>
      <c r="O600" s="578">
        <f t="shared" si="307"/>
        <v>0</v>
      </c>
      <c r="P600" s="578">
        <f t="shared" si="307"/>
        <v>0</v>
      </c>
      <c r="Q600" s="578">
        <f t="shared" si="308"/>
        <v>0</v>
      </c>
      <c r="R600" s="578">
        <f t="shared" si="309"/>
        <v>0</v>
      </c>
      <c r="S600" s="578">
        <f>'Allegato 1.1 (CE) new'!R600</f>
        <v>0</v>
      </c>
      <c r="U600" s="361"/>
    </row>
    <row r="601" spans="1:21" ht="38.25">
      <c r="A601" s="606"/>
      <c r="B601" s="398" t="s">
        <v>2156</v>
      </c>
      <c r="C601" s="398" t="s">
        <v>991</v>
      </c>
      <c r="D601" s="399" t="s">
        <v>992</v>
      </c>
      <c r="E601" s="398">
        <v>5</v>
      </c>
      <c r="F601" s="400">
        <v>6</v>
      </c>
      <c r="G601" s="400">
        <v>2</v>
      </c>
      <c r="H601" s="400">
        <v>1</v>
      </c>
      <c r="I601" s="400">
        <v>6</v>
      </c>
      <c r="J601" s="406" t="s">
        <v>2131</v>
      </c>
      <c r="K601" s="594">
        <f>'Allegato 1.1 (CE) new'!L601</f>
        <v>0</v>
      </c>
      <c r="L601" s="594">
        <f>'Allegato 1.1 (CE) new'!M601</f>
        <v>0</v>
      </c>
      <c r="M601" s="594">
        <f>'Allegato 1.1 (CE) new'!N601</f>
        <v>0</v>
      </c>
      <c r="N601" s="594">
        <f>'Allegato 1.1 (CE) new'!O601</f>
        <v>0</v>
      </c>
      <c r="O601" s="578">
        <f t="shared" si="307"/>
        <v>0</v>
      </c>
      <c r="P601" s="578">
        <f t="shared" si="307"/>
        <v>0</v>
      </c>
      <c r="Q601" s="578">
        <f t="shared" si="308"/>
        <v>0</v>
      </c>
      <c r="R601" s="578">
        <f t="shared" si="309"/>
        <v>0</v>
      </c>
      <c r="S601" s="578">
        <f>'Allegato 1.1 (CE) new'!R601</f>
        <v>0</v>
      </c>
      <c r="U601" s="361"/>
    </row>
    <row r="602" spans="1:21" ht="25.5">
      <c r="A602" s="606"/>
      <c r="B602" s="398" t="s">
        <v>2154</v>
      </c>
      <c r="C602" s="398" t="s">
        <v>987</v>
      </c>
      <c r="D602" s="399" t="s">
        <v>988</v>
      </c>
      <c r="E602" s="398">
        <v>5</v>
      </c>
      <c r="F602" s="400">
        <v>6</v>
      </c>
      <c r="G602" s="400">
        <v>2</v>
      </c>
      <c r="H602" s="400">
        <v>1</v>
      </c>
      <c r="I602" s="400">
        <v>7</v>
      </c>
      <c r="J602" s="406" t="s">
        <v>2132</v>
      </c>
      <c r="K602" s="565">
        <f>'Allegato 1.1 (CE) new'!L602</f>
        <v>0</v>
      </c>
      <c r="L602" s="594">
        <f>'Allegato 1.1 (CE) new'!M602</f>
        <v>0</v>
      </c>
      <c r="M602" s="594">
        <f>'Allegato 1.1 (CE) new'!N602</f>
        <v>0</v>
      </c>
      <c r="N602" s="594">
        <f>'Allegato 1.1 (CE) new'!O602</f>
        <v>0</v>
      </c>
      <c r="O602" s="578">
        <f t="shared" si="307"/>
        <v>0</v>
      </c>
      <c r="P602" s="578">
        <f t="shared" si="307"/>
        <v>0</v>
      </c>
      <c r="Q602" s="578">
        <f t="shared" si="308"/>
        <v>0</v>
      </c>
      <c r="R602" s="578">
        <f t="shared" si="309"/>
        <v>0</v>
      </c>
      <c r="S602" s="578">
        <f>'Allegato 1.1 (CE) new'!R602</f>
        <v>0</v>
      </c>
      <c r="U602" s="361"/>
    </row>
    <row r="603" spans="1:21" ht="25.5">
      <c r="A603" s="606"/>
      <c r="B603" s="398" t="s">
        <v>2155</v>
      </c>
      <c r="C603" s="398" t="s">
        <v>989</v>
      </c>
      <c r="D603" s="399" t="s">
        <v>990</v>
      </c>
      <c r="E603" s="398">
        <v>5</v>
      </c>
      <c r="F603" s="400">
        <v>6</v>
      </c>
      <c r="G603" s="400">
        <v>2</v>
      </c>
      <c r="H603" s="400">
        <v>1</v>
      </c>
      <c r="I603" s="400">
        <v>8</v>
      </c>
      <c r="J603" s="406" t="s">
        <v>2133</v>
      </c>
      <c r="K603" s="594">
        <f>'Allegato 1.1 (CE) new'!L603</f>
        <v>0</v>
      </c>
      <c r="L603" s="594">
        <f>'Allegato 1.1 (CE) new'!M603</f>
        <v>0</v>
      </c>
      <c r="M603" s="594">
        <f>'Allegato 1.1 (CE) new'!N603</f>
        <v>0</v>
      </c>
      <c r="N603" s="594">
        <f>'Allegato 1.1 (CE) new'!O603</f>
        <v>0</v>
      </c>
      <c r="O603" s="578">
        <f t="shared" si="307"/>
        <v>0</v>
      </c>
      <c r="P603" s="578">
        <f t="shared" si="307"/>
        <v>0</v>
      </c>
      <c r="Q603" s="578">
        <f t="shared" si="308"/>
        <v>0</v>
      </c>
      <c r="R603" s="578">
        <f t="shared" si="309"/>
        <v>0</v>
      </c>
      <c r="S603" s="578">
        <f>'Allegato 1.1 (CE) new'!R603</f>
        <v>0</v>
      </c>
      <c r="U603" s="361"/>
    </row>
    <row r="604" spans="1:21" ht="25.5">
      <c r="A604" s="606"/>
      <c r="B604" s="398" t="s">
        <v>2156</v>
      </c>
      <c r="C604" s="398" t="s">
        <v>991</v>
      </c>
      <c r="D604" s="399" t="s">
        <v>992</v>
      </c>
      <c r="E604" s="398">
        <v>5</v>
      </c>
      <c r="F604" s="400">
        <v>6</v>
      </c>
      <c r="G604" s="400">
        <v>2</v>
      </c>
      <c r="H604" s="400">
        <v>1</v>
      </c>
      <c r="I604" s="400">
        <v>9</v>
      </c>
      <c r="J604" s="406" t="s">
        <v>2134</v>
      </c>
      <c r="K604" s="594">
        <f>'Allegato 1.1 (CE) new'!L604</f>
        <v>0</v>
      </c>
      <c r="L604" s="594">
        <f>'Allegato 1.1 (CE) new'!M604</f>
        <v>0</v>
      </c>
      <c r="M604" s="594">
        <f>'Allegato 1.1 (CE) new'!N604</f>
        <v>0</v>
      </c>
      <c r="N604" s="594">
        <f>'Allegato 1.1 (CE) new'!O604</f>
        <v>0</v>
      </c>
      <c r="O604" s="578">
        <f t="shared" si="307"/>
        <v>0</v>
      </c>
      <c r="P604" s="578">
        <f t="shared" si="307"/>
        <v>0</v>
      </c>
      <c r="Q604" s="578">
        <f t="shared" si="308"/>
        <v>0</v>
      </c>
      <c r="R604" s="578">
        <f t="shared" si="309"/>
        <v>0</v>
      </c>
      <c r="S604" s="578">
        <f>'Allegato 1.1 (CE) new'!R604</f>
        <v>0</v>
      </c>
      <c r="U604" s="361"/>
    </row>
    <row r="605" spans="1:21" ht="25.5">
      <c r="A605" s="606"/>
      <c r="B605" s="398" t="s">
        <v>2154</v>
      </c>
      <c r="C605" s="398" t="s">
        <v>987</v>
      </c>
      <c r="D605" s="399" t="s">
        <v>988</v>
      </c>
      <c r="E605" s="398">
        <v>5</v>
      </c>
      <c r="F605" s="400">
        <v>6</v>
      </c>
      <c r="G605" s="400">
        <v>2</v>
      </c>
      <c r="H605" s="400">
        <v>1</v>
      </c>
      <c r="I605" s="400">
        <v>10</v>
      </c>
      <c r="J605" s="406" t="s">
        <v>2135</v>
      </c>
      <c r="K605" s="565">
        <f>'Allegato 1.1 (CE) new'!L605</f>
        <v>2000</v>
      </c>
      <c r="L605" s="594">
        <f>'Allegato 1.1 (CE) new'!M605</f>
        <v>0</v>
      </c>
      <c r="M605" s="594">
        <f>'Allegato 1.1 (CE) new'!N605</f>
        <v>0</v>
      </c>
      <c r="N605" s="594">
        <f>'Allegato 1.1 (CE) new'!O605</f>
        <v>0</v>
      </c>
      <c r="O605" s="578">
        <f t="shared" si="307"/>
        <v>0</v>
      </c>
      <c r="P605" s="578">
        <f t="shared" si="307"/>
        <v>0</v>
      </c>
      <c r="Q605" s="578">
        <f t="shared" si="308"/>
        <v>0</v>
      </c>
      <c r="R605" s="578">
        <f t="shared" si="309"/>
        <v>0</v>
      </c>
      <c r="S605" s="578">
        <f>'Allegato 1.1 (CE) new'!R605</f>
        <v>0</v>
      </c>
      <c r="U605" s="361"/>
    </row>
    <row r="606" spans="1:21" ht="25.5">
      <c r="A606" s="606"/>
      <c r="B606" s="398" t="s">
        <v>2155</v>
      </c>
      <c r="C606" s="398" t="s">
        <v>989</v>
      </c>
      <c r="D606" s="399" t="s">
        <v>990</v>
      </c>
      <c r="E606" s="398">
        <v>5</v>
      </c>
      <c r="F606" s="400">
        <v>6</v>
      </c>
      <c r="G606" s="400">
        <v>2</v>
      </c>
      <c r="H606" s="400">
        <v>1</v>
      </c>
      <c r="I606" s="400">
        <v>11</v>
      </c>
      <c r="J606" s="406" t="s">
        <v>2136</v>
      </c>
      <c r="K606" s="594">
        <f>'Allegato 1.1 (CE) new'!L606</f>
        <v>0</v>
      </c>
      <c r="L606" s="594">
        <f>'Allegato 1.1 (CE) new'!M606</f>
        <v>0</v>
      </c>
      <c r="M606" s="594">
        <f>'Allegato 1.1 (CE) new'!N606</f>
        <v>0</v>
      </c>
      <c r="N606" s="594">
        <f>'Allegato 1.1 (CE) new'!O606</f>
        <v>0</v>
      </c>
      <c r="O606" s="578">
        <f t="shared" si="307"/>
        <v>0</v>
      </c>
      <c r="P606" s="578">
        <f t="shared" si="307"/>
        <v>0</v>
      </c>
      <c r="Q606" s="578">
        <f t="shared" si="308"/>
        <v>0</v>
      </c>
      <c r="R606" s="578">
        <f t="shared" si="309"/>
        <v>0</v>
      </c>
      <c r="S606" s="578">
        <f>'Allegato 1.1 (CE) new'!R606</f>
        <v>0</v>
      </c>
      <c r="U606" s="361"/>
    </row>
    <row r="607" spans="1:21" ht="25.5">
      <c r="A607" s="606"/>
      <c r="B607" s="398" t="s">
        <v>2156</v>
      </c>
      <c r="C607" s="398" t="s">
        <v>991</v>
      </c>
      <c r="D607" s="399" t="s">
        <v>992</v>
      </c>
      <c r="E607" s="398">
        <v>5</v>
      </c>
      <c r="F607" s="400">
        <v>6</v>
      </c>
      <c r="G607" s="400">
        <v>2</v>
      </c>
      <c r="H607" s="400">
        <v>1</v>
      </c>
      <c r="I607" s="400">
        <v>12</v>
      </c>
      <c r="J607" s="406" t="s">
        <v>2137</v>
      </c>
      <c r="K607" s="594">
        <f>'Allegato 1.1 (CE) new'!L607</f>
        <v>0</v>
      </c>
      <c r="L607" s="594">
        <f>'Allegato 1.1 (CE) new'!M607</f>
        <v>0</v>
      </c>
      <c r="M607" s="594">
        <f>'Allegato 1.1 (CE) new'!N607</f>
        <v>0</v>
      </c>
      <c r="N607" s="594">
        <f>'Allegato 1.1 (CE) new'!O607</f>
        <v>0</v>
      </c>
      <c r="O607" s="578">
        <f t="shared" si="307"/>
        <v>0</v>
      </c>
      <c r="P607" s="578">
        <f t="shared" si="307"/>
        <v>0</v>
      </c>
      <c r="Q607" s="578">
        <f t="shared" si="308"/>
        <v>0</v>
      </c>
      <c r="R607" s="578">
        <f t="shared" si="309"/>
        <v>0</v>
      </c>
      <c r="S607" s="578">
        <f>'Allegato 1.1 (CE) new'!R607</f>
        <v>0</v>
      </c>
      <c r="U607" s="361"/>
    </row>
    <row r="608" spans="1:21">
      <c r="A608" s="606"/>
      <c r="B608" s="398" t="s">
        <v>2154</v>
      </c>
      <c r="C608" s="398" t="s">
        <v>987</v>
      </c>
      <c r="D608" s="399" t="s">
        <v>988</v>
      </c>
      <c r="E608" s="398">
        <v>5</v>
      </c>
      <c r="F608" s="400">
        <v>6</v>
      </c>
      <c r="G608" s="400">
        <v>2</v>
      </c>
      <c r="H608" s="400">
        <v>1</v>
      </c>
      <c r="I608" s="400">
        <v>13</v>
      </c>
      <c r="J608" s="406" t="s">
        <v>2104</v>
      </c>
      <c r="K608" s="565">
        <f>'Allegato 1.1 (CE) new'!L608</f>
        <v>6952.89</v>
      </c>
      <c r="L608" s="594">
        <f>'Allegato 1.1 (CE) new'!M608</f>
        <v>0</v>
      </c>
      <c r="M608" s="594">
        <f>'Allegato 1.1 (CE) new'!N608</f>
        <v>0</v>
      </c>
      <c r="N608" s="594">
        <f>'Allegato 1.1 (CE) new'!O608</f>
        <v>0</v>
      </c>
      <c r="O608" s="578">
        <f t="shared" si="307"/>
        <v>0</v>
      </c>
      <c r="P608" s="578">
        <f t="shared" si="307"/>
        <v>0</v>
      </c>
      <c r="Q608" s="578">
        <f t="shared" si="308"/>
        <v>0</v>
      </c>
      <c r="R608" s="578">
        <f t="shared" si="309"/>
        <v>0</v>
      </c>
      <c r="S608" s="578">
        <f>'Allegato 1.1 (CE) new'!R608</f>
        <v>0</v>
      </c>
      <c r="U608" s="361"/>
    </row>
    <row r="609" spans="1:21">
      <c r="A609" s="606"/>
      <c r="B609" s="398" t="s">
        <v>2155</v>
      </c>
      <c r="C609" s="398" t="s">
        <v>989</v>
      </c>
      <c r="D609" s="399" t="s">
        <v>990</v>
      </c>
      <c r="E609" s="398">
        <v>5</v>
      </c>
      <c r="F609" s="400">
        <v>6</v>
      </c>
      <c r="G609" s="400">
        <v>2</v>
      </c>
      <c r="H609" s="400">
        <v>1</v>
      </c>
      <c r="I609" s="400">
        <v>14</v>
      </c>
      <c r="J609" s="406" t="s">
        <v>2105</v>
      </c>
      <c r="K609" s="594">
        <f>'Allegato 1.1 (CE) new'!L609</f>
        <v>0</v>
      </c>
      <c r="L609" s="594">
        <f>'Allegato 1.1 (CE) new'!M609</f>
        <v>0</v>
      </c>
      <c r="M609" s="594">
        <f>'Allegato 1.1 (CE) new'!N609</f>
        <v>0</v>
      </c>
      <c r="N609" s="594">
        <f>'Allegato 1.1 (CE) new'!O609</f>
        <v>0</v>
      </c>
      <c r="O609" s="578">
        <f t="shared" si="307"/>
        <v>0</v>
      </c>
      <c r="P609" s="578">
        <f t="shared" si="307"/>
        <v>0</v>
      </c>
      <c r="Q609" s="578">
        <f t="shared" si="308"/>
        <v>0</v>
      </c>
      <c r="R609" s="578">
        <f t="shared" si="309"/>
        <v>0</v>
      </c>
      <c r="S609" s="578">
        <f>'Allegato 1.1 (CE) new'!R609</f>
        <v>0</v>
      </c>
      <c r="U609" s="361"/>
    </row>
    <row r="610" spans="1:21">
      <c r="A610" s="606"/>
      <c r="B610" s="398" t="s">
        <v>2156</v>
      </c>
      <c r="C610" s="398" t="s">
        <v>991</v>
      </c>
      <c r="D610" s="399" t="s">
        <v>992</v>
      </c>
      <c r="E610" s="398">
        <v>5</v>
      </c>
      <c r="F610" s="400">
        <v>6</v>
      </c>
      <c r="G610" s="400">
        <v>2</v>
      </c>
      <c r="H610" s="400">
        <v>1</v>
      </c>
      <c r="I610" s="400">
        <v>15</v>
      </c>
      <c r="J610" s="406" t="s">
        <v>2106</v>
      </c>
      <c r="K610" s="594">
        <f>'Allegato 1.1 (CE) new'!L610</f>
        <v>0</v>
      </c>
      <c r="L610" s="594">
        <f>'Allegato 1.1 (CE) new'!M610</f>
        <v>0</v>
      </c>
      <c r="M610" s="594">
        <f>'Allegato 1.1 (CE) new'!N610</f>
        <v>0</v>
      </c>
      <c r="N610" s="594">
        <f>'Allegato 1.1 (CE) new'!O610</f>
        <v>0</v>
      </c>
      <c r="O610" s="578">
        <f t="shared" si="307"/>
        <v>0</v>
      </c>
      <c r="P610" s="578">
        <f t="shared" si="307"/>
        <v>0</v>
      </c>
      <c r="Q610" s="578">
        <f t="shared" si="308"/>
        <v>0</v>
      </c>
      <c r="R610" s="578">
        <f t="shared" si="309"/>
        <v>0</v>
      </c>
      <c r="S610" s="578">
        <f>'Allegato 1.1 (CE) new'!R610</f>
        <v>0</v>
      </c>
      <c r="U610" s="361"/>
    </row>
    <row r="611" spans="1:21">
      <c r="A611" s="606"/>
      <c r="B611" s="398" t="s">
        <v>2154</v>
      </c>
      <c r="C611" s="398" t="s">
        <v>987</v>
      </c>
      <c r="D611" s="399" t="s">
        <v>988</v>
      </c>
      <c r="E611" s="398">
        <v>5</v>
      </c>
      <c r="F611" s="400">
        <v>6</v>
      </c>
      <c r="G611" s="400">
        <v>2</v>
      </c>
      <c r="H611" s="400">
        <v>1</v>
      </c>
      <c r="I611" s="400">
        <v>16</v>
      </c>
      <c r="J611" s="406" t="s">
        <v>2107</v>
      </c>
      <c r="K611" s="594">
        <f>'Allegato 1.1 (CE) new'!L611</f>
        <v>0</v>
      </c>
      <c r="L611" s="594">
        <f>'Allegato 1.1 (CE) new'!M611</f>
        <v>0</v>
      </c>
      <c r="M611" s="594">
        <f>'Allegato 1.1 (CE) new'!N611</f>
        <v>0</v>
      </c>
      <c r="N611" s="594">
        <f>'Allegato 1.1 (CE) new'!O611</f>
        <v>0</v>
      </c>
      <c r="O611" s="578">
        <f t="shared" si="307"/>
        <v>0</v>
      </c>
      <c r="P611" s="578">
        <f t="shared" si="307"/>
        <v>0</v>
      </c>
      <c r="Q611" s="578">
        <f t="shared" si="308"/>
        <v>0</v>
      </c>
      <c r="R611" s="578">
        <f t="shared" si="309"/>
        <v>0</v>
      </c>
      <c r="S611" s="578">
        <f>'Allegato 1.1 (CE) new'!R611</f>
        <v>0</v>
      </c>
      <c r="U611" s="361"/>
    </row>
    <row r="612" spans="1:21">
      <c r="A612" s="606"/>
      <c r="B612" s="398" t="s">
        <v>2155</v>
      </c>
      <c r="C612" s="398" t="s">
        <v>989</v>
      </c>
      <c r="D612" s="399" t="s">
        <v>990</v>
      </c>
      <c r="E612" s="398">
        <v>5</v>
      </c>
      <c r="F612" s="400">
        <v>6</v>
      </c>
      <c r="G612" s="400">
        <v>2</v>
      </c>
      <c r="H612" s="400">
        <v>1</v>
      </c>
      <c r="I612" s="400">
        <v>17</v>
      </c>
      <c r="J612" s="406" t="s">
        <v>2108</v>
      </c>
      <c r="K612" s="594">
        <f>'Allegato 1.1 (CE) new'!L612</f>
        <v>0</v>
      </c>
      <c r="L612" s="594">
        <f>'Allegato 1.1 (CE) new'!M612</f>
        <v>0</v>
      </c>
      <c r="M612" s="594">
        <f>'Allegato 1.1 (CE) new'!N612</f>
        <v>0</v>
      </c>
      <c r="N612" s="594">
        <f>'Allegato 1.1 (CE) new'!O612</f>
        <v>0</v>
      </c>
      <c r="O612" s="578">
        <f t="shared" ref="O612:P616" si="310">N612*0.02+N612</f>
        <v>0</v>
      </c>
      <c r="P612" s="578">
        <f t="shared" si="310"/>
        <v>0</v>
      </c>
      <c r="Q612" s="578">
        <f t="shared" si="308"/>
        <v>0</v>
      </c>
      <c r="R612" s="578">
        <f t="shared" si="309"/>
        <v>0</v>
      </c>
      <c r="S612" s="578">
        <f>'Allegato 1.1 (CE) new'!R612</f>
        <v>0</v>
      </c>
      <c r="U612" s="361"/>
    </row>
    <row r="613" spans="1:21">
      <c r="A613" s="606"/>
      <c r="B613" s="398" t="s">
        <v>2156</v>
      </c>
      <c r="C613" s="398" t="s">
        <v>991</v>
      </c>
      <c r="D613" s="399" t="s">
        <v>992</v>
      </c>
      <c r="E613" s="398">
        <v>5</v>
      </c>
      <c r="F613" s="400">
        <v>6</v>
      </c>
      <c r="G613" s="400">
        <v>2</v>
      </c>
      <c r="H613" s="400">
        <v>1</v>
      </c>
      <c r="I613" s="400">
        <v>18</v>
      </c>
      <c r="J613" s="406" t="s">
        <v>2109</v>
      </c>
      <c r="K613" s="594">
        <f>'Allegato 1.1 (CE) new'!L613</f>
        <v>0</v>
      </c>
      <c r="L613" s="594">
        <f>'Allegato 1.1 (CE) new'!M613</f>
        <v>0</v>
      </c>
      <c r="M613" s="594">
        <f>'Allegato 1.1 (CE) new'!N613</f>
        <v>0</v>
      </c>
      <c r="N613" s="594">
        <f>'Allegato 1.1 (CE) new'!O613</f>
        <v>0</v>
      </c>
      <c r="O613" s="578">
        <f t="shared" si="310"/>
        <v>0</v>
      </c>
      <c r="P613" s="578">
        <f t="shared" si="310"/>
        <v>0</v>
      </c>
      <c r="Q613" s="578">
        <f t="shared" si="308"/>
        <v>0</v>
      </c>
      <c r="R613" s="578">
        <f t="shared" si="309"/>
        <v>0</v>
      </c>
      <c r="S613" s="578">
        <f>'Allegato 1.1 (CE) new'!R613</f>
        <v>0</v>
      </c>
      <c r="U613" s="361"/>
    </row>
    <row r="614" spans="1:21">
      <c r="A614" s="606"/>
      <c r="B614" s="398" t="s">
        <v>2154</v>
      </c>
      <c r="C614" s="398" t="s">
        <v>987</v>
      </c>
      <c r="D614" s="399" t="s">
        <v>988</v>
      </c>
      <c r="E614" s="398">
        <v>5</v>
      </c>
      <c r="F614" s="400">
        <v>6</v>
      </c>
      <c r="G614" s="400">
        <v>2</v>
      </c>
      <c r="H614" s="400">
        <v>1</v>
      </c>
      <c r="I614" s="400">
        <v>19</v>
      </c>
      <c r="J614" s="406" t="s">
        <v>2110</v>
      </c>
      <c r="K614" s="594">
        <f>'Allegato 1.1 (CE) new'!L614</f>
        <v>0</v>
      </c>
      <c r="L614" s="594">
        <f>'Allegato 1.1 (CE) new'!M614</f>
        <v>0</v>
      </c>
      <c r="M614" s="594">
        <f>'Allegato 1.1 (CE) new'!N614</f>
        <v>0</v>
      </c>
      <c r="N614" s="594">
        <f>'Allegato 1.1 (CE) new'!O614</f>
        <v>0</v>
      </c>
      <c r="O614" s="578">
        <f t="shared" si="310"/>
        <v>0</v>
      </c>
      <c r="P614" s="578">
        <f t="shared" si="310"/>
        <v>0</v>
      </c>
      <c r="Q614" s="578">
        <f t="shared" si="308"/>
        <v>0</v>
      </c>
      <c r="R614" s="578">
        <f t="shared" si="309"/>
        <v>0</v>
      </c>
      <c r="S614" s="578">
        <f>'Allegato 1.1 (CE) new'!R614</f>
        <v>0</v>
      </c>
      <c r="U614" s="361"/>
    </row>
    <row r="615" spans="1:21">
      <c r="A615" s="606"/>
      <c r="B615" s="398" t="s">
        <v>2155</v>
      </c>
      <c r="C615" s="398" t="s">
        <v>989</v>
      </c>
      <c r="D615" s="399" t="s">
        <v>990</v>
      </c>
      <c r="E615" s="398">
        <v>5</v>
      </c>
      <c r="F615" s="400">
        <v>6</v>
      </c>
      <c r="G615" s="400">
        <v>2</v>
      </c>
      <c r="H615" s="400">
        <v>1</v>
      </c>
      <c r="I615" s="400">
        <v>20</v>
      </c>
      <c r="J615" s="406" t="s">
        <v>2111</v>
      </c>
      <c r="K615" s="594">
        <f>'Allegato 1.1 (CE) new'!L615</f>
        <v>0</v>
      </c>
      <c r="L615" s="594">
        <f>'Allegato 1.1 (CE) new'!M615</f>
        <v>0</v>
      </c>
      <c r="M615" s="594">
        <f>'Allegato 1.1 (CE) new'!N615</f>
        <v>0</v>
      </c>
      <c r="N615" s="594">
        <f>'Allegato 1.1 (CE) new'!O615</f>
        <v>0</v>
      </c>
      <c r="O615" s="578">
        <f t="shared" si="310"/>
        <v>0</v>
      </c>
      <c r="P615" s="578">
        <f t="shared" si="310"/>
        <v>0</v>
      </c>
      <c r="Q615" s="578">
        <f t="shared" si="308"/>
        <v>0</v>
      </c>
      <c r="R615" s="578">
        <f t="shared" si="309"/>
        <v>0</v>
      </c>
      <c r="S615" s="578">
        <f>'Allegato 1.1 (CE) new'!R615</f>
        <v>0</v>
      </c>
      <c r="U615" s="361"/>
    </row>
    <row r="616" spans="1:21">
      <c r="A616" s="606"/>
      <c r="B616" s="398" t="s">
        <v>2156</v>
      </c>
      <c r="C616" s="398" t="s">
        <v>991</v>
      </c>
      <c r="D616" s="399" t="s">
        <v>992</v>
      </c>
      <c r="E616" s="398">
        <v>5</v>
      </c>
      <c r="F616" s="400">
        <v>6</v>
      </c>
      <c r="G616" s="400">
        <v>2</v>
      </c>
      <c r="H616" s="400">
        <v>1</v>
      </c>
      <c r="I616" s="400">
        <v>21</v>
      </c>
      <c r="J616" s="406" t="s">
        <v>2112</v>
      </c>
      <c r="K616" s="594">
        <f>'Allegato 1.1 (CE) new'!L616</f>
        <v>0</v>
      </c>
      <c r="L616" s="594">
        <f>'Allegato 1.1 (CE) new'!M616</f>
        <v>0</v>
      </c>
      <c r="M616" s="594">
        <f>'Allegato 1.1 (CE) new'!N616</f>
        <v>0</v>
      </c>
      <c r="N616" s="594">
        <f>'Allegato 1.1 (CE) new'!O616</f>
        <v>0</v>
      </c>
      <c r="O616" s="578">
        <f t="shared" si="310"/>
        <v>0</v>
      </c>
      <c r="P616" s="578">
        <f t="shared" si="310"/>
        <v>0</v>
      </c>
      <c r="Q616" s="578">
        <f t="shared" si="308"/>
        <v>0</v>
      </c>
      <c r="R616" s="578">
        <f t="shared" si="309"/>
        <v>0</v>
      </c>
      <c r="S616" s="578">
        <f>'Allegato 1.1 (CE) new'!R616</f>
        <v>0</v>
      </c>
      <c r="U616" s="361"/>
    </row>
    <row r="617" spans="1:21">
      <c r="A617" s="609"/>
      <c r="B617" s="383" t="s">
        <v>2157</v>
      </c>
      <c r="C617" s="383" t="s">
        <v>993</v>
      </c>
      <c r="D617" s="382" t="s">
        <v>2158</v>
      </c>
      <c r="E617" s="383">
        <v>5</v>
      </c>
      <c r="F617" s="384">
        <v>7</v>
      </c>
      <c r="G617" s="384">
        <v>0</v>
      </c>
      <c r="H617" s="384">
        <v>0</v>
      </c>
      <c r="I617" s="384">
        <v>0</v>
      </c>
      <c r="J617" s="385" t="s">
        <v>2159</v>
      </c>
      <c r="K617" s="591">
        <f>'Allegato 1.1 (CE) new'!L617</f>
        <v>9029226.7400000021</v>
      </c>
      <c r="L617" s="591">
        <f>'Allegato 1.1 (CE) new'!M617</f>
        <v>9754584</v>
      </c>
      <c r="M617" s="591">
        <f>'Allegato 1.1 (CE) new'!N617</f>
        <v>8932396</v>
      </c>
      <c r="N617" s="591">
        <f>'Allegato 1.1 (CE) new'!O617</f>
        <v>9084116</v>
      </c>
      <c r="O617" s="591">
        <f t="shared" ref="O617:R617" si="311">O618+O641</f>
        <v>9265798.3200000003</v>
      </c>
      <c r="P617" s="591">
        <f t="shared" si="311"/>
        <v>9451114.2864000015</v>
      </c>
      <c r="Q617" s="591">
        <f t="shared" si="311"/>
        <v>151720</v>
      </c>
      <c r="R617" s="591">
        <f t="shared" si="311"/>
        <v>-670468</v>
      </c>
      <c r="S617" s="591">
        <f>'Allegato 1.1 (CE) new'!R617</f>
        <v>0</v>
      </c>
      <c r="T617" s="361">
        <f>Modello_CE!J348</f>
        <v>9084116</v>
      </c>
      <c r="U617" s="361"/>
    </row>
    <row r="618" spans="1:21">
      <c r="A618" s="607"/>
      <c r="B618" s="389" t="s">
        <v>2160</v>
      </c>
      <c r="C618" s="389" t="s">
        <v>995</v>
      </c>
      <c r="D618" s="388" t="s">
        <v>2161</v>
      </c>
      <c r="E618" s="389">
        <v>5</v>
      </c>
      <c r="F618" s="390">
        <v>7</v>
      </c>
      <c r="G618" s="390">
        <v>1</v>
      </c>
      <c r="H618" s="390">
        <v>0</v>
      </c>
      <c r="I618" s="390">
        <v>0</v>
      </c>
      <c r="J618" s="391" t="s">
        <v>2162</v>
      </c>
      <c r="K618" s="592">
        <f>'Allegato 1.1 (CE) new'!L618</f>
        <v>275295.96000000002</v>
      </c>
      <c r="L618" s="592">
        <f>'Allegato 1.1 (CE) new'!M618</f>
        <v>217225</v>
      </c>
      <c r="M618" s="592">
        <f>'Allegato 1.1 (CE) new'!N618</f>
        <v>199538</v>
      </c>
      <c r="N618" s="592">
        <f>'Allegato 1.1 (CE) new'!O618</f>
        <v>199538</v>
      </c>
      <c r="O618" s="592">
        <f t="shared" ref="O618:R618" si="312">O619</f>
        <v>203528.76</v>
      </c>
      <c r="P618" s="592">
        <f t="shared" si="312"/>
        <v>207599.3352</v>
      </c>
      <c r="Q618" s="592">
        <f t="shared" si="312"/>
        <v>0</v>
      </c>
      <c r="R618" s="592">
        <f t="shared" si="312"/>
        <v>-17687</v>
      </c>
      <c r="S618" s="592">
        <f>'Allegato 1.1 (CE) new'!R618</f>
        <v>0</v>
      </c>
      <c r="U618" s="361"/>
    </row>
    <row r="619" spans="1:21">
      <c r="A619" s="605"/>
      <c r="B619" s="393" t="s">
        <v>2160</v>
      </c>
      <c r="C619" s="393" t="s">
        <v>995</v>
      </c>
      <c r="D619" s="394" t="s">
        <v>2163</v>
      </c>
      <c r="E619" s="393">
        <v>5</v>
      </c>
      <c r="F619" s="395">
        <v>7</v>
      </c>
      <c r="G619" s="395">
        <v>1</v>
      </c>
      <c r="H619" s="395">
        <v>1</v>
      </c>
      <c r="I619" s="395">
        <v>0</v>
      </c>
      <c r="J619" s="396" t="s">
        <v>2164</v>
      </c>
      <c r="K619" s="593">
        <f>'Allegato 1.1 (CE) new'!L619</f>
        <v>275295.96000000002</v>
      </c>
      <c r="L619" s="593">
        <f>'Allegato 1.1 (CE) new'!M619</f>
        <v>217225</v>
      </c>
      <c r="M619" s="593">
        <f>'Allegato 1.1 (CE) new'!N619</f>
        <v>199538</v>
      </c>
      <c r="N619" s="593">
        <f>'Allegato 1.1 (CE) new'!O619</f>
        <v>199538</v>
      </c>
      <c r="O619" s="593">
        <f t="shared" ref="O619:R619" si="313">SUBTOTAL(9,O620:O640)</f>
        <v>203528.76</v>
      </c>
      <c r="P619" s="593">
        <f t="shared" si="313"/>
        <v>207599.3352</v>
      </c>
      <c r="Q619" s="593">
        <f t="shared" si="313"/>
        <v>0</v>
      </c>
      <c r="R619" s="593">
        <f t="shared" si="313"/>
        <v>-17687</v>
      </c>
      <c r="S619" s="593">
        <f>'Allegato 1.1 (CE) new'!R619</f>
        <v>0</v>
      </c>
      <c r="U619" s="361"/>
    </row>
    <row r="620" spans="1:21">
      <c r="A620" s="606"/>
      <c r="B620" s="398" t="s">
        <v>2165</v>
      </c>
      <c r="C620" s="398" t="s">
        <v>997</v>
      </c>
      <c r="D620" s="399" t="s">
        <v>998</v>
      </c>
      <c r="E620" s="398">
        <v>5</v>
      </c>
      <c r="F620" s="400">
        <v>7</v>
      </c>
      <c r="G620" s="400">
        <v>1</v>
      </c>
      <c r="H620" s="400">
        <v>1</v>
      </c>
      <c r="I620" s="400">
        <v>1</v>
      </c>
      <c r="J620" s="406" t="s">
        <v>2090</v>
      </c>
      <c r="K620" s="594">
        <f>'Allegato 1.1 (CE) new'!L620</f>
        <v>89653.13</v>
      </c>
      <c r="L620" s="594">
        <f>'Allegato 1.1 (CE) new'!M620</f>
        <v>217225</v>
      </c>
      <c r="M620" s="594">
        <f>'Allegato 1.1 (CE) new'!N620</f>
        <v>199538</v>
      </c>
      <c r="N620" s="594">
        <f>'Allegato 1.1 (CE) new'!O620</f>
        <v>199538</v>
      </c>
      <c r="O620" s="578">
        <f t="shared" ref="O620:P635" si="314">N620*0.02+N620</f>
        <v>203528.76</v>
      </c>
      <c r="P620" s="578">
        <f t="shared" si="314"/>
        <v>207599.3352</v>
      </c>
      <c r="Q620" s="578">
        <f t="shared" ref="Q620:Q640" si="315">N620-M620</f>
        <v>0</v>
      </c>
      <c r="R620" s="578">
        <f t="shared" ref="R620:R640" si="316">N620-L620</f>
        <v>-17687</v>
      </c>
      <c r="S620" s="578">
        <f>'Allegato 1.1 (CE) new'!R620</f>
        <v>0</v>
      </c>
      <c r="U620" s="361"/>
    </row>
    <row r="621" spans="1:21">
      <c r="A621" s="606"/>
      <c r="B621" s="398" t="s">
        <v>2166</v>
      </c>
      <c r="C621" s="398" t="s">
        <v>999</v>
      </c>
      <c r="D621" s="399" t="s">
        <v>1000</v>
      </c>
      <c r="E621" s="398">
        <v>5</v>
      </c>
      <c r="F621" s="400">
        <v>7</v>
      </c>
      <c r="G621" s="400">
        <v>1</v>
      </c>
      <c r="H621" s="400">
        <v>1</v>
      </c>
      <c r="I621" s="400">
        <v>2</v>
      </c>
      <c r="J621" s="406" t="s">
        <v>2092</v>
      </c>
      <c r="K621" s="565">
        <f>'Allegato 1.1 (CE) new'!L621</f>
        <v>0</v>
      </c>
      <c r="L621" s="594">
        <f>'Allegato 1.1 (CE) new'!M621</f>
        <v>0</v>
      </c>
      <c r="M621" s="594">
        <f>'Allegato 1.1 (CE) new'!N621</f>
        <v>0</v>
      </c>
      <c r="N621" s="594">
        <f>'Allegato 1.1 (CE) new'!O621</f>
        <v>0</v>
      </c>
      <c r="O621" s="578">
        <f t="shared" si="314"/>
        <v>0</v>
      </c>
      <c r="P621" s="578">
        <f t="shared" si="314"/>
        <v>0</v>
      </c>
      <c r="Q621" s="578">
        <f t="shared" si="315"/>
        <v>0</v>
      </c>
      <c r="R621" s="578">
        <f t="shared" si="316"/>
        <v>0</v>
      </c>
      <c r="S621" s="578">
        <f>'Allegato 1.1 (CE) new'!R621</f>
        <v>0</v>
      </c>
      <c r="U621" s="361"/>
    </row>
    <row r="622" spans="1:21">
      <c r="A622" s="606"/>
      <c r="B622" s="398" t="s">
        <v>2167</v>
      </c>
      <c r="C622" s="398" t="s">
        <v>1001</v>
      </c>
      <c r="D622" s="399" t="s">
        <v>1002</v>
      </c>
      <c r="E622" s="398">
        <v>5</v>
      </c>
      <c r="F622" s="400">
        <v>7</v>
      </c>
      <c r="G622" s="400">
        <v>1</v>
      </c>
      <c r="H622" s="400">
        <v>1</v>
      </c>
      <c r="I622" s="400">
        <v>3</v>
      </c>
      <c r="J622" s="406" t="s">
        <v>2094</v>
      </c>
      <c r="K622" s="594">
        <f>'Allegato 1.1 (CE) new'!L622</f>
        <v>0</v>
      </c>
      <c r="L622" s="594">
        <f>'Allegato 1.1 (CE) new'!M622</f>
        <v>0</v>
      </c>
      <c r="M622" s="594">
        <f>'Allegato 1.1 (CE) new'!N622</f>
        <v>0</v>
      </c>
      <c r="N622" s="594">
        <f>'Allegato 1.1 (CE) new'!O622</f>
        <v>0</v>
      </c>
      <c r="O622" s="578">
        <f t="shared" si="314"/>
        <v>0</v>
      </c>
      <c r="P622" s="578">
        <f t="shared" si="314"/>
        <v>0</v>
      </c>
      <c r="Q622" s="578">
        <f t="shared" si="315"/>
        <v>0</v>
      </c>
      <c r="R622" s="578">
        <f t="shared" si="316"/>
        <v>0</v>
      </c>
      <c r="S622" s="578">
        <f>'Allegato 1.1 (CE) new'!R622</f>
        <v>0</v>
      </c>
      <c r="U622" s="361"/>
    </row>
    <row r="623" spans="1:21">
      <c r="A623" s="606"/>
      <c r="B623" s="398" t="s">
        <v>2165</v>
      </c>
      <c r="C623" s="398" t="s">
        <v>997</v>
      </c>
      <c r="D623" s="399" t="s">
        <v>998</v>
      </c>
      <c r="E623" s="398">
        <v>5</v>
      </c>
      <c r="F623" s="400">
        <v>7</v>
      </c>
      <c r="G623" s="400">
        <v>1</v>
      </c>
      <c r="H623" s="400">
        <v>1</v>
      </c>
      <c r="I623" s="400">
        <v>4</v>
      </c>
      <c r="J623" s="406" t="s">
        <v>2095</v>
      </c>
      <c r="K623" s="565">
        <f>'Allegato 1.1 (CE) new'!L623</f>
        <v>62797.56</v>
      </c>
      <c r="L623" s="594">
        <f>'Allegato 1.1 (CE) new'!M623</f>
        <v>0</v>
      </c>
      <c r="M623" s="594">
        <f>'Allegato 1.1 (CE) new'!N623</f>
        <v>0</v>
      </c>
      <c r="N623" s="594">
        <f>'Allegato 1.1 (CE) new'!O623</f>
        <v>0</v>
      </c>
      <c r="O623" s="578">
        <f t="shared" si="314"/>
        <v>0</v>
      </c>
      <c r="P623" s="578">
        <f t="shared" si="314"/>
        <v>0</v>
      </c>
      <c r="Q623" s="578">
        <f t="shared" si="315"/>
        <v>0</v>
      </c>
      <c r="R623" s="578">
        <f t="shared" si="316"/>
        <v>0</v>
      </c>
      <c r="S623" s="578">
        <f>'Allegato 1.1 (CE) new'!R623</f>
        <v>0</v>
      </c>
      <c r="U623" s="361"/>
    </row>
    <row r="624" spans="1:21">
      <c r="A624" s="606"/>
      <c r="B624" s="398" t="s">
        <v>2166</v>
      </c>
      <c r="C624" s="398" t="s">
        <v>999</v>
      </c>
      <c r="D624" s="399" t="s">
        <v>1000</v>
      </c>
      <c r="E624" s="398">
        <v>5</v>
      </c>
      <c r="F624" s="400">
        <v>7</v>
      </c>
      <c r="G624" s="400">
        <v>1</v>
      </c>
      <c r="H624" s="400">
        <v>1</v>
      </c>
      <c r="I624" s="400">
        <v>5</v>
      </c>
      <c r="J624" s="406" t="s">
        <v>2096</v>
      </c>
      <c r="K624" s="594">
        <f>'Allegato 1.1 (CE) new'!L624</f>
        <v>0</v>
      </c>
      <c r="L624" s="594">
        <f>'Allegato 1.1 (CE) new'!M624</f>
        <v>0</v>
      </c>
      <c r="M624" s="594">
        <f>'Allegato 1.1 (CE) new'!N624</f>
        <v>0</v>
      </c>
      <c r="N624" s="594">
        <f>'Allegato 1.1 (CE) new'!O624</f>
        <v>0</v>
      </c>
      <c r="O624" s="578">
        <f t="shared" si="314"/>
        <v>0</v>
      </c>
      <c r="P624" s="578">
        <f t="shared" si="314"/>
        <v>0</v>
      </c>
      <c r="Q624" s="578">
        <f t="shared" si="315"/>
        <v>0</v>
      </c>
      <c r="R624" s="578">
        <f t="shared" si="316"/>
        <v>0</v>
      </c>
      <c r="S624" s="578">
        <f>'Allegato 1.1 (CE) new'!R624</f>
        <v>0</v>
      </c>
      <c r="U624" s="361"/>
    </row>
    <row r="625" spans="1:21">
      <c r="A625" s="606"/>
      <c r="B625" s="398" t="s">
        <v>2167</v>
      </c>
      <c r="C625" s="398" t="s">
        <v>1001</v>
      </c>
      <c r="D625" s="399" t="s">
        <v>1002</v>
      </c>
      <c r="E625" s="398">
        <v>5</v>
      </c>
      <c r="F625" s="400">
        <v>7</v>
      </c>
      <c r="G625" s="400">
        <v>1</v>
      </c>
      <c r="H625" s="400">
        <v>1</v>
      </c>
      <c r="I625" s="400">
        <v>6</v>
      </c>
      <c r="J625" s="406" t="s">
        <v>2097</v>
      </c>
      <c r="K625" s="594">
        <f>'Allegato 1.1 (CE) new'!L625</f>
        <v>0</v>
      </c>
      <c r="L625" s="594">
        <f>'Allegato 1.1 (CE) new'!M625</f>
        <v>0</v>
      </c>
      <c r="M625" s="594">
        <f>'Allegato 1.1 (CE) new'!N625</f>
        <v>0</v>
      </c>
      <c r="N625" s="594">
        <f>'Allegato 1.1 (CE) new'!O625</f>
        <v>0</v>
      </c>
      <c r="O625" s="578">
        <f t="shared" si="314"/>
        <v>0</v>
      </c>
      <c r="P625" s="578">
        <f t="shared" si="314"/>
        <v>0</v>
      </c>
      <c r="Q625" s="578">
        <f t="shared" si="315"/>
        <v>0</v>
      </c>
      <c r="R625" s="578">
        <f t="shared" si="316"/>
        <v>0</v>
      </c>
      <c r="S625" s="578">
        <f>'Allegato 1.1 (CE) new'!R625</f>
        <v>0</v>
      </c>
      <c r="U625" s="361"/>
    </row>
    <row r="626" spans="1:21">
      <c r="A626" s="606"/>
      <c r="B626" s="398" t="s">
        <v>2165</v>
      </c>
      <c r="C626" s="398" t="s">
        <v>997</v>
      </c>
      <c r="D626" s="399" t="s">
        <v>998</v>
      </c>
      <c r="E626" s="398">
        <v>5</v>
      </c>
      <c r="F626" s="400">
        <v>7</v>
      </c>
      <c r="G626" s="400">
        <v>1</v>
      </c>
      <c r="H626" s="400">
        <v>1</v>
      </c>
      <c r="I626" s="400">
        <v>7</v>
      </c>
      <c r="J626" s="406" t="s">
        <v>2098</v>
      </c>
      <c r="K626" s="594">
        <f>'Allegato 1.1 (CE) new'!L626</f>
        <v>0</v>
      </c>
      <c r="L626" s="594">
        <f>'Allegato 1.1 (CE) new'!M626</f>
        <v>0</v>
      </c>
      <c r="M626" s="594">
        <f>'Allegato 1.1 (CE) new'!N626</f>
        <v>0</v>
      </c>
      <c r="N626" s="594">
        <f>'Allegato 1.1 (CE) new'!O626</f>
        <v>0</v>
      </c>
      <c r="O626" s="578">
        <f t="shared" si="314"/>
        <v>0</v>
      </c>
      <c r="P626" s="578">
        <f t="shared" si="314"/>
        <v>0</v>
      </c>
      <c r="Q626" s="578">
        <f t="shared" si="315"/>
        <v>0</v>
      </c>
      <c r="R626" s="578">
        <f t="shared" si="316"/>
        <v>0</v>
      </c>
      <c r="S626" s="578">
        <f>'Allegato 1.1 (CE) new'!R626</f>
        <v>0</v>
      </c>
      <c r="U626" s="361"/>
    </row>
    <row r="627" spans="1:21">
      <c r="A627" s="606"/>
      <c r="B627" s="398" t="s">
        <v>2166</v>
      </c>
      <c r="C627" s="398" t="s">
        <v>999</v>
      </c>
      <c r="D627" s="399" t="s">
        <v>1000</v>
      </c>
      <c r="E627" s="398">
        <v>5</v>
      </c>
      <c r="F627" s="400">
        <v>7</v>
      </c>
      <c r="G627" s="400">
        <v>1</v>
      </c>
      <c r="H627" s="400">
        <v>1</v>
      </c>
      <c r="I627" s="400">
        <v>8</v>
      </c>
      <c r="J627" s="406" t="s">
        <v>2099</v>
      </c>
      <c r="K627" s="594">
        <f>'Allegato 1.1 (CE) new'!L627</f>
        <v>0</v>
      </c>
      <c r="L627" s="594">
        <f>'Allegato 1.1 (CE) new'!M627</f>
        <v>0</v>
      </c>
      <c r="M627" s="594">
        <f>'Allegato 1.1 (CE) new'!N627</f>
        <v>0</v>
      </c>
      <c r="N627" s="594">
        <f>'Allegato 1.1 (CE) new'!O627</f>
        <v>0</v>
      </c>
      <c r="O627" s="578">
        <f t="shared" si="314"/>
        <v>0</v>
      </c>
      <c r="P627" s="578">
        <f t="shared" si="314"/>
        <v>0</v>
      </c>
      <c r="Q627" s="578">
        <f t="shared" si="315"/>
        <v>0</v>
      </c>
      <c r="R627" s="578">
        <f t="shared" si="316"/>
        <v>0</v>
      </c>
      <c r="S627" s="578">
        <f>'Allegato 1.1 (CE) new'!R627</f>
        <v>0</v>
      </c>
      <c r="U627" s="361"/>
    </row>
    <row r="628" spans="1:21">
      <c r="A628" s="606"/>
      <c r="B628" s="398" t="s">
        <v>2167</v>
      </c>
      <c r="C628" s="398" t="s">
        <v>1001</v>
      </c>
      <c r="D628" s="399" t="s">
        <v>1002</v>
      </c>
      <c r="E628" s="398">
        <v>5</v>
      </c>
      <c r="F628" s="400">
        <v>7</v>
      </c>
      <c r="G628" s="400">
        <v>1</v>
      </c>
      <c r="H628" s="400">
        <v>1</v>
      </c>
      <c r="I628" s="400">
        <v>9</v>
      </c>
      <c r="J628" s="406" t="s">
        <v>2100</v>
      </c>
      <c r="K628" s="594">
        <f>'Allegato 1.1 (CE) new'!L628</f>
        <v>0</v>
      </c>
      <c r="L628" s="594">
        <f>'Allegato 1.1 (CE) new'!M628</f>
        <v>0</v>
      </c>
      <c r="M628" s="594">
        <f>'Allegato 1.1 (CE) new'!N628</f>
        <v>0</v>
      </c>
      <c r="N628" s="594">
        <f>'Allegato 1.1 (CE) new'!O628</f>
        <v>0</v>
      </c>
      <c r="O628" s="578">
        <f t="shared" si="314"/>
        <v>0</v>
      </c>
      <c r="P628" s="578">
        <f t="shared" si="314"/>
        <v>0</v>
      </c>
      <c r="Q628" s="578">
        <f t="shared" si="315"/>
        <v>0</v>
      </c>
      <c r="R628" s="578">
        <f t="shared" si="316"/>
        <v>0</v>
      </c>
      <c r="S628" s="578">
        <f>'Allegato 1.1 (CE) new'!R628</f>
        <v>0</v>
      </c>
      <c r="U628" s="361"/>
    </row>
    <row r="629" spans="1:21">
      <c r="A629" s="606"/>
      <c r="B629" s="398" t="s">
        <v>2165</v>
      </c>
      <c r="C629" s="398" t="s">
        <v>997</v>
      </c>
      <c r="D629" s="399" t="s">
        <v>998</v>
      </c>
      <c r="E629" s="398">
        <v>5</v>
      </c>
      <c r="F629" s="400">
        <v>7</v>
      </c>
      <c r="G629" s="400">
        <v>1</v>
      </c>
      <c r="H629" s="400">
        <v>1</v>
      </c>
      <c r="I629" s="400">
        <v>10</v>
      </c>
      <c r="J629" s="406" t="s">
        <v>2101</v>
      </c>
      <c r="K629" s="565">
        <f>'Allegato 1.1 (CE) new'!L629</f>
        <v>3000</v>
      </c>
      <c r="L629" s="594">
        <f>'Allegato 1.1 (CE) new'!M629</f>
        <v>0</v>
      </c>
      <c r="M629" s="594">
        <f>'Allegato 1.1 (CE) new'!N629</f>
        <v>0</v>
      </c>
      <c r="N629" s="594">
        <f>'Allegato 1.1 (CE) new'!O629</f>
        <v>0</v>
      </c>
      <c r="O629" s="578">
        <f t="shared" si="314"/>
        <v>0</v>
      </c>
      <c r="P629" s="578">
        <f t="shared" si="314"/>
        <v>0</v>
      </c>
      <c r="Q629" s="578">
        <f t="shared" si="315"/>
        <v>0</v>
      </c>
      <c r="R629" s="578">
        <f t="shared" si="316"/>
        <v>0</v>
      </c>
      <c r="S629" s="578">
        <f>'Allegato 1.1 (CE) new'!R629</f>
        <v>0</v>
      </c>
      <c r="U629" s="361"/>
    </row>
    <row r="630" spans="1:21">
      <c r="A630" s="606"/>
      <c r="B630" s="398" t="s">
        <v>2166</v>
      </c>
      <c r="C630" s="398" t="s">
        <v>999</v>
      </c>
      <c r="D630" s="399" t="s">
        <v>1000</v>
      </c>
      <c r="E630" s="398">
        <v>5</v>
      </c>
      <c r="F630" s="400">
        <v>7</v>
      </c>
      <c r="G630" s="400">
        <v>1</v>
      </c>
      <c r="H630" s="400">
        <v>1</v>
      </c>
      <c r="I630" s="400">
        <v>11</v>
      </c>
      <c r="J630" s="406" t="s">
        <v>2102</v>
      </c>
      <c r="K630" s="594">
        <f>'Allegato 1.1 (CE) new'!L630</f>
        <v>0</v>
      </c>
      <c r="L630" s="594">
        <f>'Allegato 1.1 (CE) new'!M630</f>
        <v>0</v>
      </c>
      <c r="M630" s="594">
        <f>'Allegato 1.1 (CE) new'!N630</f>
        <v>0</v>
      </c>
      <c r="N630" s="594">
        <f>'Allegato 1.1 (CE) new'!O630</f>
        <v>0</v>
      </c>
      <c r="O630" s="578">
        <f t="shared" si="314"/>
        <v>0</v>
      </c>
      <c r="P630" s="578">
        <f t="shared" si="314"/>
        <v>0</v>
      </c>
      <c r="Q630" s="578">
        <f t="shared" si="315"/>
        <v>0</v>
      </c>
      <c r="R630" s="578">
        <f t="shared" si="316"/>
        <v>0</v>
      </c>
      <c r="S630" s="578">
        <f>'Allegato 1.1 (CE) new'!R630</f>
        <v>0</v>
      </c>
      <c r="U630" s="361"/>
    </row>
    <row r="631" spans="1:21">
      <c r="A631" s="606"/>
      <c r="B631" s="398" t="s">
        <v>2167</v>
      </c>
      <c r="C631" s="398" t="s">
        <v>1001</v>
      </c>
      <c r="D631" s="399" t="s">
        <v>1002</v>
      </c>
      <c r="E631" s="398">
        <v>5</v>
      </c>
      <c r="F631" s="400">
        <v>7</v>
      </c>
      <c r="G631" s="400">
        <v>1</v>
      </c>
      <c r="H631" s="400">
        <v>1</v>
      </c>
      <c r="I631" s="400">
        <v>12</v>
      </c>
      <c r="J631" s="406" t="s">
        <v>2103</v>
      </c>
      <c r="K631" s="594">
        <f>'Allegato 1.1 (CE) new'!L631</f>
        <v>0</v>
      </c>
      <c r="L631" s="594">
        <f>'Allegato 1.1 (CE) new'!M631</f>
        <v>0</v>
      </c>
      <c r="M631" s="594">
        <f>'Allegato 1.1 (CE) new'!N631</f>
        <v>0</v>
      </c>
      <c r="N631" s="594">
        <f>'Allegato 1.1 (CE) new'!O631</f>
        <v>0</v>
      </c>
      <c r="O631" s="578">
        <f t="shared" si="314"/>
        <v>0</v>
      </c>
      <c r="P631" s="578">
        <f t="shared" si="314"/>
        <v>0</v>
      </c>
      <c r="Q631" s="578">
        <f t="shared" si="315"/>
        <v>0</v>
      </c>
      <c r="R631" s="578">
        <f t="shared" si="316"/>
        <v>0</v>
      </c>
      <c r="S631" s="578">
        <f>'Allegato 1.1 (CE) new'!R631</f>
        <v>0</v>
      </c>
      <c r="U631" s="361"/>
    </row>
    <row r="632" spans="1:21">
      <c r="A632" s="606"/>
      <c r="B632" s="398" t="s">
        <v>2165</v>
      </c>
      <c r="C632" s="398" t="s">
        <v>997</v>
      </c>
      <c r="D632" s="399" t="s">
        <v>998</v>
      </c>
      <c r="E632" s="398">
        <v>5</v>
      </c>
      <c r="F632" s="400">
        <v>7</v>
      </c>
      <c r="G632" s="400">
        <v>1</v>
      </c>
      <c r="H632" s="400">
        <v>1</v>
      </c>
      <c r="I632" s="400">
        <v>13</v>
      </c>
      <c r="J632" s="406" t="s">
        <v>2104</v>
      </c>
      <c r="K632" s="565">
        <f>'Allegato 1.1 (CE) new'!L632</f>
        <v>119845.27</v>
      </c>
      <c r="L632" s="594">
        <f>'Allegato 1.1 (CE) new'!M632</f>
        <v>0</v>
      </c>
      <c r="M632" s="594">
        <f>'Allegato 1.1 (CE) new'!N632</f>
        <v>0</v>
      </c>
      <c r="N632" s="594">
        <f>'Allegato 1.1 (CE) new'!O632</f>
        <v>0</v>
      </c>
      <c r="O632" s="578">
        <f t="shared" si="314"/>
        <v>0</v>
      </c>
      <c r="P632" s="578">
        <f t="shared" si="314"/>
        <v>0</v>
      </c>
      <c r="Q632" s="578">
        <f t="shared" si="315"/>
        <v>0</v>
      </c>
      <c r="R632" s="578">
        <f t="shared" si="316"/>
        <v>0</v>
      </c>
      <c r="S632" s="578">
        <f>'Allegato 1.1 (CE) new'!R632</f>
        <v>0</v>
      </c>
      <c r="U632" s="361"/>
    </row>
    <row r="633" spans="1:21">
      <c r="A633" s="606"/>
      <c r="B633" s="398" t="s">
        <v>2166</v>
      </c>
      <c r="C633" s="398" t="s">
        <v>999</v>
      </c>
      <c r="D633" s="399" t="s">
        <v>1000</v>
      </c>
      <c r="E633" s="398">
        <v>5</v>
      </c>
      <c r="F633" s="400">
        <v>7</v>
      </c>
      <c r="G633" s="400">
        <v>1</v>
      </c>
      <c r="H633" s="400">
        <v>1</v>
      </c>
      <c r="I633" s="400">
        <v>14</v>
      </c>
      <c r="J633" s="406" t="s">
        <v>2105</v>
      </c>
      <c r="K633" s="594">
        <f>'Allegato 1.1 (CE) new'!L633</f>
        <v>0</v>
      </c>
      <c r="L633" s="594">
        <f>'Allegato 1.1 (CE) new'!M633</f>
        <v>0</v>
      </c>
      <c r="M633" s="594">
        <f>'Allegato 1.1 (CE) new'!N633</f>
        <v>0</v>
      </c>
      <c r="N633" s="594">
        <f>'Allegato 1.1 (CE) new'!O633</f>
        <v>0</v>
      </c>
      <c r="O633" s="578">
        <f t="shared" si="314"/>
        <v>0</v>
      </c>
      <c r="P633" s="578">
        <f t="shared" si="314"/>
        <v>0</v>
      </c>
      <c r="Q633" s="578">
        <f t="shared" si="315"/>
        <v>0</v>
      </c>
      <c r="R633" s="578">
        <f t="shared" si="316"/>
        <v>0</v>
      </c>
      <c r="S633" s="578">
        <f>'Allegato 1.1 (CE) new'!R633</f>
        <v>0</v>
      </c>
      <c r="U633" s="361"/>
    </row>
    <row r="634" spans="1:21">
      <c r="A634" s="606"/>
      <c r="B634" s="398" t="s">
        <v>2167</v>
      </c>
      <c r="C634" s="398" t="s">
        <v>1001</v>
      </c>
      <c r="D634" s="399" t="s">
        <v>1002</v>
      </c>
      <c r="E634" s="398">
        <v>5</v>
      </c>
      <c r="F634" s="400">
        <v>7</v>
      </c>
      <c r="G634" s="400">
        <v>1</v>
      </c>
      <c r="H634" s="400">
        <v>1</v>
      </c>
      <c r="I634" s="400">
        <v>15</v>
      </c>
      <c r="J634" s="406" t="s">
        <v>2106</v>
      </c>
      <c r="K634" s="594">
        <f>'Allegato 1.1 (CE) new'!L634</f>
        <v>0</v>
      </c>
      <c r="L634" s="594">
        <f>'Allegato 1.1 (CE) new'!M634</f>
        <v>0</v>
      </c>
      <c r="M634" s="594">
        <f>'Allegato 1.1 (CE) new'!N634</f>
        <v>0</v>
      </c>
      <c r="N634" s="594">
        <f>'Allegato 1.1 (CE) new'!O634</f>
        <v>0</v>
      </c>
      <c r="O634" s="578">
        <f t="shared" si="314"/>
        <v>0</v>
      </c>
      <c r="P634" s="578">
        <f t="shared" si="314"/>
        <v>0</v>
      </c>
      <c r="Q634" s="578">
        <f t="shared" si="315"/>
        <v>0</v>
      </c>
      <c r="R634" s="578">
        <f t="shared" si="316"/>
        <v>0</v>
      </c>
      <c r="S634" s="578">
        <f>'Allegato 1.1 (CE) new'!R634</f>
        <v>0</v>
      </c>
      <c r="U634" s="361"/>
    </row>
    <row r="635" spans="1:21">
      <c r="A635" s="606"/>
      <c r="B635" s="398" t="s">
        <v>2165</v>
      </c>
      <c r="C635" s="398" t="s">
        <v>997</v>
      </c>
      <c r="D635" s="399" t="s">
        <v>998</v>
      </c>
      <c r="E635" s="398">
        <v>5</v>
      </c>
      <c r="F635" s="400">
        <v>7</v>
      </c>
      <c r="G635" s="400">
        <v>1</v>
      </c>
      <c r="H635" s="400">
        <v>1</v>
      </c>
      <c r="I635" s="400">
        <v>16</v>
      </c>
      <c r="J635" s="406" t="s">
        <v>2107</v>
      </c>
      <c r="K635" s="594">
        <f>'Allegato 1.1 (CE) new'!L635</f>
        <v>0</v>
      </c>
      <c r="L635" s="594">
        <f>'Allegato 1.1 (CE) new'!M635</f>
        <v>0</v>
      </c>
      <c r="M635" s="594">
        <f>'Allegato 1.1 (CE) new'!N635</f>
        <v>0</v>
      </c>
      <c r="N635" s="594">
        <f>'Allegato 1.1 (CE) new'!O635</f>
        <v>0</v>
      </c>
      <c r="O635" s="578">
        <f t="shared" si="314"/>
        <v>0</v>
      </c>
      <c r="P635" s="578">
        <f t="shared" si="314"/>
        <v>0</v>
      </c>
      <c r="Q635" s="578">
        <f t="shared" si="315"/>
        <v>0</v>
      </c>
      <c r="R635" s="578">
        <f t="shared" si="316"/>
        <v>0</v>
      </c>
      <c r="S635" s="578">
        <f>'Allegato 1.1 (CE) new'!R635</f>
        <v>0</v>
      </c>
      <c r="U635" s="361"/>
    </row>
    <row r="636" spans="1:21">
      <c r="A636" s="606"/>
      <c r="B636" s="398" t="s">
        <v>2166</v>
      </c>
      <c r="C636" s="398" t="s">
        <v>999</v>
      </c>
      <c r="D636" s="399" t="s">
        <v>1000</v>
      </c>
      <c r="E636" s="398">
        <v>5</v>
      </c>
      <c r="F636" s="400">
        <v>7</v>
      </c>
      <c r="G636" s="400">
        <v>1</v>
      </c>
      <c r="H636" s="400">
        <v>1</v>
      </c>
      <c r="I636" s="400">
        <v>17</v>
      </c>
      <c r="J636" s="406" t="s">
        <v>2108</v>
      </c>
      <c r="K636" s="594">
        <f>'Allegato 1.1 (CE) new'!L636</f>
        <v>0</v>
      </c>
      <c r="L636" s="594">
        <f>'Allegato 1.1 (CE) new'!M636</f>
        <v>0</v>
      </c>
      <c r="M636" s="594">
        <f>'Allegato 1.1 (CE) new'!N636</f>
        <v>0</v>
      </c>
      <c r="N636" s="594">
        <f>'Allegato 1.1 (CE) new'!O636</f>
        <v>0</v>
      </c>
      <c r="O636" s="578">
        <f t="shared" ref="O636:P640" si="317">N636*0.02+N636</f>
        <v>0</v>
      </c>
      <c r="P636" s="578">
        <f t="shared" si="317"/>
        <v>0</v>
      </c>
      <c r="Q636" s="578">
        <f t="shared" si="315"/>
        <v>0</v>
      </c>
      <c r="R636" s="578">
        <f t="shared" si="316"/>
        <v>0</v>
      </c>
      <c r="S636" s="578">
        <f>'Allegato 1.1 (CE) new'!R636</f>
        <v>0</v>
      </c>
      <c r="U636" s="361"/>
    </row>
    <row r="637" spans="1:21">
      <c r="A637" s="606"/>
      <c r="B637" s="398" t="s">
        <v>2167</v>
      </c>
      <c r="C637" s="398" t="s">
        <v>1001</v>
      </c>
      <c r="D637" s="399" t="s">
        <v>1002</v>
      </c>
      <c r="E637" s="398">
        <v>5</v>
      </c>
      <c r="F637" s="400">
        <v>7</v>
      </c>
      <c r="G637" s="400">
        <v>1</v>
      </c>
      <c r="H637" s="400">
        <v>1</v>
      </c>
      <c r="I637" s="400">
        <v>18</v>
      </c>
      <c r="J637" s="406" t="s">
        <v>2109</v>
      </c>
      <c r="K637" s="594">
        <f>'Allegato 1.1 (CE) new'!L637</f>
        <v>0</v>
      </c>
      <c r="L637" s="594">
        <f>'Allegato 1.1 (CE) new'!M637</f>
        <v>0</v>
      </c>
      <c r="M637" s="594">
        <f>'Allegato 1.1 (CE) new'!N637</f>
        <v>0</v>
      </c>
      <c r="N637" s="594">
        <f>'Allegato 1.1 (CE) new'!O637</f>
        <v>0</v>
      </c>
      <c r="O637" s="578">
        <f t="shared" si="317"/>
        <v>0</v>
      </c>
      <c r="P637" s="578">
        <f t="shared" si="317"/>
        <v>0</v>
      </c>
      <c r="Q637" s="578">
        <f t="shared" si="315"/>
        <v>0</v>
      </c>
      <c r="R637" s="578">
        <f t="shared" si="316"/>
        <v>0</v>
      </c>
      <c r="S637" s="578">
        <f>'Allegato 1.1 (CE) new'!R637</f>
        <v>0</v>
      </c>
      <c r="U637" s="361"/>
    </row>
    <row r="638" spans="1:21">
      <c r="A638" s="606"/>
      <c r="B638" s="398" t="s">
        <v>2165</v>
      </c>
      <c r="C638" s="398" t="s">
        <v>997</v>
      </c>
      <c r="D638" s="399" t="s">
        <v>998</v>
      </c>
      <c r="E638" s="398">
        <v>5</v>
      </c>
      <c r="F638" s="400">
        <v>7</v>
      </c>
      <c r="G638" s="400">
        <v>1</v>
      </c>
      <c r="H638" s="400">
        <v>1</v>
      </c>
      <c r="I638" s="400">
        <v>19</v>
      </c>
      <c r="J638" s="406" t="s">
        <v>2110</v>
      </c>
      <c r="K638" s="594">
        <f>'Allegato 1.1 (CE) new'!L638</f>
        <v>0</v>
      </c>
      <c r="L638" s="594">
        <f>'Allegato 1.1 (CE) new'!M638</f>
        <v>0</v>
      </c>
      <c r="M638" s="594">
        <f>'Allegato 1.1 (CE) new'!N638</f>
        <v>0</v>
      </c>
      <c r="N638" s="594">
        <f>'Allegato 1.1 (CE) new'!O638</f>
        <v>0</v>
      </c>
      <c r="O638" s="578">
        <f t="shared" si="317"/>
        <v>0</v>
      </c>
      <c r="P638" s="578">
        <f t="shared" si="317"/>
        <v>0</v>
      </c>
      <c r="Q638" s="578">
        <f t="shared" si="315"/>
        <v>0</v>
      </c>
      <c r="R638" s="578">
        <f t="shared" si="316"/>
        <v>0</v>
      </c>
      <c r="S638" s="578">
        <f>'Allegato 1.1 (CE) new'!R638</f>
        <v>0</v>
      </c>
      <c r="U638" s="361"/>
    </row>
    <row r="639" spans="1:21">
      <c r="A639" s="606"/>
      <c r="B639" s="398" t="s">
        <v>2166</v>
      </c>
      <c r="C639" s="398" t="s">
        <v>999</v>
      </c>
      <c r="D639" s="399" t="s">
        <v>1000</v>
      </c>
      <c r="E639" s="398">
        <v>5</v>
      </c>
      <c r="F639" s="400">
        <v>7</v>
      </c>
      <c r="G639" s="400">
        <v>1</v>
      </c>
      <c r="H639" s="400">
        <v>1</v>
      </c>
      <c r="I639" s="400">
        <v>20</v>
      </c>
      <c r="J639" s="406" t="s">
        <v>2111</v>
      </c>
      <c r="K639" s="594">
        <f>'Allegato 1.1 (CE) new'!L639</f>
        <v>0</v>
      </c>
      <c r="L639" s="594">
        <f>'Allegato 1.1 (CE) new'!M639</f>
        <v>0</v>
      </c>
      <c r="M639" s="594">
        <f>'Allegato 1.1 (CE) new'!N639</f>
        <v>0</v>
      </c>
      <c r="N639" s="594">
        <f>'Allegato 1.1 (CE) new'!O639</f>
        <v>0</v>
      </c>
      <c r="O639" s="578">
        <f t="shared" si="317"/>
        <v>0</v>
      </c>
      <c r="P639" s="578">
        <f t="shared" si="317"/>
        <v>0</v>
      </c>
      <c r="Q639" s="578">
        <f t="shared" si="315"/>
        <v>0</v>
      </c>
      <c r="R639" s="578">
        <f t="shared" si="316"/>
        <v>0</v>
      </c>
      <c r="S639" s="578">
        <f>'Allegato 1.1 (CE) new'!R639</f>
        <v>0</v>
      </c>
      <c r="U639" s="361"/>
    </row>
    <row r="640" spans="1:21">
      <c r="A640" s="606"/>
      <c r="B640" s="398" t="s">
        <v>2167</v>
      </c>
      <c r="C640" s="398" t="s">
        <v>1001</v>
      </c>
      <c r="D640" s="399" t="s">
        <v>1002</v>
      </c>
      <c r="E640" s="398">
        <v>5</v>
      </c>
      <c r="F640" s="400">
        <v>7</v>
      </c>
      <c r="G640" s="400">
        <v>1</v>
      </c>
      <c r="H640" s="400">
        <v>1</v>
      </c>
      <c r="I640" s="400">
        <v>21</v>
      </c>
      <c r="J640" s="406" t="s">
        <v>2112</v>
      </c>
      <c r="K640" s="594">
        <f>'Allegato 1.1 (CE) new'!L640</f>
        <v>0</v>
      </c>
      <c r="L640" s="594">
        <f>'Allegato 1.1 (CE) new'!M640</f>
        <v>0</v>
      </c>
      <c r="M640" s="594">
        <f>'Allegato 1.1 (CE) new'!N640</f>
        <v>0</v>
      </c>
      <c r="N640" s="594">
        <f>'Allegato 1.1 (CE) new'!O640</f>
        <v>0</v>
      </c>
      <c r="O640" s="578">
        <f t="shared" si="317"/>
        <v>0</v>
      </c>
      <c r="P640" s="578">
        <f t="shared" si="317"/>
        <v>0</v>
      </c>
      <c r="Q640" s="578">
        <f t="shared" si="315"/>
        <v>0</v>
      </c>
      <c r="R640" s="578">
        <f t="shared" si="316"/>
        <v>0</v>
      </c>
      <c r="S640" s="578">
        <f>'Allegato 1.1 (CE) new'!R640</f>
        <v>0</v>
      </c>
      <c r="U640" s="361"/>
    </row>
    <row r="641" spans="1:21">
      <c r="A641" s="607"/>
      <c r="B641" s="389" t="s">
        <v>2168</v>
      </c>
      <c r="C641" s="389" t="s">
        <v>1003</v>
      </c>
      <c r="D641" s="388" t="s">
        <v>2169</v>
      </c>
      <c r="E641" s="389">
        <v>5</v>
      </c>
      <c r="F641" s="390">
        <v>7</v>
      </c>
      <c r="G641" s="390">
        <v>2</v>
      </c>
      <c r="H641" s="390">
        <v>0</v>
      </c>
      <c r="I641" s="390">
        <v>0</v>
      </c>
      <c r="J641" s="391" t="s">
        <v>2170</v>
      </c>
      <c r="K641" s="592">
        <f>'Allegato 1.1 (CE) new'!L641</f>
        <v>8753930.7800000012</v>
      </c>
      <c r="L641" s="592">
        <f>'Allegato 1.1 (CE) new'!M641</f>
        <v>9537359</v>
      </c>
      <c r="M641" s="592">
        <f>'Allegato 1.1 (CE) new'!N641</f>
        <v>8732858</v>
      </c>
      <c r="N641" s="592">
        <f>'Allegato 1.1 (CE) new'!O641</f>
        <v>8884578</v>
      </c>
      <c r="O641" s="592">
        <f t="shared" ref="O641:R641" si="318">O642</f>
        <v>9062269.5600000005</v>
      </c>
      <c r="P641" s="592">
        <f t="shared" si="318"/>
        <v>9243514.9512000009</v>
      </c>
      <c r="Q641" s="592">
        <f t="shared" si="318"/>
        <v>151720</v>
      </c>
      <c r="R641" s="592">
        <f t="shared" si="318"/>
        <v>-652781</v>
      </c>
      <c r="S641" s="592">
        <f>'Allegato 1.1 (CE) new'!R641</f>
        <v>0</v>
      </c>
      <c r="U641" s="361"/>
    </row>
    <row r="642" spans="1:21">
      <c r="A642" s="605"/>
      <c r="B642" s="393" t="s">
        <v>2168</v>
      </c>
      <c r="C642" s="393" t="s">
        <v>1003</v>
      </c>
      <c r="D642" s="394" t="s">
        <v>2171</v>
      </c>
      <c r="E642" s="393">
        <v>5</v>
      </c>
      <c r="F642" s="395">
        <v>7</v>
      </c>
      <c r="G642" s="395">
        <v>2</v>
      </c>
      <c r="H642" s="395">
        <v>1</v>
      </c>
      <c r="I642" s="395">
        <v>0</v>
      </c>
      <c r="J642" s="396" t="s">
        <v>2172</v>
      </c>
      <c r="K642" s="593">
        <f>'Allegato 1.1 (CE) new'!L642</f>
        <v>8753930.7800000012</v>
      </c>
      <c r="L642" s="593">
        <f>'Allegato 1.1 (CE) new'!M642</f>
        <v>9537359</v>
      </c>
      <c r="M642" s="593">
        <f>'Allegato 1.1 (CE) new'!N642</f>
        <v>8732858</v>
      </c>
      <c r="N642" s="593">
        <f>'Allegato 1.1 (CE) new'!O642</f>
        <v>8884578</v>
      </c>
      <c r="O642" s="593">
        <f t="shared" ref="O642:R642" si="319">SUBTOTAL(9,O643:O663)</f>
        <v>9062269.5600000005</v>
      </c>
      <c r="P642" s="593">
        <f t="shared" si="319"/>
        <v>9243514.9512000009</v>
      </c>
      <c r="Q642" s="593">
        <f t="shared" si="319"/>
        <v>151720</v>
      </c>
      <c r="R642" s="593">
        <f t="shared" si="319"/>
        <v>-652781</v>
      </c>
      <c r="S642" s="593">
        <f>'Allegato 1.1 (CE) new'!R642</f>
        <v>0</v>
      </c>
      <c r="U642" s="361"/>
    </row>
    <row r="643" spans="1:21">
      <c r="A643" s="606"/>
      <c r="B643" s="398" t="s">
        <v>2173</v>
      </c>
      <c r="C643" s="398" t="s">
        <v>1005</v>
      </c>
      <c r="D643" s="399" t="s">
        <v>1006</v>
      </c>
      <c r="E643" s="398">
        <v>5</v>
      </c>
      <c r="F643" s="400">
        <v>7</v>
      </c>
      <c r="G643" s="400">
        <v>2</v>
      </c>
      <c r="H643" s="400">
        <v>1</v>
      </c>
      <c r="I643" s="400">
        <v>1</v>
      </c>
      <c r="J643" s="406" t="s">
        <v>2124</v>
      </c>
      <c r="K643" s="565">
        <f>'Allegato 1.1 (CE) new'!L643</f>
        <v>5149372.5599999996</v>
      </c>
      <c r="L643" s="594">
        <f>'Allegato 1.1 (CE) new'!M643</f>
        <v>9047145</v>
      </c>
      <c r="M643" s="594">
        <f>'Allegato 1.1 (CE) new'!N643</f>
        <v>8419118</v>
      </c>
      <c r="N643" s="594">
        <f>'Allegato 1.1 (CE) new'!O643</f>
        <v>8509629</v>
      </c>
      <c r="O643" s="578">
        <f t="shared" ref="O643:P658" si="320">N643*0.02+N643</f>
        <v>8679821.5800000001</v>
      </c>
      <c r="P643" s="578">
        <f t="shared" si="320"/>
        <v>8853418.0116000008</v>
      </c>
      <c r="Q643" s="578">
        <f t="shared" ref="Q643:Q663" si="321">N643-M643</f>
        <v>90511</v>
      </c>
      <c r="R643" s="578">
        <f t="shared" ref="R643:R663" si="322">N643-L643</f>
        <v>-537516</v>
      </c>
      <c r="S643" s="578">
        <f>'Allegato 1.1 (CE) new'!R643</f>
        <v>0</v>
      </c>
      <c r="U643" s="361"/>
    </row>
    <row r="644" spans="1:21">
      <c r="A644" s="606"/>
      <c r="B644" s="398" t="s">
        <v>2174</v>
      </c>
      <c r="C644" s="398" t="s">
        <v>1007</v>
      </c>
      <c r="D644" s="399" t="s">
        <v>1008</v>
      </c>
      <c r="E644" s="398">
        <v>5</v>
      </c>
      <c r="F644" s="400">
        <v>7</v>
      </c>
      <c r="G644" s="400">
        <v>2</v>
      </c>
      <c r="H644" s="400">
        <v>1</v>
      </c>
      <c r="I644" s="400">
        <v>2</v>
      </c>
      <c r="J644" s="406" t="s">
        <v>2126</v>
      </c>
      <c r="K644" s="594">
        <f>'Allegato 1.1 (CE) new'!L644</f>
        <v>74746.919999999984</v>
      </c>
      <c r="L644" s="594">
        <f>'Allegato 1.1 (CE) new'!M644</f>
        <v>490214</v>
      </c>
      <c r="M644" s="594">
        <f>'Allegato 1.1 (CE) new'!N644</f>
        <v>313740</v>
      </c>
      <c r="N644" s="594">
        <f>'Allegato 1.1 (CE) new'!O644</f>
        <v>374949</v>
      </c>
      <c r="O644" s="578">
        <f t="shared" si="320"/>
        <v>382447.98</v>
      </c>
      <c r="P644" s="578">
        <f t="shared" si="320"/>
        <v>390096.93959999998</v>
      </c>
      <c r="Q644" s="578">
        <f t="shared" si="321"/>
        <v>61209</v>
      </c>
      <c r="R644" s="578">
        <f t="shared" si="322"/>
        <v>-115265</v>
      </c>
      <c r="S644" s="578">
        <f>'Allegato 1.1 (CE) new'!R644</f>
        <v>0</v>
      </c>
      <c r="U644" s="361"/>
    </row>
    <row r="645" spans="1:21">
      <c r="A645" s="606"/>
      <c r="B645" s="398" t="s">
        <v>2175</v>
      </c>
      <c r="C645" s="398" t="s">
        <v>1009</v>
      </c>
      <c r="D645" s="399" t="s">
        <v>1010</v>
      </c>
      <c r="E645" s="398">
        <v>5</v>
      </c>
      <c r="F645" s="400">
        <v>7</v>
      </c>
      <c r="G645" s="400">
        <v>2</v>
      </c>
      <c r="H645" s="400">
        <v>1</v>
      </c>
      <c r="I645" s="400">
        <v>3</v>
      </c>
      <c r="J645" s="406" t="s">
        <v>2128</v>
      </c>
      <c r="K645" s="594">
        <f>'Allegato 1.1 (CE) new'!L645</f>
        <v>0</v>
      </c>
      <c r="L645" s="594">
        <f>'Allegato 1.1 (CE) new'!M645</f>
        <v>0</v>
      </c>
      <c r="M645" s="594">
        <f>'Allegato 1.1 (CE) new'!N645</f>
        <v>0</v>
      </c>
      <c r="N645" s="594">
        <f>'Allegato 1.1 (CE) new'!O645</f>
        <v>0</v>
      </c>
      <c r="O645" s="578">
        <f t="shared" si="320"/>
        <v>0</v>
      </c>
      <c r="P645" s="578">
        <f t="shared" si="320"/>
        <v>0</v>
      </c>
      <c r="Q645" s="578">
        <f t="shared" si="321"/>
        <v>0</v>
      </c>
      <c r="R645" s="578">
        <f t="shared" si="322"/>
        <v>0</v>
      </c>
      <c r="S645" s="578">
        <f>'Allegato 1.1 (CE) new'!R645</f>
        <v>0</v>
      </c>
      <c r="U645" s="361"/>
    </row>
    <row r="646" spans="1:21" ht="38.25">
      <c r="A646" s="606"/>
      <c r="B646" s="398" t="s">
        <v>2173</v>
      </c>
      <c r="C646" s="398" t="s">
        <v>1005</v>
      </c>
      <c r="D646" s="399" t="s">
        <v>1006</v>
      </c>
      <c r="E646" s="398">
        <v>5</v>
      </c>
      <c r="F646" s="400">
        <v>7</v>
      </c>
      <c r="G646" s="400">
        <v>2</v>
      </c>
      <c r="H646" s="400">
        <v>1</v>
      </c>
      <c r="I646" s="400">
        <v>4</v>
      </c>
      <c r="J646" s="406" t="s">
        <v>2129</v>
      </c>
      <c r="K646" s="565">
        <f>'Allegato 1.1 (CE) new'!L646</f>
        <v>665332.32000000007</v>
      </c>
      <c r="L646" s="594">
        <f>'Allegato 1.1 (CE) new'!M646</f>
        <v>0</v>
      </c>
      <c r="M646" s="594">
        <f>'Allegato 1.1 (CE) new'!N646</f>
        <v>0</v>
      </c>
      <c r="N646" s="594">
        <f>'Allegato 1.1 (CE) new'!O646</f>
        <v>0</v>
      </c>
      <c r="O646" s="578">
        <f t="shared" si="320"/>
        <v>0</v>
      </c>
      <c r="P646" s="578">
        <f t="shared" si="320"/>
        <v>0</v>
      </c>
      <c r="Q646" s="578">
        <f t="shared" si="321"/>
        <v>0</v>
      </c>
      <c r="R646" s="578">
        <f t="shared" si="322"/>
        <v>0</v>
      </c>
      <c r="S646" s="578">
        <f>'Allegato 1.1 (CE) new'!R646</f>
        <v>0</v>
      </c>
      <c r="U646" s="361"/>
    </row>
    <row r="647" spans="1:21" ht="38.25">
      <c r="A647" s="606"/>
      <c r="B647" s="398" t="s">
        <v>2174</v>
      </c>
      <c r="C647" s="398" t="s">
        <v>1007</v>
      </c>
      <c r="D647" s="399" t="s">
        <v>1008</v>
      </c>
      <c r="E647" s="398">
        <v>5</v>
      </c>
      <c r="F647" s="400">
        <v>7</v>
      </c>
      <c r="G647" s="400">
        <v>2</v>
      </c>
      <c r="H647" s="400">
        <v>1</v>
      </c>
      <c r="I647" s="400">
        <v>5</v>
      </c>
      <c r="J647" s="406" t="s">
        <v>2130</v>
      </c>
      <c r="K647" s="594">
        <f>'Allegato 1.1 (CE) new'!L647</f>
        <v>10000</v>
      </c>
      <c r="L647" s="594">
        <f>'Allegato 1.1 (CE) new'!M647</f>
        <v>0</v>
      </c>
      <c r="M647" s="594">
        <f>'Allegato 1.1 (CE) new'!N647</f>
        <v>0</v>
      </c>
      <c r="N647" s="594">
        <f>'Allegato 1.1 (CE) new'!O647</f>
        <v>0</v>
      </c>
      <c r="O647" s="578">
        <f t="shared" si="320"/>
        <v>0</v>
      </c>
      <c r="P647" s="578">
        <f t="shared" si="320"/>
        <v>0</v>
      </c>
      <c r="Q647" s="578">
        <f t="shared" si="321"/>
        <v>0</v>
      </c>
      <c r="R647" s="578">
        <f t="shared" si="322"/>
        <v>0</v>
      </c>
      <c r="S647" s="578">
        <f>'Allegato 1.1 (CE) new'!R647</f>
        <v>0</v>
      </c>
      <c r="U647" s="361"/>
    </row>
    <row r="648" spans="1:21" ht="38.25">
      <c r="A648" s="606"/>
      <c r="B648" s="398" t="s">
        <v>2175</v>
      </c>
      <c r="C648" s="398" t="s">
        <v>1009</v>
      </c>
      <c r="D648" s="399" t="s">
        <v>1010</v>
      </c>
      <c r="E648" s="398">
        <v>5</v>
      </c>
      <c r="F648" s="400">
        <v>7</v>
      </c>
      <c r="G648" s="400">
        <v>2</v>
      </c>
      <c r="H648" s="400">
        <v>1</v>
      </c>
      <c r="I648" s="400">
        <v>6</v>
      </c>
      <c r="J648" s="406" t="s">
        <v>2131</v>
      </c>
      <c r="K648" s="594">
        <f>'Allegato 1.1 (CE) new'!L648</f>
        <v>0</v>
      </c>
      <c r="L648" s="594">
        <f>'Allegato 1.1 (CE) new'!M648</f>
        <v>0</v>
      </c>
      <c r="M648" s="594">
        <f>'Allegato 1.1 (CE) new'!N648</f>
        <v>0</v>
      </c>
      <c r="N648" s="594">
        <f>'Allegato 1.1 (CE) new'!O648</f>
        <v>0</v>
      </c>
      <c r="O648" s="578">
        <f t="shared" si="320"/>
        <v>0</v>
      </c>
      <c r="P648" s="578">
        <f t="shared" si="320"/>
        <v>0</v>
      </c>
      <c r="Q648" s="578">
        <f t="shared" si="321"/>
        <v>0</v>
      </c>
      <c r="R648" s="578">
        <f t="shared" si="322"/>
        <v>0</v>
      </c>
      <c r="S648" s="578">
        <f>'Allegato 1.1 (CE) new'!R648</f>
        <v>0</v>
      </c>
      <c r="U648" s="361"/>
    </row>
    <row r="649" spans="1:21" ht="25.5">
      <c r="A649" s="606"/>
      <c r="B649" s="398" t="s">
        <v>2173</v>
      </c>
      <c r="C649" s="398" t="s">
        <v>1005</v>
      </c>
      <c r="D649" s="399" t="s">
        <v>1006</v>
      </c>
      <c r="E649" s="398">
        <v>5</v>
      </c>
      <c r="F649" s="400">
        <v>7</v>
      </c>
      <c r="G649" s="400">
        <v>2</v>
      </c>
      <c r="H649" s="400">
        <v>1</v>
      </c>
      <c r="I649" s="400">
        <v>7</v>
      </c>
      <c r="J649" s="406" t="s">
        <v>2132</v>
      </c>
      <c r="K649" s="565">
        <f>'Allegato 1.1 (CE) new'!L649</f>
        <v>607350.69999999995</v>
      </c>
      <c r="L649" s="594">
        <f>'Allegato 1.1 (CE) new'!M649</f>
        <v>0</v>
      </c>
      <c r="M649" s="594">
        <f>'Allegato 1.1 (CE) new'!N649</f>
        <v>0</v>
      </c>
      <c r="N649" s="594">
        <f>'Allegato 1.1 (CE) new'!O649</f>
        <v>0</v>
      </c>
      <c r="O649" s="578">
        <f t="shared" si="320"/>
        <v>0</v>
      </c>
      <c r="P649" s="578">
        <f t="shared" si="320"/>
        <v>0</v>
      </c>
      <c r="Q649" s="578">
        <f t="shared" si="321"/>
        <v>0</v>
      </c>
      <c r="R649" s="578">
        <f t="shared" si="322"/>
        <v>0</v>
      </c>
      <c r="S649" s="578">
        <f>'Allegato 1.1 (CE) new'!R649</f>
        <v>0</v>
      </c>
      <c r="U649" s="361"/>
    </row>
    <row r="650" spans="1:21" ht="25.5">
      <c r="A650" s="606"/>
      <c r="B650" s="398" t="s">
        <v>2174</v>
      </c>
      <c r="C650" s="398" t="s">
        <v>1007</v>
      </c>
      <c r="D650" s="399" t="s">
        <v>1008</v>
      </c>
      <c r="E650" s="398">
        <v>5</v>
      </c>
      <c r="F650" s="400">
        <v>7</v>
      </c>
      <c r="G650" s="400">
        <v>2</v>
      </c>
      <c r="H650" s="400">
        <v>1</v>
      </c>
      <c r="I650" s="400">
        <v>8</v>
      </c>
      <c r="J650" s="406" t="s">
        <v>2133</v>
      </c>
      <c r="K650" s="594">
        <f>'Allegato 1.1 (CE) new'!L650</f>
        <v>50000</v>
      </c>
      <c r="L650" s="594">
        <f>'Allegato 1.1 (CE) new'!M650</f>
        <v>0</v>
      </c>
      <c r="M650" s="594">
        <f>'Allegato 1.1 (CE) new'!N650</f>
        <v>0</v>
      </c>
      <c r="N650" s="594">
        <f>'Allegato 1.1 (CE) new'!O650</f>
        <v>0</v>
      </c>
      <c r="O650" s="578">
        <f t="shared" si="320"/>
        <v>0</v>
      </c>
      <c r="P650" s="578">
        <f t="shared" si="320"/>
        <v>0</v>
      </c>
      <c r="Q650" s="578">
        <f t="shared" si="321"/>
        <v>0</v>
      </c>
      <c r="R650" s="578">
        <f t="shared" si="322"/>
        <v>0</v>
      </c>
      <c r="S650" s="578">
        <f>'Allegato 1.1 (CE) new'!R650</f>
        <v>0</v>
      </c>
      <c r="U650" s="361"/>
    </row>
    <row r="651" spans="1:21" ht="25.5">
      <c r="A651" s="606"/>
      <c r="B651" s="398" t="s">
        <v>2175</v>
      </c>
      <c r="C651" s="398" t="s">
        <v>1009</v>
      </c>
      <c r="D651" s="399" t="s">
        <v>1010</v>
      </c>
      <c r="E651" s="398">
        <v>5</v>
      </c>
      <c r="F651" s="400">
        <v>7</v>
      </c>
      <c r="G651" s="400">
        <v>2</v>
      </c>
      <c r="H651" s="400">
        <v>1</v>
      </c>
      <c r="I651" s="400">
        <v>9</v>
      </c>
      <c r="J651" s="406" t="s">
        <v>2134</v>
      </c>
      <c r="K651" s="594">
        <f>'Allegato 1.1 (CE) new'!L651</f>
        <v>0</v>
      </c>
      <c r="L651" s="594">
        <f>'Allegato 1.1 (CE) new'!M651</f>
        <v>0</v>
      </c>
      <c r="M651" s="594">
        <f>'Allegato 1.1 (CE) new'!N651</f>
        <v>0</v>
      </c>
      <c r="N651" s="594">
        <f>'Allegato 1.1 (CE) new'!O651</f>
        <v>0</v>
      </c>
      <c r="O651" s="578">
        <f t="shared" si="320"/>
        <v>0</v>
      </c>
      <c r="P651" s="578">
        <f t="shared" si="320"/>
        <v>0</v>
      </c>
      <c r="Q651" s="578">
        <f t="shared" si="321"/>
        <v>0</v>
      </c>
      <c r="R651" s="578">
        <f t="shared" si="322"/>
        <v>0</v>
      </c>
      <c r="S651" s="578">
        <f>'Allegato 1.1 (CE) new'!R651</f>
        <v>0</v>
      </c>
      <c r="U651" s="361"/>
    </row>
    <row r="652" spans="1:21" ht="25.5">
      <c r="A652" s="606"/>
      <c r="B652" s="398" t="s">
        <v>2173</v>
      </c>
      <c r="C652" s="398" t="s">
        <v>1005</v>
      </c>
      <c r="D652" s="399" t="s">
        <v>1006</v>
      </c>
      <c r="E652" s="398">
        <v>5</v>
      </c>
      <c r="F652" s="400">
        <v>7</v>
      </c>
      <c r="G652" s="400">
        <v>2</v>
      </c>
      <c r="H652" s="400">
        <v>1</v>
      </c>
      <c r="I652" s="400">
        <v>10</v>
      </c>
      <c r="J652" s="406" t="s">
        <v>2135</v>
      </c>
      <c r="K652" s="565">
        <f>'Allegato 1.1 (CE) new'!L652</f>
        <v>154639.51999999999</v>
      </c>
      <c r="L652" s="594">
        <f>'Allegato 1.1 (CE) new'!M652</f>
        <v>0</v>
      </c>
      <c r="M652" s="594">
        <f>'Allegato 1.1 (CE) new'!N652</f>
        <v>0</v>
      </c>
      <c r="N652" s="594">
        <f>'Allegato 1.1 (CE) new'!O652</f>
        <v>0</v>
      </c>
      <c r="O652" s="578">
        <f t="shared" si="320"/>
        <v>0</v>
      </c>
      <c r="P652" s="578">
        <f t="shared" si="320"/>
        <v>0</v>
      </c>
      <c r="Q652" s="578">
        <f t="shared" si="321"/>
        <v>0</v>
      </c>
      <c r="R652" s="578">
        <f t="shared" si="322"/>
        <v>0</v>
      </c>
      <c r="S652" s="578">
        <f>'Allegato 1.1 (CE) new'!R652</f>
        <v>0</v>
      </c>
      <c r="U652" s="361"/>
    </row>
    <row r="653" spans="1:21" ht="25.5">
      <c r="A653" s="606"/>
      <c r="B653" s="398" t="s">
        <v>2174</v>
      </c>
      <c r="C653" s="398" t="s">
        <v>1007</v>
      </c>
      <c r="D653" s="399" t="s">
        <v>1008</v>
      </c>
      <c r="E653" s="398">
        <v>5</v>
      </c>
      <c r="F653" s="400">
        <v>7</v>
      </c>
      <c r="G653" s="400">
        <v>2</v>
      </c>
      <c r="H653" s="400">
        <v>1</v>
      </c>
      <c r="I653" s="400">
        <v>11</v>
      </c>
      <c r="J653" s="406" t="s">
        <v>2136</v>
      </c>
      <c r="K653" s="594">
        <f>'Allegato 1.1 (CE) new'!L653</f>
        <v>30000.000000000004</v>
      </c>
      <c r="L653" s="594">
        <f>'Allegato 1.1 (CE) new'!M653</f>
        <v>0</v>
      </c>
      <c r="M653" s="594">
        <f>'Allegato 1.1 (CE) new'!N653</f>
        <v>0</v>
      </c>
      <c r="N653" s="594">
        <f>'Allegato 1.1 (CE) new'!O653</f>
        <v>0</v>
      </c>
      <c r="O653" s="578">
        <f t="shared" si="320"/>
        <v>0</v>
      </c>
      <c r="P653" s="578">
        <f t="shared" si="320"/>
        <v>0</v>
      </c>
      <c r="Q653" s="578">
        <f t="shared" si="321"/>
        <v>0</v>
      </c>
      <c r="R653" s="578">
        <f t="shared" si="322"/>
        <v>0</v>
      </c>
      <c r="S653" s="578">
        <f>'Allegato 1.1 (CE) new'!R653</f>
        <v>0</v>
      </c>
      <c r="U653" s="361"/>
    </row>
    <row r="654" spans="1:21" ht="25.5">
      <c r="A654" s="606"/>
      <c r="B654" s="398" t="s">
        <v>2175</v>
      </c>
      <c r="C654" s="398" t="s">
        <v>1009</v>
      </c>
      <c r="D654" s="399" t="s">
        <v>1010</v>
      </c>
      <c r="E654" s="398">
        <v>5</v>
      </c>
      <c r="F654" s="400">
        <v>7</v>
      </c>
      <c r="G654" s="400">
        <v>2</v>
      </c>
      <c r="H654" s="400">
        <v>1</v>
      </c>
      <c r="I654" s="400">
        <v>12</v>
      </c>
      <c r="J654" s="406" t="s">
        <v>2137</v>
      </c>
      <c r="K654" s="594">
        <f>'Allegato 1.1 (CE) new'!L654</f>
        <v>0</v>
      </c>
      <c r="L654" s="594">
        <f>'Allegato 1.1 (CE) new'!M654</f>
        <v>0</v>
      </c>
      <c r="M654" s="594">
        <f>'Allegato 1.1 (CE) new'!N654</f>
        <v>0</v>
      </c>
      <c r="N654" s="594">
        <f>'Allegato 1.1 (CE) new'!O654</f>
        <v>0</v>
      </c>
      <c r="O654" s="578">
        <f t="shared" si="320"/>
        <v>0</v>
      </c>
      <c r="P654" s="578">
        <f t="shared" si="320"/>
        <v>0</v>
      </c>
      <c r="Q654" s="578">
        <f t="shared" si="321"/>
        <v>0</v>
      </c>
      <c r="R654" s="578">
        <f t="shared" si="322"/>
        <v>0</v>
      </c>
      <c r="S654" s="578">
        <f>'Allegato 1.1 (CE) new'!R654</f>
        <v>0</v>
      </c>
      <c r="U654" s="361"/>
    </row>
    <row r="655" spans="1:21">
      <c r="A655" s="606"/>
      <c r="B655" s="398" t="s">
        <v>2173</v>
      </c>
      <c r="C655" s="398" t="s">
        <v>1005</v>
      </c>
      <c r="D655" s="399" t="s">
        <v>1006</v>
      </c>
      <c r="E655" s="398">
        <v>5</v>
      </c>
      <c r="F655" s="400">
        <v>7</v>
      </c>
      <c r="G655" s="400">
        <v>2</v>
      </c>
      <c r="H655" s="400">
        <v>1</v>
      </c>
      <c r="I655" s="400">
        <v>13</v>
      </c>
      <c r="J655" s="406" t="s">
        <v>2104</v>
      </c>
      <c r="K655" s="565">
        <f>'Allegato 1.1 (CE) new'!L655</f>
        <v>1770385.31</v>
      </c>
      <c r="L655" s="594">
        <f>'Allegato 1.1 (CE) new'!M655</f>
        <v>0</v>
      </c>
      <c r="M655" s="594">
        <f>'Allegato 1.1 (CE) new'!N655</f>
        <v>0</v>
      </c>
      <c r="N655" s="594">
        <f>'Allegato 1.1 (CE) new'!O655</f>
        <v>0</v>
      </c>
      <c r="O655" s="578">
        <f t="shared" si="320"/>
        <v>0</v>
      </c>
      <c r="P655" s="578">
        <f t="shared" si="320"/>
        <v>0</v>
      </c>
      <c r="Q655" s="578">
        <f t="shared" si="321"/>
        <v>0</v>
      </c>
      <c r="R655" s="578">
        <f t="shared" si="322"/>
        <v>0</v>
      </c>
      <c r="S655" s="578">
        <f>'Allegato 1.1 (CE) new'!R655</f>
        <v>0</v>
      </c>
      <c r="U655" s="361"/>
    </row>
    <row r="656" spans="1:21">
      <c r="A656" s="606"/>
      <c r="B656" s="398" t="s">
        <v>2174</v>
      </c>
      <c r="C656" s="398" t="s">
        <v>1007</v>
      </c>
      <c r="D656" s="399" t="s">
        <v>1008</v>
      </c>
      <c r="E656" s="398">
        <v>5</v>
      </c>
      <c r="F656" s="400">
        <v>7</v>
      </c>
      <c r="G656" s="400">
        <v>2</v>
      </c>
      <c r="H656" s="400">
        <v>1</v>
      </c>
      <c r="I656" s="400">
        <v>14</v>
      </c>
      <c r="J656" s="406" t="s">
        <v>2105</v>
      </c>
      <c r="K656" s="594">
        <f>'Allegato 1.1 (CE) new'!L656</f>
        <v>40455.64</v>
      </c>
      <c r="L656" s="594">
        <f>'Allegato 1.1 (CE) new'!M656</f>
        <v>0</v>
      </c>
      <c r="M656" s="594">
        <f>'Allegato 1.1 (CE) new'!N656</f>
        <v>0</v>
      </c>
      <c r="N656" s="594">
        <f>'Allegato 1.1 (CE) new'!O656</f>
        <v>0</v>
      </c>
      <c r="O656" s="578">
        <f t="shared" si="320"/>
        <v>0</v>
      </c>
      <c r="P656" s="578">
        <f t="shared" si="320"/>
        <v>0</v>
      </c>
      <c r="Q656" s="578">
        <f t="shared" si="321"/>
        <v>0</v>
      </c>
      <c r="R656" s="578">
        <f t="shared" si="322"/>
        <v>0</v>
      </c>
      <c r="S656" s="578">
        <f>'Allegato 1.1 (CE) new'!R656</f>
        <v>0</v>
      </c>
      <c r="U656" s="361"/>
    </row>
    <row r="657" spans="1:21">
      <c r="A657" s="606"/>
      <c r="B657" s="398" t="s">
        <v>2175</v>
      </c>
      <c r="C657" s="398" t="s">
        <v>1009</v>
      </c>
      <c r="D657" s="399" t="s">
        <v>1010</v>
      </c>
      <c r="E657" s="398">
        <v>5</v>
      </c>
      <c r="F657" s="400">
        <v>7</v>
      </c>
      <c r="G657" s="400">
        <v>2</v>
      </c>
      <c r="H657" s="400">
        <v>1</v>
      </c>
      <c r="I657" s="400">
        <v>15</v>
      </c>
      <c r="J657" s="406" t="s">
        <v>2106</v>
      </c>
      <c r="K657" s="594">
        <f>'Allegato 1.1 (CE) new'!L657</f>
        <v>0</v>
      </c>
      <c r="L657" s="594">
        <f>'Allegato 1.1 (CE) new'!M657</f>
        <v>0</v>
      </c>
      <c r="M657" s="594">
        <f>'Allegato 1.1 (CE) new'!N657</f>
        <v>0</v>
      </c>
      <c r="N657" s="594">
        <f>'Allegato 1.1 (CE) new'!O657</f>
        <v>0</v>
      </c>
      <c r="O657" s="578">
        <f t="shared" si="320"/>
        <v>0</v>
      </c>
      <c r="P657" s="578">
        <f t="shared" si="320"/>
        <v>0</v>
      </c>
      <c r="Q657" s="578">
        <f t="shared" si="321"/>
        <v>0</v>
      </c>
      <c r="R657" s="578">
        <f t="shared" si="322"/>
        <v>0</v>
      </c>
      <c r="S657" s="578">
        <f>'Allegato 1.1 (CE) new'!R657</f>
        <v>0</v>
      </c>
      <c r="U657" s="361"/>
    </row>
    <row r="658" spans="1:21">
      <c r="A658" s="606"/>
      <c r="B658" s="398" t="s">
        <v>2173</v>
      </c>
      <c r="C658" s="398" t="s">
        <v>1005</v>
      </c>
      <c r="D658" s="399" t="s">
        <v>1006</v>
      </c>
      <c r="E658" s="398">
        <v>5</v>
      </c>
      <c r="F658" s="400">
        <v>7</v>
      </c>
      <c r="G658" s="400">
        <v>2</v>
      </c>
      <c r="H658" s="400">
        <v>1</v>
      </c>
      <c r="I658" s="400">
        <v>16</v>
      </c>
      <c r="J658" s="406" t="s">
        <v>2107</v>
      </c>
      <c r="K658" s="594">
        <f>'Allegato 1.1 (CE) new'!L658</f>
        <v>0</v>
      </c>
      <c r="L658" s="594">
        <f>'Allegato 1.1 (CE) new'!M658</f>
        <v>0</v>
      </c>
      <c r="M658" s="594">
        <f>'Allegato 1.1 (CE) new'!N658</f>
        <v>0</v>
      </c>
      <c r="N658" s="594">
        <f>'Allegato 1.1 (CE) new'!O658</f>
        <v>0</v>
      </c>
      <c r="O658" s="578">
        <f t="shared" si="320"/>
        <v>0</v>
      </c>
      <c r="P658" s="578">
        <f t="shared" si="320"/>
        <v>0</v>
      </c>
      <c r="Q658" s="578">
        <f t="shared" si="321"/>
        <v>0</v>
      </c>
      <c r="R658" s="578">
        <f t="shared" si="322"/>
        <v>0</v>
      </c>
      <c r="S658" s="578">
        <f>'Allegato 1.1 (CE) new'!R658</f>
        <v>0</v>
      </c>
      <c r="U658" s="361"/>
    </row>
    <row r="659" spans="1:21">
      <c r="A659" s="606"/>
      <c r="B659" s="398" t="s">
        <v>2174</v>
      </c>
      <c r="C659" s="398" t="s">
        <v>1007</v>
      </c>
      <c r="D659" s="399" t="s">
        <v>1008</v>
      </c>
      <c r="E659" s="398">
        <v>5</v>
      </c>
      <c r="F659" s="400">
        <v>7</v>
      </c>
      <c r="G659" s="400">
        <v>2</v>
      </c>
      <c r="H659" s="400">
        <v>1</v>
      </c>
      <c r="I659" s="400">
        <v>17</v>
      </c>
      <c r="J659" s="406" t="s">
        <v>2108</v>
      </c>
      <c r="K659" s="594">
        <f>'Allegato 1.1 (CE) new'!L659</f>
        <v>0</v>
      </c>
      <c r="L659" s="594">
        <f>'Allegato 1.1 (CE) new'!M659</f>
        <v>0</v>
      </c>
      <c r="M659" s="594">
        <f>'Allegato 1.1 (CE) new'!N659</f>
        <v>0</v>
      </c>
      <c r="N659" s="594">
        <f>'Allegato 1.1 (CE) new'!O659</f>
        <v>0</v>
      </c>
      <c r="O659" s="578">
        <f t="shared" ref="O659:P663" si="323">N659*0.02+N659</f>
        <v>0</v>
      </c>
      <c r="P659" s="578">
        <f t="shared" si="323"/>
        <v>0</v>
      </c>
      <c r="Q659" s="578">
        <f t="shared" si="321"/>
        <v>0</v>
      </c>
      <c r="R659" s="578">
        <f t="shared" si="322"/>
        <v>0</v>
      </c>
      <c r="S659" s="578">
        <f>'Allegato 1.1 (CE) new'!R659</f>
        <v>0</v>
      </c>
      <c r="U659" s="361"/>
    </row>
    <row r="660" spans="1:21">
      <c r="A660" s="606"/>
      <c r="B660" s="398" t="s">
        <v>2175</v>
      </c>
      <c r="C660" s="398" t="s">
        <v>1009</v>
      </c>
      <c r="D660" s="399" t="s">
        <v>1010</v>
      </c>
      <c r="E660" s="398">
        <v>5</v>
      </c>
      <c r="F660" s="400">
        <v>7</v>
      </c>
      <c r="G660" s="400">
        <v>2</v>
      </c>
      <c r="H660" s="400">
        <v>1</v>
      </c>
      <c r="I660" s="400">
        <v>18</v>
      </c>
      <c r="J660" s="406" t="s">
        <v>2109</v>
      </c>
      <c r="K660" s="594">
        <f>'Allegato 1.1 (CE) new'!L660</f>
        <v>0</v>
      </c>
      <c r="L660" s="594">
        <f>'Allegato 1.1 (CE) new'!M660</f>
        <v>0</v>
      </c>
      <c r="M660" s="594">
        <f>'Allegato 1.1 (CE) new'!N660</f>
        <v>0</v>
      </c>
      <c r="N660" s="594">
        <f>'Allegato 1.1 (CE) new'!O660</f>
        <v>0</v>
      </c>
      <c r="O660" s="578">
        <f t="shared" si="323"/>
        <v>0</v>
      </c>
      <c r="P660" s="578">
        <f t="shared" si="323"/>
        <v>0</v>
      </c>
      <c r="Q660" s="578">
        <f t="shared" si="321"/>
        <v>0</v>
      </c>
      <c r="R660" s="578">
        <f t="shared" si="322"/>
        <v>0</v>
      </c>
      <c r="S660" s="578">
        <f>'Allegato 1.1 (CE) new'!R660</f>
        <v>0</v>
      </c>
      <c r="U660" s="361"/>
    </row>
    <row r="661" spans="1:21">
      <c r="A661" s="606"/>
      <c r="B661" s="398" t="s">
        <v>2173</v>
      </c>
      <c r="C661" s="398" t="s">
        <v>1005</v>
      </c>
      <c r="D661" s="399" t="s">
        <v>1006</v>
      </c>
      <c r="E661" s="398">
        <v>5</v>
      </c>
      <c r="F661" s="400">
        <v>7</v>
      </c>
      <c r="G661" s="400">
        <v>2</v>
      </c>
      <c r="H661" s="400">
        <v>1</v>
      </c>
      <c r="I661" s="400">
        <v>19</v>
      </c>
      <c r="J661" s="406" t="s">
        <v>2110</v>
      </c>
      <c r="K661" s="594">
        <f>'Allegato 1.1 (CE) new'!L661</f>
        <v>201647.81</v>
      </c>
      <c r="L661" s="594">
        <f>'Allegato 1.1 (CE) new'!M661</f>
        <v>0</v>
      </c>
      <c r="M661" s="594">
        <f>'Allegato 1.1 (CE) new'!N661</f>
        <v>0</v>
      </c>
      <c r="N661" s="594">
        <f>'Allegato 1.1 (CE) new'!O661</f>
        <v>0</v>
      </c>
      <c r="O661" s="578">
        <f t="shared" si="323"/>
        <v>0</v>
      </c>
      <c r="P661" s="578">
        <f t="shared" si="323"/>
        <v>0</v>
      </c>
      <c r="Q661" s="578">
        <f t="shared" si="321"/>
        <v>0</v>
      </c>
      <c r="R661" s="578">
        <f t="shared" si="322"/>
        <v>0</v>
      </c>
      <c r="S661" s="578">
        <f>'Allegato 1.1 (CE) new'!R661</f>
        <v>0</v>
      </c>
      <c r="U661" s="361"/>
    </row>
    <row r="662" spans="1:21">
      <c r="A662" s="606"/>
      <c r="B662" s="398" t="s">
        <v>2174</v>
      </c>
      <c r="C662" s="398" t="s">
        <v>1007</v>
      </c>
      <c r="D662" s="399" t="s">
        <v>1008</v>
      </c>
      <c r="E662" s="398">
        <v>5</v>
      </c>
      <c r="F662" s="400">
        <v>7</v>
      </c>
      <c r="G662" s="400">
        <v>2</v>
      </c>
      <c r="H662" s="400">
        <v>1</v>
      </c>
      <c r="I662" s="400">
        <v>20</v>
      </c>
      <c r="J662" s="406" t="s">
        <v>2111</v>
      </c>
      <c r="K662" s="594">
        <f>'Allegato 1.1 (CE) new'!L662</f>
        <v>0</v>
      </c>
      <c r="L662" s="594">
        <f>'Allegato 1.1 (CE) new'!M662</f>
        <v>0</v>
      </c>
      <c r="M662" s="594">
        <f>'Allegato 1.1 (CE) new'!N662</f>
        <v>0</v>
      </c>
      <c r="N662" s="594">
        <f>'Allegato 1.1 (CE) new'!O662</f>
        <v>0</v>
      </c>
      <c r="O662" s="578">
        <f t="shared" si="323"/>
        <v>0</v>
      </c>
      <c r="P662" s="578">
        <f t="shared" si="323"/>
        <v>0</v>
      </c>
      <c r="Q662" s="578">
        <f t="shared" si="321"/>
        <v>0</v>
      </c>
      <c r="R662" s="578">
        <f t="shared" si="322"/>
        <v>0</v>
      </c>
      <c r="S662" s="578">
        <f>'Allegato 1.1 (CE) new'!R662</f>
        <v>0</v>
      </c>
      <c r="U662" s="361"/>
    </row>
    <row r="663" spans="1:21">
      <c r="A663" s="606"/>
      <c r="B663" s="398" t="s">
        <v>2175</v>
      </c>
      <c r="C663" s="398" t="s">
        <v>1009</v>
      </c>
      <c r="D663" s="399" t="s">
        <v>1010</v>
      </c>
      <c r="E663" s="398">
        <v>5</v>
      </c>
      <c r="F663" s="400">
        <v>7</v>
      </c>
      <c r="G663" s="400">
        <v>2</v>
      </c>
      <c r="H663" s="400">
        <v>1</v>
      </c>
      <c r="I663" s="400">
        <v>21</v>
      </c>
      <c r="J663" s="406" t="s">
        <v>2112</v>
      </c>
      <c r="K663" s="565">
        <f>'Allegato 1.1 (CE) new'!L663</f>
        <v>0</v>
      </c>
      <c r="L663" s="594">
        <f>'Allegato 1.1 (CE) new'!M663</f>
        <v>0</v>
      </c>
      <c r="M663" s="594">
        <f>'Allegato 1.1 (CE) new'!N663</f>
        <v>0</v>
      </c>
      <c r="N663" s="594">
        <f>'Allegato 1.1 (CE) new'!O663</f>
        <v>0</v>
      </c>
      <c r="O663" s="578">
        <f t="shared" si="323"/>
        <v>0</v>
      </c>
      <c r="P663" s="578">
        <f t="shared" si="323"/>
        <v>0</v>
      </c>
      <c r="Q663" s="578">
        <f t="shared" si="321"/>
        <v>0</v>
      </c>
      <c r="R663" s="578">
        <f t="shared" si="322"/>
        <v>0</v>
      </c>
      <c r="S663" s="578">
        <f>'Allegato 1.1 (CE) new'!R663</f>
        <v>0</v>
      </c>
      <c r="U663" s="361"/>
    </row>
    <row r="664" spans="1:21">
      <c r="A664" s="609"/>
      <c r="B664" s="383" t="s">
        <v>2176</v>
      </c>
      <c r="C664" s="383" t="s">
        <v>1011</v>
      </c>
      <c r="D664" s="382" t="s">
        <v>2177</v>
      </c>
      <c r="E664" s="383">
        <v>5</v>
      </c>
      <c r="F664" s="384">
        <v>8</v>
      </c>
      <c r="G664" s="384">
        <v>0</v>
      </c>
      <c r="H664" s="384">
        <v>0</v>
      </c>
      <c r="I664" s="384">
        <v>0</v>
      </c>
      <c r="J664" s="385" t="s">
        <v>2178</v>
      </c>
      <c r="K664" s="591">
        <f>'Allegato 1.1 (CE) new'!L664</f>
        <v>7211517.5600000005</v>
      </c>
      <c r="L664" s="591">
        <f>'Allegato 1.1 (CE) new'!M664</f>
        <v>7700975</v>
      </c>
      <c r="M664" s="591">
        <f>'Allegato 1.1 (CE) new'!N664</f>
        <v>6942705</v>
      </c>
      <c r="N664" s="591">
        <f>'Allegato 1.1 (CE) new'!O664</f>
        <v>6949696</v>
      </c>
      <c r="O664" s="591">
        <f t="shared" ref="O664:R664" si="324">O665+O688</f>
        <v>7088689.919999999</v>
      </c>
      <c r="P664" s="591">
        <f t="shared" si="324"/>
        <v>7230463.7183999997</v>
      </c>
      <c r="Q664" s="591">
        <f t="shared" si="324"/>
        <v>6991</v>
      </c>
      <c r="R664" s="591">
        <f t="shared" si="324"/>
        <v>-751279</v>
      </c>
      <c r="S664" s="591">
        <f>'Allegato 1.1 (CE) new'!R664</f>
        <v>0</v>
      </c>
      <c r="T664" s="361">
        <f>Modello_CE!J357</f>
        <v>6949696</v>
      </c>
      <c r="U664" s="361"/>
    </row>
    <row r="665" spans="1:21">
      <c r="A665" s="607"/>
      <c r="B665" s="389" t="s">
        <v>2179</v>
      </c>
      <c r="C665" s="389" t="s">
        <v>1013</v>
      </c>
      <c r="D665" s="388" t="s">
        <v>2180</v>
      </c>
      <c r="E665" s="389">
        <v>5</v>
      </c>
      <c r="F665" s="390">
        <v>8</v>
      </c>
      <c r="G665" s="390">
        <v>1</v>
      </c>
      <c r="H665" s="390">
        <v>0</v>
      </c>
      <c r="I665" s="390">
        <v>0</v>
      </c>
      <c r="J665" s="391" t="s">
        <v>2181</v>
      </c>
      <c r="K665" s="592">
        <f>'Allegato 1.1 (CE) new'!L665</f>
        <v>421540.36</v>
      </c>
      <c r="L665" s="592">
        <f>'Allegato 1.1 (CE) new'!M665</f>
        <v>428237</v>
      </c>
      <c r="M665" s="592">
        <f>'Allegato 1.1 (CE) new'!N665</f>
        <v>191262</v>
      </c>
      <c r="N665" s="592">
        <f>'Allegato 1.1 (CE) new'!O665</f>
        <v>198253</v>
      </c>
      <c r="O665" s="592">
        <f t="shared" ref="O665:R665" si="325">O666</f>
        <v>202218.06</v>
      </c>
      <c r="P665" s="592">
        <f t="shared" si="325"/>
        <v>206262.42120000001</v>
      </c>
      <c r="Q665" s="592">
        <f t="shared" si="325"/>
        <v>6991</v>
      </c>
      <c r="R665" s="592">
        <f t="shared" si="325"/>
        <v>-229984</v>
      </c>
      <c r="S665" s="592">
        <f>'Allegato 1.1 (CE) new'!R665</f>
        <v>0</v>
      </c>
      <c r="U665" s="361"/>
    </row>
    <row r="666" spans="1:21">
      <c r="A666" s="605"/>
      <c r="B666" s="393" t="s">
        <v>2179</v>
      </c>
      <c r="C666" s="393" t="s">
        <v>1013</v>
      </c>
      <c r="D666" s="394" t="s">
        <v>2182</v>
      </c>
      <c r="E666" s="393">
        <v>5</v>
      </c>
      <c r="F666" s="395">
        <v>8</v>
      </c>
      <c r="G666" s="395">
        <v>1</v>
      </c>
      <c r="H666" s="395">
        <v>1</v>
      </c>
      <c r="I666" s="395">
        <v>0</v>
      </c>
      <c r="J666" s="396" t="s">
        <v>2183</v>
      </c>
      <c r="K666" s="593">
        <f>'Allegato 1.1 (CE) new'!L666</f>
        <v>421540.36</v>
      </c>
      <c r="L666" s="593">
        <f>'Allegato 1.1 (CE) new'!M666</f>
        <v>428237</v>
      </c>
      <c r="M666" s="593">
        <f>'Allegato 1.1 (CE) new'!N666</f>
        <v>191262</v>
      </c>
      <c r="N666" s="593">
        <f>'Allegato 1.1 (CE) new'!O666</f>
        <v>198253</v>
      </c>
      <c r="O666" s="593">
        <f t="shared" ref="O666:R666" si="326">SUBTOTAL(9,O667:O687)</f>
        <v>202218.06</v>
      </c>
      <c r="P666" s="593">
        <f t="shared" si="326"/>
        <v>206262.42120000001</v>
      </c>
      <c r="Q666" s="593">
        <f t="shared" si="326"/>
        <v>6991</v>
      </c>
      <c r="R666" s="593">
        <f t="shared" si="326"/>
        <v>-229984</v>
      </c>
      <c r="S666" s="593">
        <f>'Allegato 1.1 (CE) new'!R666</f>
        <v>0</v>
      </c>
      <c r="U666" s="361"/>
    </row>
    <row r="667" spans="1:21">
      <c r="A667" s="606"/>
      <c r="B667" s="398" t="s">
        <v>2184</v>
      </c>
      <c r="C667" s="398" t="s">
        <v>1015</v>
      </c>
      <c r="D667" s="399" t="s">
        <v>1016</v>
      </c>
      <c r="E667" s="398">
        <v>5</v>
      </c>
      <c r="F667" s="400">
        <v>8</v>
      </c>
      <c r="G667" s="400">
        <v>1</v>
      </c>
      <c r="H667" s="400">
        <v>1</v>
      </c>
      <c r="I667" s="400">
        <v>1</v>
      </c>
      <c r="J667" s="406" t="s">
        <v>2090</v>
      </c>
      <c r="K667" s="565">
        <f>'Allegato 1.1 (CE) new'!L667</f>
        <v>130138.27</v>
      </c>
      <c r="L667" s="594">
        <f>'Allegato 1.1 (CE) new'!M667</f>
        <v>428237</v>
      </c>
      <c r="M667" s="594">
        <f>'Allegato 1.1 (CE) new'!N667</f>
        <v>191262</v>
      </c>
      <c r="N667" s="594">
        <f>'Allegato 1.1 (CE) new'!O667</f>
        <v>198253</v>
      </c>
      <c r="O667" s="578">
        <f t="shared" ref="O667:P682" si="327">N667*0.02+N667</f>
        <v>202218.06</v>
      </c>
      <c r="P667" s="578">
        <f t="shared" si="327"/>
        <v>206262.42120000001</v>
      </c>
      <c r="Q667" s="578">
        <f t="shared" ref="Q667:Q687" si="328">N667-M667</f>
        <v>6991</v>
      </c>
      <c r="R667" s="578">
        <f t="shared" ref="R667:R687" si="329">N667-L667</f>
        <v>-229984</v>
      </c>
      <c r="S667" s="578">
        <f>'Allegato 1.1 (CE) new'!R667</f>
        <v>0</v>
      </c>
      <c r="U667" s="361"/>
    </row>
    <row r="668" spans="1:21">
      <c r="A668" s="606"/>
      <c r="B668" s="398" t="s">
        <v>2185</v>
      </c>
      <c r="C668" s="398" t="s">
        <v>1017</v>
      </c>
      <c r="D668" s="399" t="s">
        <v>1018</v>
      </c>
      <c r="E668" s="398">
        <v>5</v>
      </c>
      <c r="F668" s="400">
        <v>8</v>
      </c>
      <c r="G668" s="400">
        <v>1</v>
      </c>
      <c r="H668" s="400">
        <v>1</v>
      </c>
      <c r="I668" s="400">
        <v>2</v>
      </c>
      <c r="J668" s="406" t="s">
        <v>2092</v>
      </c>
      <c r="K668" s="594">
        <f>'Allegato 1.1 (CE) new'!L668</f>
        <v>0</v>
      </c>
      <c r="L668" s="594">
        <f>'Allegato 1.1 (CE) new'!M668</f>
        <v>0</v>
      </c>
      <c r="M668" s="594">
        <f>'Allegato 1.1 (CE) new'!N668</f>
        <v>0</v>
      </c>
      <c r="N668" s="594">
        <f>'Allegato 1.1 (CE) new'!O668</f>
        <v>0</v>
      </c>
      <c r="O668" s="578">
        <f t="shared" si="327"/>
        <v>0</v>
      </c>
      <c r="P668" s="578">
        <f t="shared" si="327"/>
        <v>0</v>
      </c>
      <c r="Q668" s="578">
        <f t="shared" si="328"/>
        <v>0</v>
      </c>
      <c r="R668" s="578">
        <f t="shared" si="329"/>
        <v>0</v>
      </c>
      <c r="S668" s="578">
        <f>'Allegato 1.1 (CE) new'!R668</f>
        <v>0</v>
      </c>
      <c r="U668" s="361"/>
    </row>
    <row r="669" spans="1:21">
      <c r="A669" s="606"/>
      <c r="B669" s="398" t="s">
        <v>2186</v>
      </c>
      <c r="C669" s="398" t="s">
        <v>1019</v>
      </c>
      <c r="D669" s="399" t="s">
        <v>1020</v>
      </c>
      <c r="E669" s="398">
        <v>5</v>
      </c>
      <c r="F669" s="400">
        <v>8</v>
      </c>
      <c r="G669" s="400">
        <v>1</v>
      </c>
      <c r="H669" s="400">
        <v>1</v>
      </c>
      <c r="I669" s="400">
        <v>3</v>
      </c>
      <c r="J669" s="406" t="s">
        <v>2094</v>
      </c>
      <c r="K669" s="594">
        <f>'Allegato 1.1 (CE) new'!L669</f>
        <v>0</v>
      </c>
      <c r="L669" s="594">
        <f>'Allegato 1.1 (CE) new'!M669</f>
        <v>0</v>
      </c>
      <c r="M669" s="594">
        <f>'Allegato 1.1 (CE) new'!N669</f>
        <v>0</v>
      </c>
      <c r="N669" s="594">
        <f>'Allegato 1.1 (CE) new'!O669</f>
        <v>0</v>
      </c>
      <c r="O669" s="578">
        <f t="shared" si="327"/>
        <v>0</v>
      </c>
      <c r="P669" s="578">
        <f t="shared" si="327"/>
        <v>0</v>
      </c>
      <c r="Q669" s="578">
        <f t="shared" si="328"/>
        <v>0</v>
      </c>
      <c r="R669" s="578">
        <f t="shared" si="329"/>
        <v>0</v>
      </c>
      <c r="S669" s="578">
        <f>'Allegato 1.1 (CE) new'!R669</f>
        <v>0</v>
      </c>
      <c r="U669" s="361"/>
    </row>
    <row r="670" spans="1:21">
      <c r="A670" s="606"/>
      <c r="B670" s="398" t="s">
        <v>2184</v>
      </c>
      <c r="C670" s="398" t="s">
        <v>1015</v>
      </c>
      <c r="D670" s="399" t="s">
        <v>1016</v>
      </c>
      <c r="E670" s="398">
        <v>5</v>
      </c>
      <c r="F670" s="400">
        <v>8</v>
      </c>
      <c r="G670" s="400">
        <v>1</v>
      </c>
      <c r="H670" s="400">
        <v>1</v>
      </c>
      <c r="I670" s="400">
        <v>4</v>
      </c>
      <c r="J670" s="406" t="s">
        <v>2095</v>
      </c>
      <c r="K670" s="565">
        <f>'Allegato 1.1 (CE) new'!L670</f>
        <v>100000</v>
      </c>
      <c r="L670" s="594">
        <f>'Allegato 1.1 (CE) new'!M670</f>
        <v>0</v>
      </c>
      <c r="M670" s="594">
        <f>'Allegato 1.1 (CE) new'!N670</f>
        <v>0</v>
      </c>
      <c r="N670" s="594">
        <f>'Allegato 1.1 (CE) new'!O670</f>
        <v>0</v>
      </c>
      <c r="O670" s="578">
        <f t="shared" si="327"/>
        <v>0</v>
      </c>
      <c r="P670" s="578">
        <f t="shared" si="327"/>
        <v>0</v>
      </c>
      <c r="Q670" s="578">
        <f t="shared" si="328"/>
        <v>0</v>
      </c>
      <c r="R670" s="578">
        <f t="shared" si="329"/>
        <v>0</v>
      </c>
      <c r="S670" s="578">
        <f>'Allegato 1.1 (CE) new'!R670</f>
        <v>0</v>
      </c>
      <c r="U670" s="361"/>
    </row>
    <row r="671" spans="1:21">
      <c r="A671" s="606"/>
      <c r="B671" s="398" t="s">
        <v>2185</v>
      </c>
      <c r="C671" s="398" t="s">
        <v>1017</v>
      </c>
      <c r="D671" s="399" t="s">
        <v>1018</v>
      </c>
      <c r="E671" s="398">
        <v>5</v>
      </c>
      <c r="F671" s="400">
        <v>8</v>
      </c>
      <c r="G671" s="400">
        <v>1</v>
      </c>
      <c r="H671" s="400">
        <v>1</v>
      </c>
      <c r="I671" s="400">
        <v>5</v>
      </c>
      <c r="J671" s="406" t="s">
        <v>2096</v>
      </c>
      <c r="K671" s="594">
        <f>'Allegato 1.1 (CE) new'!L671</f>
        <v>0</v>
      </c>
      <c r="L671" s="594">
        <f>'Allegato 1.1 (CE) new'!M671</f>
        <v>0</v>
      </c>
      <c r="M671" s="594">
        <f>'Allegato 1.1 (CE) new'!N671</f>
        <v>0</v>
      </c>
      <c r="N671" s="594">
        <f>'Allegato 1.1 (CE) new'!O671</f>
        <v>0</v>
      </c>
      <c r="O671" s="578">
        <f t="shared" si="327"/>
        <v>0</v>
      </c>
      <c r="P671" s="578">
        <f t="shared" si="327"/>
        <v>0</v>
      </c>
      <c r="Q671" s="578">
        <f t="shared" si="328"/>
        <v>0</v>
      </c>
      <c r="R671" s="578">
        <f t="shared" si="329"/>
        <v>0</v>
      </c>
      <c r="S671" s="578">
        <f>'Allegato 1.1 (CE) new'!R671</f>
        <v>0</v>
      </c>
      <c r="U671" s="361"/>
    </row>
    <row r="672" spans="1:21">
      <c r="A672" s="606"/>
      <c r="B672" s="398" t="s">
        <v>2186</v>
      </c>
      <c r="C672" s="398" t="s">
        <v>1019</v>
      </c>
      <c r="D672" s="399" t="s">
        <v>1020</v>
      </c>
      <c r="E672" s="398">
        <v>5</v>
      </c>
      <c r="F672" s="400">
        <v>8</v>
      </c>
      <c r="G672" s="400">
        <v>1</v>
      </c>
      <c r="H672" s="400">
        <v>1</v>
      </c>
      <c r="I672" s="400">
        <v>6</v>
      </c>
      <c r="J672" s="406" t="s">
        <v>2097</v>
      </c>
      <c r="K672" s="594">
        <f>'Allegato 1.1 (CE) new'!L672</f>
        <v>0</v>
      </c>
      <c r="L672" s="594">
        <f>'Allegato 1.1 (CE) new'!M672</f>
        <v>0</v>
      </c>
      <c r="M672" s="594">
        <f>'Allegato 1.1 (CE) new'!N672</f>
        <v>0</v>
      </c>
      <c r="N672" s="594">
        <f>'Allegato 1.1 (CE) new'!O672</f>
        <v>0</v>
      </c>
      <c r="O672" s="578">
        <f t="shared" si="327"/>
        <v>0</v>
      </c>
      <c r="P672" s="578">
        <f t="shared" si="327"/>
        <v>0</v>
      </c>
      <c r="Q672" s="578">
        <f t="shared" si="328"/>
        <v>0</v>
      </c>
      <c r="R672" s="578">
        <f t="shared" si="329"/>
        <v>0</v>
      </c>
      <c r="S672" s="578">
        <f>'Allegato 1.1 (CE) new'!R672</f>
        <v>0</v>
      </c>
      <c r="U672" s="361"/>
    </row>
    <row r="673" spans="1:21">
      <c r="A673" s="606"/>
      <c r="B673" s="398" t="s">
        <v>2184</v>
      </c>
      <c r="C673" s="398" t="s">
        <v>1015</v>
      </c>
      <c r="D673" s="399" t="s">
        <v>1016</v>
      </c>
      <c r="E673" s="398">
        <v>5</v>
      </c>
      <c r="F673" s="400">
        <v>8</v>
      </c>
      <c r="G673" s="400">
        <v>1</v>
      </c>
      <c r="H673" s="400">
        <v>1</v>
      </c>
      <c r="I673" s="400">
        <v>7</v>
      </c>
      <c r="J673" s="406" t="s">
        <v>2098</v>
      </c>
      <c r="K673" s="565">
        <f>'Allegato 1.1 (CE) new'!L673</f>
        <v>0</v>
      </c>
      <c r="L673" s="594">
        <f>'Allegato 1.1 (CE) new'!M673</f>
        <v>0</v>
      </c>
      <c r="M673" s="594">
        <f>'Allegato 1.1 (CE) new'!N673</f>
        <v>0</v>
      </c>
      <c r="N673" s="594">
        <f>'Allegato 1.1 (CE) new'!O673</f>
        <v>0</v>
      </c>
      <c r="O673" s="578">
        <f t="shared" si="327"/>
        <v>0</v>
      </c>
      <c r="P673" s="578">
        <f t="shared" si="327"/>
        <v>0</v>
      </c>
      <c r="Q673" s="578">
        <f t="shared" si="328"/>
        <v>0</v>
      </c>
      <c r="R673" s="578">
        <f t="shared" si="329"/>
        <v>0</v>
      </c>
      <c r="S673" s="578">
        <f>'Allegato 1.1 (CE) new'!R673</f>
        <v>0</v>
      </c>
      <c r="U673" s="361"/>
    </row>
    <row r="674" spans="1:21">
      <c r="A674" s="606"/>
      <c r="B674" s="398" t="s">
        <v>2185</v>
      </c>
      <c r="C674" s="398" t="s">
        <v>1017</v>
      </c>
      <c r="D674" s="399" t="s">
        <v>1018</v>
      </c>
      <c r="E674" s="398">
        <v>5</v>
      </c>
      <c r="F674" s="400">
        <v>8</v>
      </c>
      <c r="G674" s="400">
        <v>1</v>
      </c>
      <c r="H674" s="400">
        <v>1</v>
      </c>
      <c r="I674" s="400">
        <v>8</v>
      </c>
      <c r="J674" s="406" t="s">
        <v>2099</v>
      </c>
      <c r="K674" s="594">
        <f>'Allegato 1.1 (CE) new'!L674</f>
        <v>0</v>
      </c>
      <c r="L674" s="594">
        <f>'Allegato 1.1 (CE) new'!M674</f>
        <v>0</v>
      </c>
      <c r="M674" s="594">
        <f>'Allegato 1.1 (CE) new'!N674</f>
        <v>0</v>
      </c>
      <c r="N674" s="594">
        <f>'Allegato 1.1 (CE) new'!O674</f>
        <v>0</v>
      </c>
      <c r="O674" s="578">
        <f t="shared" si="327"/>
        <v>0</v>
      </c>
      <c r="P674" s="578">
        <f t="shared" si="327"/>
        <v>0</v>
      </c>
      <c r="Q674" s="578">
        <f t="shared" si="328"/>
        <v>0</v>
      </c>
      <c r="R674" s="578">
        <f t="shared" si="329"/>
        <v>0</v>
      </c>
      <c r="S674" s="578">
        <f>'Allegato 1.1 (CE) new'!R674</f>
        <v>0</v>
      </c>
      <c r="U674" s="361"/>
    </row>
    <row r="675" spans="1:21">
      <c r="A675" s="606"/>
      <c r="B675" s="398" t="s">
        <v>2186</v>
      </c>
      <c r="C675" s="398" t="s">
        <v>1019</v>
      </c>
      <c r="D675" s="399" t="s">
        <v>1020</v>
      </c>
      <c r="E675" s="398">
        <v>5</v>
      </c>
      <c r="F675" s="400">
        <v>8</v>
      </c>
      <c r="G675" s="400">
        <v>1</v>
      </c>
      <c r="H675" s="400">
        <v>1</v>
      </c>
      <c r="I675" s="400">
        <v>9</v>
      </c>
      <c r="J675" s="406" t="s">
        <v>2100</v>
      </c>
      <c r="K675" s="594">
        <f>'Allegato 1.1 (CE) new'!L675</f>
        <v>0</v>
      </c>
      <c r="L675" s="594">
        <f>'Allegato 1.1 (CE) new'!M675</f>
        <v>0</v>
      </c>
      <c r="M675" s="594">
        <f>'Allegato 1.1 (CE) new'!N675</f>
        <v>0</v>
      </c>
      <c r="N675" s="594">
        <f>'Allegato 1.1 (CE) new'!O675</f>
        <v>0</v>
      </c>
      <c r="O675" s="578">
        <f t="shared" si="327"/>
        <v>0</v>
      </c>
      <c r="P675" s="578">
        <f t="shared" si="327"/>
        <v>0</v>
      </c>
      <c r="Q675" s="578">
        <f t="shared" si="328"/>
        <v>0</v>
      </c>
      <c r="R675" s="578">
        <f t="shared" si="329"/>
        <v>0</v>
      </c>
      <c r="S675" s="578">
        <f>'Allegato 1.1 (CE) new'!R675</f>
        <v>0</v>
      </c>
      <c r="U675" s="361"/>
    </row>
    <row r="676" spans="1:21">
      <c r="A676" s="606"/>
      <c r="B676" s="398" t="s">
        <v>2184</v>
      </c>
      <c r="C676" s="398" t="s">
        <v>1015</v>
      </c>
      <c r="D676" s="399" t="s">
        <v>1016</v>
      </c>
      <c r="E676" s="398">
        <v>5</v>
      </c>
      <c r="F676" s="400">
        <v>8</v>
      </c>
      <c r="G676" s="400">
        <v>1</v>
      </c>
      <c r="H676" s="400">
        <v>1</v>
      </c>
      <c r="I676" s="400">
        <v>10</v>
      </c>
      <c r="J676" s="406" t="s">
        <v>2101</v>
      </c>
      <c r="K676" s="565">
        <f>'Allegato 1.1 (CE) new'!L676</f>
        <v>4000</v>
      </c>
      <c r="L676" s="594">
        <f>'Allegato 1.1 (CE) new'!M676</f>
        <v>0</v>
      </c>
      <c r="M676" s="594">
        <f>'Allegato 1.1 (CE) new'!N676</f>
        <v>0</v>
      </c>
      <c r="N676" s="594">
        <f>'Allegato 1.1 (CE) new'!O676</f>
        <v>0</v>
      </c>
      <c r="O676" s="578">
        <f t="shared" si="327"/>
        <v>0</v>
      </c>
      <c r="P676" s="578">
        <f t="shared" si="327"/>
        <v>0</v>
      </c>
      <c r="Q676" s="578">
        <f t="shared" si="328"/>
        <v>0</v>
      </c>
      <c r="R676" s="578">
        <f t="shared" si="329"/>
        <v>0</v>
      </c>
      <c r="S676" s="578">
        <f>'Allegato 1.1 (CE) new'!R676</f>
        <v>0</v>
      </c>
      <c r="U676" s="361"/>
    </row>
    <row r="677" spans="1:21">
      <c r="A677" s="606"/>
      <c r="B677" s="398" t="s">
        <v>2185</v>
      </c>
      <c r="C677" s="398" t="s">
        <v>1017</v>
      </c>
      <c r="D677" s="399" t="s">
        <v>1018</v>
      </c>
      <c r="E677" s="398">
        <v>5</v>
      </c>
      <c r="F677" s="400">
        <v>8</v>
      </c>
      <c r="G677" s="400">
        <v>1</v>
      </c>
      <c r="H677" s="400">
        <v>1</v>
      </c>
      <c r="I677" s="400">
        <v>11</v>
      </c>
      <c r="J677" s="406" t="s">
        <v>2102</v>
      </c>
      <c r="K677" s="594">
        <f>'Allegato 1.1 (CE) new'!L677</f>
        <v>0</v>
      </c>
      <c r="L677" s="594">
        <f>'Allegato 1.1 (CE) new'!M677</f>
        <v>0</v>
      </c>
      <c r="M677" s="594">
        <f>'Allegato 1.1 (CE) new'!N677</f>
        <v>0</v>
      </c>
      <c r="N677" s="594">
        <f>'Allegato 1.1 (CE) new'!O677</f>
        <v>0</v>
      </c>
      <c r="O677" s="578">
        <f t="shared" si="327"/>
        <v>0</v>
      </c>
      <c r="P677" s="578">
        <f t="shared" si="327"/>
        <v>0</v>
      </c>
      <c r="Q677" s="578">
        <f t="shared" si="328"/>
        <v>0</v>
      </c>
      <c r="R677" s="578">
        <f t="shared" si="329"/>
        <v>0</v>
      </c>
      <c r="S677" s="578">
        <f>'Allegato 1.1 (CE) new'!R677</f>
        <v>0</v>
      </c>
      <c r="U677" s="361"/>
    </row>
    <row r="678" spans="1:21">
      <c r="A678" s="606"/>
      <c r="B678" s="398" t="s">
        <v>2186</v>
      </c>
      <c r="C678" s="398" t="s">
        <v>1019</v>
      </c>
      <c r="D678" s="399" t="s">
        <v>1020</v>
      </c>
      <c r="E678" s="398">
        <v>5</v>
      </c>
      <c r="F678" s="400">
        <v>8</v>
      </c>
      <c r="G678" s="400">
        <v>1</v>
      </c>
      <c r="H678" s="400">
        <v>1</v>
      </c>
      <c r="I678" s="400">
        <v>12</v>
      </c>
      <c r="J678" s="406" t="s">
        <v>2103</v>
      </c>
      <c r="K678" s="594">
        <f>'Allegato 1.1 (CE) new'!L678</f>
        <v>0</v>
      </c>
      <c r="L678" s="594">
        <f>'Allegato 1.1 (CE) new'!M678</f>
        <v>0</v>
      </c>
      <c r="M678" s="594">
        <f>'Allegato 1.1 (CE) new'!N678</f>
        <v>0</v>
      </c>
      <c r="N678" s="594">
        <f>'Allegato 1.1 (CE) new'!O678</f>
        <v>0</v>
      </c>
      <c r="O678" s="578">
        <f t="shared" si="327"/>
        <v>0</v>
      </c>
      <c r="P678" s="578">
        <f t="shared" si="327"/>
        <v>0</v>
      </c>
      <c r="Q678" s="578">
        <f t="shared" si="328"/>
        <v>0</v>
      </c>
      <c r="R678" s="578">
        <f t="shared" si="329"/>
        <v>0</v>
      </c>
      <c r="S678" s="578">
        <f>'Allegato 1.1 (CE) new'!R678</f>
        <v>0</v>
      </c>
      <c r="U678" s="361"/>
    </row>
    <row r="679" spans="1:21">
      <c r="A679" s="606"/>
      <c r="B679" s="398" t="s">
        <v>2184</v>
      </c>
      <c r="C679" s="398" t="s">
        <v>1015</v>
      </c>
      <c r="D679" s="399" t="s">
        <v>1016</v>
      </c>
      <c r="E679" s="398">
        <v>5</v>
      </c>
      <c r="F679" s="400">
        <v>8</v>
      </c>
      <c r="G679" s="400">
        <v>1</v>
      </c>
      <c r="H679" s="400">
        <v>1</v>
      </c>
      <c r="I679" s="400">
        <v>13</v>
      </c>
      <c r="J679" s="406" t="s">
        <v>2104</v>
      </c>
      <c r="K679" s="565">
        <f>'Allegato 1.1 (CE) new'!L679</f>
        <v>129689.60000000001</v>
      </c>
      <c r="L679" s="594">
        <f>'Allegato 1.1 (CE) new'!M679</f>
        <v>0</v>
      </c>
      <c r="M679" s="594">
        <f>'Allegato 1.1 (CE) new'!N679</f>
        <v>0</v>
      </c>
      <c r="N679" s="594">
        <f>'Allegato 1.1 (CE) new'!O679</f>
        <v>0</v>
      </c>
      <c r="O679" s="578">
        <f t="shared" si="327"/>
        <v>0</v>
      </c>
      <c r="P679" s="578">
        <f t="shared" si="327"/>
        <v>0</v>
      </c>
      <c r="Q679" s="578">
        <f t="shared" si="328"/>
        <v>0</v>
      </c>
      <c r="R679" s="578">
        <f t="shared" si="329"/>
        <v>0</v>
      </c>
      <c r="S679" s="578">
        <f>'Allegato 1.1 (CE) new'!R679</f>
        <v>0</v>
      </c>
      <c r="U679" s="361"/>
    </row>
    <row r="680" spans="1:21">
      <c r="A680" s="606"/>
      <c r="B680" s="398" t="s">
        <v>2185</v>
      </c>
      <c r="C680" s="398" t="s">
        <v>1017</v>
      </c>
      <c r="D680" s="399" t="s">
        <v>1018</v>
      </c>
      <c r="E680" s="398">
        <v>5</v>
      </c>
      <c r="F680" s="400">
        <v>8</v>
      </c>
      <c r="G680" s="400">
        <v>1</v>
      </c>
      <c r="H680" s="400">
        <v>1</v>
      </c>
      <c r="I680" s="400">
        <v>14</v>
      </c>
      <c r="J680" s="406" t="s">
        <v>2105</v>
      </c>
      <c r="K680" s="594">
        <f>'Allegato 1.1 (CE) new'!L680</f>
        <v>0</v>
      </c>
      <c r="L680" s="594">
        <f>'Allegato 1.1 (CE) new'!M680</f>
        <v>0</v>
      </c>
      <c r="M680" s="594">
        <f>'Allegato 1.1 (CE) new'!N680</f>
        <v>0</v>
      </c>
      <c r="N680" s="594">
        <f>'Allegato 1.1 (CE) new'!O680</f>
        <v>0</v>
      </c>
      <c r="O680" s="578">
        <f t="shared" si="327"/>
        <v>0</v>
      </c>
      <c r="P680" s="578">
        <f t="shared" si="327"/>
        <v>0</v>
      </c>
      <c r="Q680" s="578">
        <f t="shared" si="328"/>
        <v>0</v>
      </c>
      <c r="R680" s="578">
        <f t="shared" si="329"/>
        <v>0</v>
      </c>
      <c r="S680" s="578">
        <f>'Allegato 1.1 (CE) new'!R680</f>
        <v>0</v>
      </c>
      <c r="U680" s="361"/>
    </row>
    <row r="681" spans="1:21">
      <c r="A681" s="606"/>
      <c r="B681" s="398" t="s">
        <v>2186</v>
      </c>
      <c r="C681" s="398" t="s">
        <v>1019</v>
      </c>
      <c r="D681" s="399" t="s">
        <v>1020</v>
      </c>
      <c r="E681" s="398">
        <v>5</v>
      </c>
      <c r="F681" s="400">
        <v>8</v>
      </c>
      <c r="G681" s="400">
        <v>1</v>
      </c>
      <c r="H681" s="400">
        <v>1</v>
      </c>
      <c r="I681" s="400">
        <v>15</v>
      </c>
      <c r="J681" s="406" t="s">
        <v>2106</v>
      </c>
      <c r="K681" s="594">
        <f>'Allegato 1.1 (CE) new'!L681</f>
        <v>0</v>
      </c>
      <c r="L681" s="594">
        <f>'Allegato 1.1 (CE) new'!M681</f>
        <v>0</v>
      </c>
      <c r="M681" s="594">
        <f>'Allegato 1.1 (CE) new'!N681</f>
        <v>0</v>
      </c>
      <c r="N681" s="594">
        <f>'Allegato 1.1 (CE) new'!O681</f>
        <v>0</v>
      </c>
      <c r="O681" s="578">
        <f t="shared" si="327"/>
        <v>0</v>
      </c>
      <c r="P681" s="578">
        <f t="shared" si="327"/>
        <v>0</v>
      </c>
      <c r="Q681" s="578">
        <f t="shared" si="328"/>
        <v>0</v>
      </c>
      <c r="R681" s="578">
        <f t="shared" si="329"/>
        <v>0</v>
      </c>
      <c r="S681" s="578">
        <f>'Allegato 1.1 (CE) new'!R681</f>
        <v>0</v>
      </c>
      <c r="U681" s="361"/>
    </row>
    <row r="682" spans="1:21">
      <c r="A682" s="606"/>
      <c r="B682" s="398" t="s">
        <v>2184</v>
      </c>
      <c r="C682" s="398" t="s">
        <v>1015</v>
      </c>
      <c r="D682" s="399" t="s">
        <v>1016</v>
      </c>
      <c r="E682" s="398">
        <v>5</v>
      </c>
      <c r="F682" s="400">
        <v>8</v>
      </c>
      <c r="G682" s="400">
        <v>1</v>
      </c>
      <c r="H682" s="400">
        <v>1</v>
      </c>
      <c r="I682" s="400">
        <v>16</v>
      </c>
      <c r="J682" s="406" t="s">
        <v>2107</v>
      </c>
      <c r="K682" s="594">
        <f>'Allegato 1.1 (CE) new'!L682</f>
        <v>0</v>
      </c>
      <c r="L682" s="594">
        <f>'Allegato 1.1 (CE) new'!M682</f>
        <v>0</v>
      </c>
      <c r="M682" s="594">
        <f>'Allegato 1.1 (CE) new'!N682</f>
        <v>0</v>
      </c>
      <c r="N682" s="594">
        <f>'Allegato 1.1 (CE) new'!O682</f>
        <v>0</v>
      </c>
      <c r="O682" s="578">
        <f t="shared" si="327"/>
        <v>0</v>
      </c>
      <c r="P682" s="578">
        <f t="shared" si="327"/>
        <v>0</v>
      </c>
      <c r="Q682" s="578">
        <f t="shared" si="328"/>
        <v>0</v>
      </c>
      <c r="R682" s="578">
        <f t="shared" si="329"/>
        <v>0</v>
      </c>
      <c r="S682" s="578">
        <f>'Allegato 1.1 (CE) new'!R682</f>
        <v>0</v>
      </c>
      <c r="U682" s="361"/>
    </row>
    <row r="683" spans="1:21">
      <c r="A683" s="606"/>
      <c r="B683" s="398" t="s">
        <v>2185</v>
      </c>
      <c r="C683" s="398" t="s">
        <v>1017</v>
      </c>
      <c r="D683" s="399" t="s">
        <v>1018</v>
      </c>
      <c r="E683" s="398">
        <v>5</v>
      </c>
      <c r="F683" s="400">
        <v>8</v>
      </c>
      <c r="G683" s="400">
        <v>1</v>
      </c>
      <c r="H683" s="400">
        <v>1</v>
      </c>
      <c r="I683" s="400">
        <v>17</v>
      </c>
      <c r="J683" s="406" t="s">
        <v>2108</v>
      </c>
      <c r="K683" s="594">
        <f>'Allegato 1.1 (CE) new'!L683</f>
        <v>0</v>
      </c>
      <c r="L683" s="594">
        <f>'Allegato 1.1 (CE) new'!M683</f>
        <v>0</v>
      </c>
      <c r="M683" s="594">
        <f>'Allegato 1.1 (CE) new'!N683</f>
        <v>0</v>
      </c>
      <c r="N683" s="594">
        <f>'Allegato 1.1 (CE) new'!O683</f>
        <v>0</v>
      </c>
      <c r="O683" s="578">
        <f t="shared" ref="O683:P687" si="330">N683*0.02+N683</f>
        <v>0</v>
      </c>
      <c r="P683" s="578">
        <f t="shared" si="330"/>
        <v>0</v>
      </c>
      <c r="Q683" s="578">
        <f t="shared" si="328"/>
        <v>0</v>
      </c>
      <c r="R683" s="578">
        <f t="shared" si="329"/>
        <v>0</v>
      </c>
      <c r="S683" s="578">
        <f>'Allegato 1.1 (CE) new'!R683</f>
        <v>0</v>
      </c>
      <c r="U683" s="361"/>
    </row>
    <row r="684" spans="1:21">
      <c r="A684" s="606"/>
      <c r="B684" s="398" t="s">
        <v>2186</v>
      </c>
      <c r="C684" s="398" t="s">
        <v>1019</v>
      </c>
      <c r="D684" s="399" t="s">
        <v>1020</v>
      </c>
      <c r="E684" s="398">
        <v>5</v>
      </c>
      <c r="F684" s="400">
        <v>8</v>
      </c>
      <c r="G684" s="400">
        <v>1</v>
      </c>
      <c r="H684" s="400">
        <v>1</v>
      </c>
      <c r="I684" s="400">
        <v>18</v>
      </c>
      <c r="J684" s="406" t="s">
        <v>2109</v>
      </c>
      <c r="K684" s="594">
        <f>'Allegato 1.1 (CE) new'!L684</f>
        <v>0</v>
      </c>
      <c r="L684" s="594">
        <f>'Allegato 1.1 (CE) new'!M684</f>
        <v>0</v>
      </c>
      <c r="M684" s="594">
        <f>'Allegato 1.1 (CE) new'!N684</f>
        <v>0</v>
      </c>
      <c r="N684" s="594">
        <f>'Allegato 1.1 (CE) new'!O684</f>
        <v>0</v>
      </c>
      <c r="O684" s="578">
        <f t="shared" si="330"/>
        <v>0</v>
      </c>
      <c r="P684" s="578">
        <f t="shared" si="330"/>
        <v>0</v>
      </c>
      <c r="Q684" s="578">
        <f t="shared" si="328"/>
        <v>0</v>
      </c>
      <c r="R684" s="578">
        <f t="shared" si="329"/>
        <v>0</v>
      </c>
      <c r="S684" s="578">
        <f>'Allegato 1.1 (CE) new'!R684</f>
        <v>0</v>
      </c>
      <c r="U684" s="361"/>
    </row>
    <row r="685" spans="1:21">
      <c r="A685" s="606"/>
      <c r="B685" s="398" t="s">
        <v>2184</v>
      </c>
      <c r="C685" s="398" t="s">
        <v>1015</v>
      </c>
      <c r="D685" s="399" t="s">
        <v>1016</v>
      </c>
      <c r="E685" s="398">
        <v>5</v>
      </c>
      <c r="F685" s="400">
        <v>8</v>
      </c>
      <c r="G685" s="400">
        <v>1</v>
      </c>
      <c r="H685" s="400">
        <v>1</v>
      </c>
      <c r="I685" s="400">
        <v>19</v>
      </c>
      <c r="J685" s="406" t="s">
        <v>2110</v>
      </c>
      <c r="K685" s="594">
        <f>'Allegato 1.1 (CE) new'!L685</f>
        <v>57712.49</v>
      </c>
      <c r="L685" s="594">
        <f>'Allegato 1.1 (CE) new'!M685</f>
        <v>0</v>
      </c>
      <c r="M685" s="594">
        <f>'Allegato 1.1 (CE) new'!N685</f>
        <v>0</v>
      </c>
      <c r="N685" s="594">
        <f>'Allegato 1.1 (CE) new'!O685</f>
        <v>0</v>
      </c>
      <c r="O685" s="578">
        <f t="shared" si="330"/>
        <v>0</v>
      </c>
      <c r="P685" s="578">
        <f t="shared" si="330"/>
        <v>0</v>
      </c>
      <c r="Q685" s="578">
        <f t="shared" si="328"/>
        <v>0</v>
      </c>
      <c r="R685" s="578">
        <f t="shared" si="329"/>
        <v>0</v>
      </c>
      <c r="S685" s="578">
        <f>'Allegato 1.1 (CE) new'!R685</f>
        <v>0</v>
      </c>
      <c r="U685" s="361"/>
    </row>
    <row r="686" spans="1:21">
      <c r="A686" s="606"/>
      <c r="B686" s="398" t="s">
        <v>2185</v>
      </c>
      <c r="C686" s="398" t="s">
        <v>1017</v>
      </c>
      <c r="D686" s="399" t="s">
        <v>1018</v>
      </c>
      <c r="E686" s="398">
        <v>5</v>
      </c>
      <c r="F686" s="400">
        <v>8</v>
      </c>
      <c r="G686" s="400">
        <v>1</v>
      </c>
      <c r="H686" s="400">
        <v>1</v>
      </c>
      <c r="I686" s="400">
        <v>20</v>
      </c>
      <c r="J686" s="406" t="s">
        <v>2111</v>
      </c>
      <c r="K686" s="594">
        <f>'Allegato 1.1 (CE) new'!L686</f>
        <v>0</v>
      </c>
      <c r="L686" s="594">
        <f>'Allegato 1.1 (CE) new'!M686</f>
        <v>0</v>
      </c>
      <c r="M686" s="594">
        <f>'Allegato 1.1 (CE) new'!N686</f>
        <v>0</v>
      </c>
      <c r="N686" s="594">
        <f>'Allegato 1.1 (CE) new'!O686</f>
        <v>0</v>
      </c>
      <c r="O686" s="578">
        <f t="shared" si="330"/>
        <v>0</v>
      </c>
      <c r="P686" s="578">
        <f t="shared" si="330"/>
        <v>0</v>
      </c>
      <c r="Q686" s="578">
        <f t="shared" si="328"/>
        <v>0</v>
      </c>
      <c r="R686" s="578">
        <f t="shared" si="329"/>
        <v>0</v>
      </c>
      <c r="S686" s="578">
        <f>'Allegato 1.1 (CE) new'!R686</f>
        <v>0</v>
      </c>
      <c r="U686" s="361"/>
    </row>
    <row r="687" spans="1:21">
      <c r="A687" s="606"/>
      <c r="B687" s="398" t="s">
        <v>2186</v>
      </c>
      <c r="C687" s="398" t="s">
        <v>1019</v>
      </c>
      <c r="D687" s="399" t="s">
        <v>1020</v>
      </c>
      <c r="E687" s="398">
        <v>5</v>
      </c>
      <c r="F687" s="400">
        <v>8</v>
      </c>
      <c r="G687" s="400">
        <v>1</v>
      </c>
      <c r="H687" s="400">
        <v>1</v>
      </c>
      <c r="I687" s="400">
        <v>21</v>
      </c>
      <c r="J687" s="406" t="s">
        <v>2112</v>
      </c>
      <c r="K687" s="594">
        <f>'Allegato 1.1 (CE) new'!L687</f>
        <v>0</v>
      </c>
      <c r="L687" s="594">
        <f>'Allegato 1.1 (CE) new'!M687</f>
        <v>0</v>
      </c>
      <c r="M687" s="594">
        <f>'Allegato 1.1 (CE) new'!N687</f>
        <v>0</v>
      </c>
      <c r="N687" s="594">
        <f>'Allegato 1.1 (CE) new'!O687</f>
        <v>0</v>
      </c>
      <c r="O687" s="578">
        <f t="shared" si="330"/>
        <v>0</v>
      </c>
      <c r="P687" s="578">
        <f t="shared" si="330"/>
        <v>0</v>
      </c>
      <c r="Q687" s="578">
        <f t="shared" si="328"/>
        <v>0</v>
      </c>
      <c r="R687" s="578">
        <f t="shared" si="329"/>
        <v>0</v>
      </c>
      <c r="S687" s="578">
        <f>'Allegato 1.1 (CE) new'!R687</f>
        <v>0</v>
      </c>
      <c r="U687" s="361"/>
    </row>
    <row r="688" spans="1:21">
      <c r="A688" s="607"/>
      <c r="B688" s="389" t="s">
        <v>2187</v>
      </c>
      <c r="C688" s="389" t="s">
        <v>1021</v>
      </c>
      <c r="D688" s="388" t="s">
        <v>2188</v>
      </c>
      <c r="E688" s="389">
        <v>5</v>
      </c>
      <c r="F688" s="390">
        <v>8</v>
      </c>
      <c r="G688" s="390">
        <v>2</v>
      </c>
      <c r="H688" s="390">
        <v>0</v>
      </c>
      <c r="I688" s="390">
        <v>0</v>
      </c>
      <c r="J688" s="391" t="s">
        <v>2189</v>
      </c>
      <c r="K688" s="592">
        <f>'Allegato 1.1 (CE) new'!L688</f>
        <v>6789977.2000000002</v>
      </c>
      <c r="L688" s="592">
        <f>'Allegato 1.1 (CE) new'!M688</f>
        <v>7272738</v>
      </c>
      <c r="M688" s="592">
        <f>'Allegato 1.1 (CE) new'!N688</f>
        <v>6751443</v>
      </c>
      <c r="N688" s="592">
        <f>'Allegato 1.1 (CE) new'!O688</f>
        <v>6751443</v>
      </c>
      <c r="O688" s="592">
        <f t="shared" ref="O688:R688" si="331">O689</f>
        <v>6886471.8599999994</v>
      </c>
      <c r="P688" s="592">
        <f t="shared" si="331"/>
        <v>7024201.2971999999</v>
      </c>
      <c r="Q688" s="592">
        <f t="shared" si="331"/>
        <v>0</v>
      </c>
      <c r="R688" s="592">
        <f t="shared" si="331"/>
        <v>-521295</v>
      </c>
      <c r="S688" s="592">
        <f>'Allegato 1.1 (CE) new'!R688</f>
        <v>0</v>
      </c>
      <c r="U688" s="361"/>
    </row>
    <row r="689" spans="1:21">
      <c r="A689" s="605"/>
      <c r="B689" s="393" t="s">
        <v>2187</v>
      </c>
      <c r="C689" s="393" t="s">
        <v>1021</v>
      </c>
      <c r="D689" s="394" t="s">
        <v>2190</v>
      </c>
      <c r="E689" s="393">
        <v>5</v>
      </c>
      <c r="F689" s="395">
        <v>8</v>
      </c>
      <c r="G689" s="395">
        <v>2</v>
      </c>
      <c r="H689" s="395">
        <v>1</v>
      </c>
      <c r="I689" s="395">
        <v>0</v>
      </c>
      <c r="J689" s="396" t="s">
        <v>2191</v>
      </c>
      <c r="K689" s="593">
        <f>'Allegato 1.1 (CE) new'!L689</f>
        <v>6789977.2000000002</v>
      </c>
      <c r="L689" s="593">
        <f>'Allegato 1.1 (CE) new'!M689</f>
        <v>7272738</v>
      </c>
      <c r="M689" s="593">
        <f>'Allegato 1.1 (CE) new'!N689</f>
        <v>6751443</v>
      </c>
      <c r="N689" s="593">
        <f>'Allegato 1.1 (CE) new'!O689</f>
        <v>6751443</v>
      </c>
      <c r="O689" s="593">
        <f t="shared" ref="O689:R689" si="332">SUBTOTAL(9,O690:O710)</f>
        <v>6886471.8599999994</v>
      </c>
      <c r="P689" s="593">
        <f t="shared" si="332"/>
        <v>7024201.2971999999</v>
      </c>
      <c r="Q689" s="593">
        <f t="shared" si="332"/>
        <v>0</v>
      </c>
      <c r="R689" s="593">
        <f t="shared" si="332"/>
        <v>-521295</v>
      </c>
      <c r="S689" s="593">
        <f>'Allegato 1.1 (CE) new'!R689</f>
        <v>0</v>
      </c>
      <c r="U689" s="361"/>
    </row>
    <row r="690" spans="1:21">
      <c r="A690" s="606"/>
      <c r="B690" s="398" t="s">
        <v>2192</v>
      </c>
      <c r="C690" s="398" t="s">
        <v>1023</v>
      </c>
      <c r="D690" s="399" t="s">
        <v>1024</v>
      </c>
      <c r="E690" s="398">
        <v>5</v>
      </c>
      <c r="F690" s="400">
        <v>8</v>
      </c>
      <c r="G690" s="400">
        <v>2</v>
      </c>
      <c r="H690" s="400">
        <v>1</v>
      </c>
      <c r="I690" s="400">
        <v>1</v>
      </c>
      <c r="J690" s="406" t="s">
        <v>2124</v>
      </c>
      <c r="K690" s="565">
        <f>'Allegato 1.1 (CE) new'!L690</f>
        <v>4349796.78</v>
      </c>
      <c r="L690" s="594">
        <f>'Allegato 1.1 (CE) new'!M690</f>
        <v>7257173</v>
      </c>
      <c r="M690" s="594">
        <f>'Allegato 1.1 (CE) new'!N690</f>
        <v>6712265</v>
      </c>
      <c r="N690" s="594">
        <f>'Allegato 1.1 (CE) new'!O690</f>
        <v>6712265</v>
      </c>
      <c r="O690" s="578">
        <f t="shared" ref="O690:P705" si="333">N690*0.02+N690</f>
        <v>6846510.2999999998</v>
      </c>
      <c r="P690" s="578">
        <f t="shared" si="333"/>
        <v>6983440.5060000001</v>
      </c>
      <c r="Q690" s="578">
        <f t="shared" ref="Q690:Q710" si="334">N690-M690</f>
        <v>0</v>
      </c>
      <c r="R690" s="578">
        <f t="shared" ref="R690:R710" si="335">N690-L690</f>
        <v>-544908</v>
      </c>
      <c r="S690" s="578">
        <f>'Allegato 1.1 (CE) new'!R690</f>
        <v>0</v>
      </c>
      <c r="U690" s="361"/>
    </row>
    <row r="691" spans="1:21">
      <c r="A691" s="606"/>
      <c r="B691" s="398" t="s">
        <v>2193</v>
      </c>
      <c r="C691" s="398" t="s">
        <v>1025</v>
      </c>
      <c r="D691" s="399" t="s">
        <v>1026</v>
      </c>
      <c r="E691" s="398">
        <v>5</v>
      </c>
      <c r="F691" s="400">
        <v>8</v>
      </c>
      <c r="G691" s="400">
        <v>2</v>
      </c>
      <c r="H691" s="400">
        <v>1</v>
      </c>
      <c r="I691" s="400">
        <v>2</v>
      </c>
      <c r="J691" s="406" t="s">
        <v>2126</v>
      </c>
      <c r="K691" s="594">
        <f>'Allegato 1.1 (CE) new'!L691</f>
        <v>9660.86</v>
      </c>
      <c r="L691" s="594">
        <f>'Allegato 1.1 (CE) new'!M691</f>
        <v>15565</v>
      </c>
      <c r="M691" s="594">
        <f>'Allegato 1.1 (CE) new'!N691</f>
        <v>39178</v>
      </c>
      <c r="N691" s="594">
        <f>'Allegato 1.1 (CE) new'!O691</f>
        <v>39178</v>
      </c>
      <c r="O691" s="578">
        <f t="shared" si="333"/>
        <v>39961.56</v>
      </c>
      <c r="P691" s="578">
        <f t="shared" si="333"/>
        <v>40760.7912</v>
      </c>
      <c r="Q691" s="578">
        <f t="shared" si="334"/>
        <v>0</v>
      </c>
      <c r="R691" s="578">
        <f t="shared" si="335"/>
        <v>23613</v>
      </c>
      <c r="S691" s="578">
        <f>'Allegato 1.1 (CE) new'!R691</f>
        <v>0</v>
      </c>
      <c r="U691" s="361"/>
    </row>
    <row r="692" spans="1:21">
      <c r="A692" s="606"/>
      <c r="B692" s="398" t="s">
        <v>2194</v>
      </c>
      <c r="C692" s="398" t="s">
        <v>1027</v>
      </c>
      <c r="D692" s="399" t="s">
        <v>1028</v>
      </c>
      <c r="E692" s="398">
        <v>5</v>
      </c>
      <c r="F692" s="400">
        <v>8</v>
      </c>
      <c r="G692" s="400">
        <v>2</v>
      </c>
      <c r="H692" s="400">
        <v>1</v>
      </c>
      <c r="I692" s="400">
        <v>3</v>
      </c>
      <c r="J692" s="406" t="s">
        <v>2128</v>
      </c>
      <c r="K692" s="594">
        <f>'Allegato 1.1 (CE) new'!L692</f>
        <v>0</v>
      </c>
      <c r="L692" s="594">
        <f>'Allegato 1.1 (CE) new'!M692</f>
        <v>0</v>
      </c>
      <c r="M692" s="594">
        <f>'Allegato 1.1 (CE) new'!N692</f>
        <v>0</v>
      </c>
      <c r="N692" s="594">
        <f>'Allegato 1.1 (CE) new'!O692</f>
        <v>0</v>
      </c>
      <c r="O692" s="578">
        <f t="shared" si="333"/>
        <v>0</v>
      </c>
      <c r="P692" s="578">
        <f t="shared" si="333"/>
        <v>0</v>
      </c>
      <c r="Q692" s="578">
        <f t="shared" si="334"/>
        <v>0</v>
      </c>
      <c r="R692" s="578">
        <f t="shared" si="335"/>
        <v>0</v>
      </c>
      <c r="S692" s="578">
        <f>'Allegato 1.1 (CE) new'!R692</f>
        <v>0</v>
      </c>
      <c r="U692" s="361"/>
    </row>
    <row r="693" spans="1:21" ht="38.25">
      <c r="A693" s="606"/>
      <c r="B693" s="398" t="s">
        <v>2192</v>
      </c>
      <c r="C693" s="398" t="s">
        <v>1023</v>
      </c>
      <c r="D693" s="399" t="s">
        <v>1024</v>
      </c>
      <c r="E693" s="398">
        <v>5</v>
      </c>
      <c r="F693" s="400">
        <v>8</v>
      </c>
      <c r="G693" s="400">
        <v>2</v>
      </c>
      <c r="H693" s="400">
        <v>1</v>
      </c>
      <c r="I693" s="400">
        <v>4</v>
      </c>
      <c r="J693" s="406" t="s">
        <v>2129</v>
      </c>
      <c r="K693" s="565">
        <f>'Allegato 1.1 (CE) new'!L693</f>
        <v>748000</v>
      </c>
      <c r="L693" s="594">
        <f>'Allegato 1.1 (CE) new'!M693</f>
        <v>0</v>
      </c>
      <c r="M693" s="594">
        <f>'Allegato 1.1 (CE) new'!N693</f>
        <v>0</v>
      </c>
      <c r="N693" s="565">
        <f>'Allegato 1.1 (CE) new'!O693</f>
        <v>0</v>
      </c>
      <c r="O693" s="578">
        <f t="shared" si="333"/>
        <v>0</v>
      </c>
      <c r="P693" s="578">
        <f t="shared" si="333"/>
        <v>0</v>
      </c>
      <c r="Q693" s="578">
        <f t="shared" si="334"/>
        <v>0</v>
      </c>
      <c r="R693" s="578">
        <f t="shared" si="335"/>
        <v>0</v>
      </c>
      <c r="S693" s="578">
        <f>'Allegato 1.1 (CE) new'!R693</f>
        <v>0</v>
      </c>
      <c r="U693" s="361"/>
    </row>
    <row r="694" spans="1:21" ht="38.25">
      <c r="A694" s="606"/>
      <c r="B694" s="398" t="s">
        <v>2193</v>
      </c>
      <c r="C694" s="398" t="s">
        <v>1025</v>
      </c>
      <c r="D694" s="399" t="s">
        <v>1026</v>
      </c>
      <c r="E694" s="398">
        <v>5</v>
      </c>
      <c r="F694" s="400">
        <v>8</v>
      </c>
      <c r="G694" s="400">
        <v>2</v>
      </c>
      <c r="H694" s="400">
        <v>1</v>
      </c>
      <c r="I694" s="400">
        <v>5</v>
      </c>
      <c r="J694" s="406" t="s">
        <v>2130</v>
      </c>
      <c r="K694" s="594">
        <f>'Allegato 1.1 (CE) new'!L694</f>
        <v>2000</v>
      </c>
      <c r="L694" s="594">
        <f>'Allegato 1.1 (CE) new'!M694</f>
        <v>0</v>
      </c>
      <c r="M694" s="594">
        <f>'Allegato 1.1 (CE) new'!N694</f>
        <v>0</v>
      </c>
      <c r="N694" s="594">
        <f>'Allegato 1.1 (CE) new'!O694</f>
        <v>0</v>
      </c>
      <c r="O694" s="578">
        <f t="shared" si="333"/>
        <v>0</v>
      </c>
      <c r="P694" s="578">
        <f t="shared" si="333"/>
        <v>0</v>
      </c>
      <c r="Q694" s="578">
        <f t="shared" si="334"/>
        <v>0</v>
      </c>
      <c r="R694" s="578">
        <f t="shared" si="335"/>
        <v>0</v>
      </c>
      <c r="S694" s="578">
        <f>'Allegato 1.1 (CE) new'!R694</f>
        <v>0</v>
      </c>
      <c r="U694" s="361"/>
    </row>
    <row r="695" spans="1:21" ht="38.25">
      <c r="A695" s="606"/>
      <c r="B695" s="398" t="s">
        <v>2194</v>
      </c>
      <c r="C695" s="398" t="s">
        <v>1027</v>
      </c>
      <c r="D695" s="399" t="s">
        <v>1028</v>
      </c>
      <c r="E695" s="398">
        <v>5</v>
      </c>
      <c r="F695" s="400">
        <v>8</v>
      </c>
      <c r="G695" s="400">
        <v>2</v>
      </c>
      <c r="H695" s="400">
        <v>1</v>
      </c>
      <c r="I695" s="400">
        <v>6</v>
      </c>
      <c r="J695" s="406" t="s">
        <v>2131</v>
      </c>
      <c r="K695" s="594">
        <f>'Allegato 1.1 (CE) new'!L695</f>
        <v>0</v>
      </c>
      <c r="L695" s="594">
        <f>'Allegato 1.1 (CE) new'!M695</f>
        <v>0</v>
      </c>
      <c r="M695" s="594">
        <f>'Allegato 1.1 (CE) new'!N695</f>
        <v>0</v>
      </c>
      <c r="N695" s="594">
        <f>'Allegato 1.1 (CE) new'!O695</f>
        <v>0</v>
      </c>
      <c r="O695" s="578">
        <f t="shared" si="333"/>
        <v>0</v>
      </c>
      <c r="P695" s="578">
        <f t="shared" si="333"/>
        <v>0</v>
      </c>
      <c r="Q695" s="578">
        <f t="shared" si="334"/>
        <v>0</v>
      </c>
      <c r="R695" s="578">
        <f t="shared" si="335"/>
        <v>0</v>
      </c>
      <c r="S695" s="578">
        <f>'Allegato 1.1 (CE) new'!R695</f>
        <v>0</v>
      </c>
      <c r="U695" s="361"/>
    </row>
    <row r="696" spans="1:21" ht="25.5">
      <c r="A696" s="606"/>
      <c r="B696" s="398" t="s">
        <v>2192</v>
      </c>
      <c r="C696" s="398" t="s">
        <v>1023</v>
      </c>
      <c r="D696" s="399" t="s">
        <v>1024</v>
      </c>
      <c r="E696" s="398">
        <v>5</v>
      </c>
      <c r="F696" s="400">
        <v>8</v>
      </c>
      <c r="G696" s="400">
        <v>2</v>
      </c>
      <c r="H696" s="400">
        <v>1</v>
      </c>
      <c r="I696" s="400">
        <v>7</v>
      </c>
      <c r="J696" s="406" t="s">
        <v>2132</v>
      </c>
      <c r="K696" s="565">
        <f>'Allegato 1.1 (CE) new'!L696</f>
        <v>130730.46</v>
      </c>
      <c r="L696" s="594">
        <f>'Allegato 1.1 (CE) new'!M696</f>
        <v>0</v>
      </c>
      <c r="M696" s="594">
        <f>'Allegato 1.1 (CE) new'!N696</f>
        <v>0</v>
      </c>
      <c r="N696" s="565">
        <f>'Allegato 1.1 (CE) new'!O696</f>
        <v>0</v>
      </c>
      <c r="O696" s="578">
        <f t="shared" si="333"/>
        <v>0</v>
      </c>
      <c r="P696" s="578">
        <f t="shared" si="333"/>
        <v>0</v>
      </c>
      <c r="Q696" s="578">
        <f t="shared" si="334"/>
        <v>0</v>
      </c>
      <c r="R696" s="578">
        <f t="shared" si="335"/>
        <v>0</v>
      </c>
      <c r="S696" s="578">
        <f>'Allegato 1.1 (CE) new'!R696</f>
        <v>0</v>
      </c>
      <c r="U696" s="361"/>
    </row>
    <row r="697" spans="1:21" ht="25.5">
      <c r="A697" s="606"/>
      <c r="B697" s="398" t="s">
        <v>2193</v>
      </c>
      <c r="C697" s="398" t="s">
        <v>1025</v>
      </c>
      <c r="D697" s="399" t="s">
        <v>1026</v>
      </c>
      <c r="E697" s="398">
        <v>5</v>
      </c>
      <c r="F697" s="400">
        <v>8</v>
      </c>
      <c r="G697" s="400">
        <v>2</v>
      </c>
      <c r="H697" s="400">
        <v>1</v>
      </c>
      <c r="I697" s="400">
        <v>8</v>
      </c>
      <c r="J697" s="406" t="s">
        <v>2133</v>
      </c>
      <c r="K697" s="594">
        <f>'Allegato 1.1 (CE) new'!L697</f>
        <v>3000</v>
      </c>
      <c r="L697" s="594">
        <f>'Allegato 1.1 (CE) new'!M697</f>
        <v>0</v>
      </c>
      <c r="M697" s="594">
        <f>'Allegato 1.1 (CE) new'!N697</f>
        <v>0</v>
      </c>
      <c r="N697" s="594">
        <f>'Allegato 1.1 (CE) new'!O697</f>
        <v>0</v>
      </c>
      <c r="O697" s="578">
        <f t="shared" si="333"/>
        <v>0</v>
      </c>
      <c r="P697" s="578">
        <f t="shared" si="333"/>
        <v>0</v>
      </c>
      <c r="Q697" s="578">
        <f t="shared" si="334"/>
        <v>0</v>
      </c>
      <c r="R697" s="578">
        <f t="shared" si="335"/>
        <v>0</v>
      </c>
      <c r="S697" s="578">
        <f>'Allegato 1.1 (CE) new'!R697</f>
        <v>0</v>
      </c>
      <c r="U697" s="361"/>
    </row>
    <row r="698" spans="1:21" ht="25.5">
      <c r="A698" s="606"/>
      <c r="B698" s="398" t="s">
        <v>2194</v>
      </c>
      <c r="C698" s="398" t="s">
        <v>1027</v>
      </c>
      <c r="D698" s="399" t="s">
        <v>1028</v>
      </c>
      <c r="E698" s="398">
        <v>5</v>
      </c>
      <c r="F698" s="400">
        <v>8</v>
      </c>
      <c r="G698" s="400">
        <v>2</v>
      </c>
      <c r="H698" s="400">
        <v>1</v>
      </c>
      <c r="I698" s="400">
        <v>9</v>
      </c>
      <c r="J698" s="406" t="s">
        <v>2134</v>
      </c>
      <c r="K698" s="594">
        <f>'Allegato 1.1 (CE) new'!L698</f>
        <v>0</v>
      </c>
      <c r="L698" s="594">
        <f>'Allegato 1.1 (CE) new'!M698</f>
        <v>0</v>
      </c>
      <c r="M698" s="594">
        <f>'Allegato 1.1 (CE) new'!N698</f>
        <v>0</v>
      </c>
      <c r="N698" s="594">
        <f>'Allegato 1.1 (CE) new'!O698</f>
        <v>0</v>
      </c>
      <c r="O698" s="578">
        <f t="shared" si="333"/>
        <v>0</v>
      </c>
      <c r="P698" s="578">
        <f t="shared" si="333"/>
        <v>0</v>
      </c>
      <c r="Q698" s="578">
        <f t="shared" si="334"/>
        <v>0</v>
      </c>
      <c r="R698" s="578">
        <f t="shared" si="335"/>
        <v>0</v>
      </c>
      <c r="S698" s="578">
        <f>'Allegato 1.1 (CE) new'!R698</f>
        <v>0</v>
      </c>
      <c r="U698" s="361"/>
    </row>
    <row r="699" spans="1:21" ht="25.5">
      <c r="A699" s="606"/>
      <c r="B699" s="398" t="s">
        <v>2192</v>
      </c>
      <c r="C699" s="398" t="s">
        <v>1023</v>
      </c>
      <c r="D699" s="399" t="s">
        <v>1024</v>
      </c>
      <c r="E699" s="398">
        <v>5</v>
      </c>
      <c r="F699" s="400">
        <v>8</v>
      </c>
      <c r="G699" s="400">
        <v>2</v>
      </c>
      <c r="H699" s="400">
        <v>1</v>
      </c>
      <c r="I699" s="400">
        <v>10</v>
      </c>
      <c r="J699" s="406" t="s">
        <v>2135</v>
      </c>
      <c r="K699" s="565">
        <f>'Allegato 1.1 (CE) new'!L699</f>
        <v>158488.46</v>
      </c>
      <c r="L699" s="594">
        <f>'Allegato 1.1 (CE) new'!M699</f>
        <v>0</v>
      </c>
      <c r="M699" s="594">
        <f>'Allegato 1.1 (CE) new'!N699</f>
        <v>0</v>
      </c>
      <c r="N699" s="565">
        <f>'Allegato 1.1 (CE) new'!O699</f>
        <v>0</v>
      </c>
      <c r="O699" s="578">
        <f t="shared" si="333"/>
        <v>0</v>
      </c>
      <c r="P699" s="578">
        <f t="shared" si="333"/>
        <v>0</v>
      </c>
      <c r="Q699" s="578">
        <f t="shared" si="334"/>
        <v>0</v>
      </c>
      <c r="R699" s="578">
        <f t="shared" si="335"/>
        <v>0</v>
      </c>
      <c r="S699" s="578">
        <f>'Allegato 1.1 (CE) new'!R699</f>
        <v>0</v>
      </c>
      <c r="U699" s="361"/>
    </row>
    <row r="700" spans="1:21" ht="25.5">
      <c r="A700" s="606"/>
      <c r="B700" s="398" t="s">
        <v>2193</v>
      </c>
      <c r="C700" s="398" t="s">
        <v>1025</v>
      </c>
      <c r="D700" s="399" t="s">
        <v>1026</v>
      </c>
      <c r="E700" s="398">
        <v>5</v>
      </c>
      <c r="F700" s="400">
        <v>8</v>
      </c>
      <c r="G700" s="400">
        <v>2</v>
      </c>
      <c r="H700" s="400">
        <v>1</v>
      </c>
      <c r="I700" s="400">
        <v>11</v>
      </c>
      <c r="J700" s="406" t="s">
        <v>2136</v>
      </c>
      <c r="K700" s="594">
        <f>'Allegato 1.1 (CE) new'!L700</f>
        <v>2000</v>
      </c>
      <c r="L700" s="594">
        <f>'Allegato 1.1 (CE) new'!M700</f>
        <v>0</v>
      </c>
      <c r="M700" s="594">
        <f>'Allegato 1.1 (CE) new'!N700</f>
        <v>0</v>
      </c>
      <c r="N700" s="594">
        <f>'Allegato 1.1 (CE) new'!O700</f>
        <v>0</v>
      </c>
      <c r="O700" s="578">
        <f t="shared" si="333"/>
        <v>0</v>
      </c>
      <c r="P700" s="578">
        <f t="shared" si="333"/>
        <v>0</v>
      </c>
      <c r="Q700" s="578">
        <f t="shared" si="334"/>
        <v>0</v>
      </c>
      <c r="R700" s="578">
        <f t="shared" si="335"/>
        <v>0</v>
      </c>
      <c r="S700" s="578">
        <f>'Allegato 1.1 (CE) new'!R700</f>
        <v>0</v>
      </c>
      <c r="U700" s="361"/>
    </row>
    <row r="701" spans="1:21" ht="25.5">
      <c r="A701" s="606"/>
      <c r="B701" s="398" t="s">
        <v>2194</v>
      </c>
      <c r="C701" s="398" t="s">
        <v>1027</v>
      </c>
      <c r="D701" s="399" t="s">
        <v>1028</v>
      </c>
      <c r="E701" s="398">
        <v>5</v>
      </c>
      <c r="F701" s="400">
        <v>8</v>
      </c>
      <c r="G701" s="400">
        <v>2</v>
      </c>
      <c r="H701" s="400">
        <v>1</v>
      </c>
      <c r="I701" s="400">
        <v>12</v>
      </c>
      <c r="J701" s="406" t="s">
        <v>2137</v>
      </c>
      <c r="K701" s="594">
        <f>'Allegato 1.1 (CE) new'!L701</f>
        <v>0</v>
      </c>
      <c r="L701" s="594">
        <f>'Allegato 1.1 (CE) new'!M701</f>
        <v>0</v>
      </c>
      <c r="M701" s="594">
        <f>'Allegato 1.1 (CE) new'!N701</f>
        <v>0</v>
      </c>
      <c r="N701" s="594">
        <f>'Allegato 1.1 (CE) new'!O701</f>
        <v>0</v>
      </c>
      <c r="O701" s="578">
        <f t="shared" si="333"/>
        <v>0</v>
      </c>
      <c r="P701" s="578">
        <f t="shared" si="333"/>
        <v>0</v>
      </c>
      <c r="Q701" s="578">
        <f t="shared" si="334"/>
        <v>0</v>
      </c>
      <c r="R701" s="578">
        <f t="shared" si="335"/>
        <v>0</v>
      </c>
      <c r="S701" s="578">
        <f>'Allegato 1.1 (CE) new'!R701</f>
        <v>0</v>
      </c>
      <c r="U701" s="361"/>
    </row>
    <row r="702" spans="1:21">
      <c r="A702" s="606"/>
      <c r="B702" s="398" t="s">
        <v>2192</v>
      </c>
      <c r="C702" s="398" t="s">
        <v>1023</v>
      </c>
      <c r="D702" s="399" t="s">
        <v>1024</v>
      </c>
      <c r="E702" s="398">
        <v>5</v>
      </c>
      <c r="F702" s="400">
        <v>8</v>
      </c>
      <c r="G702" s="400">
        <v>2</v>
      </c>
      <c r="H702" s="400">
        <v>1</v>
      </c>
      <c r="I702" s="400">
        <v>13</v>
      </c>
      <c r="J702" s="406" t="s">
        <v>2104</v>
      </c>
      <c r="K702" s="565">
        <f>'Allegato 1.1 (CE) new'!L702</f>
        <v>1379650.26</v>
      </c>
      <c r="L702" s="594">
        <f>'Allegato 1.1 (CE) new'!M702</f>
        <v>0</v>
      </c>
      <c r="M702" s="594">
        <f>'Allegato 1.1 (CE) new'!N702</f>
        <v>0</v>
      </c>
      <c r="N702" s="565">
        <f>'Allegato 1.1 (CE) new'!O702</f>
        <v>0</v>
      </c>
      <c r="O702" s="578">
        <f t="shared" si="333"/>
        <v>0</v>
      </c>
      <c r="P702" s="578">
        <f t="shared" si="333"/>
        <v>0</v>
      </c>
      <c r="Q702" s="578">
        <f t="shared" si="334"/>
        <v>0</v>
      </c>
      <c r="R702" s="578">
        <f t="shared" si="335"/>
        <v>0</v>
      </c>
      <c r="S702" s="578">
        <f>'Allegato 1.1 (CE) new'!R702</f>
        <v>0</v>
      </c>
      <c r="U702" s="361"/>
    </row>
    <row r="703" spans="1:21">
      <c r="A703" s="606"/>
      <c r="B703" s="398" t="s">
        <v>2193</v>
      </c>
      <c r="C703" s="398" t="s">
        <v>1025</v>
      </c>
      <c r="D703" s="399" t="s">
        <v>1026</v>
      </c>
      <c r="E703" s="398">
        <v>5</v>
      </c>
      <c r="F703" s="400">
        <v>8</v>
      </c>
      <c r="G703" s="400">
        <v>2</v>
      </c>
      <c r="H703" s="400">
        <v>1</v>
      </c>
      <c r="I703" s="400">
        <v>14</v>
      </c>
      <c r="J703" s="406" t="s">
        <v>2105</v>
      </c>
      <c r="K703" s="594">
        <f>'Allegato 1.1 (CE) new'!L703</f>
        <v>3990.67</v>
      </c>
      <c r="L703" s="594">
        <f>'Allegato 1.1 (CE) new'!M703</f>
        <v>0</v>
      </c>
      <c r="M703" s="594">
        <f>'Allegato 1.1 (CE) new'!N703</f>
        <v>0</v>
      </c>
      <c r="N703" s="594">
        <f>'Allegato 1.1 (CE) new'!O703</f>
        <v>0</v>
      </c>
      <c r="O703" s="578">
        <f t="shared" si="333"/>
        <v>0</v>
      </c>
      <c r="P703" s="578">
        <f t="shared" si="333"/>
        <v>0</v>
      </c>
      <c r="Q703" s="578">
        <f t="shared" si="334"/>
        <v>0</v>
      </c>
      <c r="R703" s="578">
        <f t="shared" si="335"/>
        <v>0</v>
      </c>
      <c r="S703" s="578">
        <f>'Allegato 1.1 (CE) new'!R703</f>
        <v>0</v>
      </c>
      <c r="U703" s="361"/>
    </row>
    <row r="704" spans="1:21">
      <c r="A704" s="606"/>
      <c r="B704" s="398" t="s">
        <v>2194</v>
      </c>
      <c r="C704" s="398" t="s">
        <v>1027</v>
      </c>
      <c r="D704" s="399" t="s">
        <v>1028</v>
      </c>
      <c r="E704" s="398">
        <v>5</v>
      </c>
      <c r="F704" s="400">
        <v>8</v>
      </c>
      <c r="G704" s="400">
        <v>2</v>
      </c>
      <c r="H704" s="400">
        <v>1</v>
      </c>
      <c r="I704" s="400">
        <v>15</v>
      </c>
      <c r="J704" s="406" t="s">
        <v>2106</v>
      </c>
      <c r="K704" s="594">
        <f>'Allegato 1.1 (CE) new'!L704</f>
        <v>0</v>
      </c>
      <c r="L704" s="594">
        <f>'Allegato 1.1 (CE) new'!M704</f>
        <v>0</v>
      </c>
      <c r="M704" s="594">
        <f>'Allegato 1.1 (CE) new'!N704</f>
        <v>0</v>
      </c>
      <c r="N704" s="594">
        <f>'Allegato 1.1 (CE) new'!O704</f>
        <v>0</v>
      </c>
      <c r="O704" s="578">
        <f t="shared" si="333"/>
        <v>0</v>
      </c>
      <c r="P704" s="578">
        <f t="shared" si="333"/>
        <v>0</v>
      </c>
      <c r="Q704" s="578">
        <f t="shared" si="334"/>
        <v>0</v>
      </c>
      <c r="R704" s="578">
        <f t="shared" si="335"/>
        <v>0</v>
      </c>
      <c r="S704" s="578">
        <f>'Allegato 1.1 (CE) new'!R704</f>
        <v>0</v>
      </c>
      <c r="U704" s="361"/>
    </row>
    <row r="705" spans="1:21">
      <c r="A705" s="606"/>
      <c r="B705" s="398" t="s">
        <v>2192</v>
      </c>
      <c r="C705" s="398" t="s">
        <v>1023</v>
      </c>
      <c r="D705" s="399" t="s">
        <v>1024</v>
      </c>
      <c r="E705" s="398">
        <v>5</v>
      </c>
      <c r="F705" s="400">
        <v>8</v>
      </c>
      <c r="G705" s="400">
        <v>2</v>
      </c>
      <c r="H705" s="400">
        <v>1</v>
      </c>
      <c r="I705" s="400">
        <v>16</v>
      </c>
      <c r="J705" s="406" t="s">
        <v>2107</v>
      </c>
      <c r="K705" s="594">
        <f>'Allegato 1.1 (CE) new'!L705</f>
        <v>0</v>
      </c>
      <c r="L705" s="594">
        <f>'Allegato 1.1 (CE) new'!M705</f>
        <v>0</v>
      </c>
      <c r="M705" s="594">
        <f>'Allegato 1.1 (CE) new'!N705</f>
        <v>0</v>
      </c>
      <c r="N705" s="594">
        <f>'Allegato 1.1 (CE) new'!O705</f>
        <v>0</v>
      </c>
      <c r="O705" s="578">
        <f t="shared" si="333"/>
        <v>0</v>
      </c>
      <c r="P705" s="578">
        <f t="shared" si="333"/>
        <v>0</v>
      </c>
      <c r="Q705" s="578">
        <f t="shared" si="334"/>
        <v>0</v>
      </c>
      <c r="R705" s="578">
        <f t="shared" si="335"/>
        <v>0</v>
      </c>
      <c r="S705" s="578">
        <f>'Allegato 1.1 (CE) new'!R705</f>
        <v>0</v>
      </c>
      <c r="U705" s="361"/>
    </row>
    <row r="706" spans="1:21">
      <c r="A706" s="606"/>
      <c r="B706" s="398" t="s">
        <v>2193</v>
      </c>
      <c r="C706" s="398" t="s">
        <v>1025</v>
      </c>
      <c r="D706" s="399" t="s">
        <v>1026</v>
      </c>
      <c r="E706" s="398">
        <v>5</v>
      </c>
      <c r="F706" s="400">
        <v>8</v>
      </c>
      <c r="G706" s="400">
        <v>2</v>
      </c>
      <c r="H706" s="400">
        <v>1</v>
      </c>
      <c r="I706" s="400">
        <v>17</v>
      </c>
      <c r="J706" s="406" t="s">
        <v>2108</v>
      </c>
      <c r="K706" s="594">
        <f>'Allegato 1.1 (CE) new'!L706</f>
        <v>0</v>
      </c>
      <c r="L706" s="594">
        <f>'Allegato 1.1 (CE) new'!M706</f>
        <v>0</v>
      </c>
      <c r="M706" s="594">
        <f>'Allegato 1.1 (CE) new'!N706</f>
        <v>0</v>
      </c>
      <c r="N706" s="594">
        <f>'Allegato 1.1 (CE) new'!O706</f>
        <v>0</v>
      </c>
      <c r="O706" s="578">
        <f t="shared" ref="O706:P710" si="336">N706*0.02+N706</f>
        <v>0</v>
      </c>
      <c r="P706" s="578">
        <f t="shared" si="336"/>
        <v>0</v>
      </c>
      <c r="Q706" s="578">
        <f t="shared" si="334"/>
        <v>0</v>
      </c>
      <c r="R706" s="578">
        <f t="shared" si="335"/>
        <v>0</v>
      </c>
      <c r="S706" s="578">
        <f>'Allegato 1.1 (CE) new'!R706</f>
        <v>0</v>
      </c>
      <c r="U706" s="361"/>
    </row>
    <row r="707" spans="1:21">
      <c r="A707" s="606"/>
      <c r="B707" s="398" t="s">
        <v>2194</v>
      </c>
      <c r="C707" s="398" t="s">
        <v>1027</v>
      </c>
      <c r="D707" s="399" t="s">
        <v>1028</v>
      </c>
      <c r="E707" s="398">
        <v>5</v>
      </c>
      <c r="F707" s="400">
        <v>8</v>
      </c>
      <c r="G707" s="400">
        <v>2</v>
      </c>
      <c r="H707" s="400">
        <v>1</v>
      </c>
      <c r="I707" s="400">
        <v>18</v>
      </c>
      <c r="J707" s="406" t="s">
        <v>2109</v>
      </c>
      <c r="K707" s="594">
        <f>'Allegato 1.1 (CE) new'!L707</f>
        <v>0</v>
      </c>
      <c r="L707" s="594">
        <f>'Allegato 1.1 (CE) new'!M707</f>
        <v>0</v>
      </c>
      <c r="M707" s="594">
        <f>'Allegato 1.1 (CE) new'!N707</f>
        <v>0</v>
      </c>
      <c r="N707" s="594">
        <f>'Allegato 1.1 (CE) new'!O707</f>
        <v>0</v>
      </c>
      <c r="O707" s="578">
        <f t="shared" si="336"/>
        <v>0</v>
      </c>
      <c r="P707" s="578">
        <f t="shared" si="336"/>
        <v>0</v>
      </c>
      <c r="Q707" s="578">
        <f t="shared" si="334"/>
        <v>0</v>
      </c>
      <c r="R707" s="578">
        <f t="shared" si="335"/>
        <v>0</v>
      </c>
      <c r="S707" s="578">
        <f>'Allegato 1.1 (CE) new'!R707</f>
        <v>0</v>
      </c>
      <c r="U707" s="361"/>
    </row>
    <row r="708" spans="1:21">
      <c r="A708" s="606"/>
      <c r="B708" s="398" t="s">
        <v>2192</v>
      </c>
      <c r="C708" s="398" t="s">
        <v>1023</v>
      </c>
      <c r="D708" s="399" t="s">
        <v>1024</v>
      </c>
      <c r="E708" s="398">
        <v>5</v>
      </c>
      <c r="F708" s="400">
        <v>8</v>
      </c>
      <c r="G708" s="400">
        <v>2</v>
      </c>
      <c r="H708" s="400">
        <v>1</v>
      </c>
      <c r="I708" s="400">
        <v>19</v>
      </c>
      <c r="J708" s="406" t="s">
        <v>2110</v>
      </c>
      <c r="K708" s="594">
        <f>'Allegato 1.1 (CE) new'!L708</f>
        <v>2659.7100000000005</v>
      </c>
      <c r="L708" s="594">
        <f>'Allegato 1.1 (CE) new'!M708</f>
        <v>0</v>
      </c>
      <c r="M708" s="594">
        <f>'Allegato 1.1 (CE) new'!N708</f>
        <v>0</v>
      </c>
      <c r="N708" s="594">
        <f>'Allegato 1.1 (CE) new'!O708</f>
        <v>0</v>
      </c>
      <c r="O708" s="578">
        <f t="shared" si="336"/>
        <v>0</v>
      </c>
      <c r="P708" s="578">
        <f t="shared" si="336"/>
        <v>0</v>
      </c>
      <c r="Q708" s="578">
        <f t="shared" si="334"/>
        <v>0</v>
      </c>
      <c r="R708" s="578">
        <f t="shared" si="335"/>
        <v>0</v>
      </c>
      <c r="S708" s="578">
        <f>'Allegato 1.1 (CE) new'!R708</f>
        <v>0</v>
      </c>
      <c r="U708" s="361"/>
    </row>
    <row r="709" spans="1:21">
      <c r="A709" s="606"/>
      <c r="B709" s="398" t="s">
        <v>2193</v>
      </c>
      <c r="C709" s="398" t="s">
        <v>1025</v>
      </c>
      <c r="D709" s="399" t="s">
        <v>1026</v>
      </c>
      <c r="E709" s="398">
        <v>5</v>
      </c>
      <c r="F709" s="400">
        <v>8</v>
      </c>
      <c r="G709" s="400">
        <v>2</v>
      </c>
      <c r="H709" s="400">
        <v>1</v>
      </c>
      <c r="I709" s="400">
        <v>20</v>
      </c>
      <c r="J709" s="406" t="s">
        <v>2111</v>
      </c>
      <c r="K709" s="594">
        <f>'Allegato 1.1 (CE) new'!L709</f>
        <v>0</v>
      </c>
      <c r="L709" s="594">
        <f>'Allegato 1.1 (CE) new'!M709</f>
        <v>0</v>
      </c>
      <c r="M709" s="594">
        <f>'Allegato 1.1 (CE) new'!N709</f>
        <v>0</v>
      </c>
      <c r="N709" s="594">
        <f>'Allegato 1.1 (CE) new'!O709</f>
        <v>0</v>
      </c>
      <c r="O709" s="578">
        <f t="shared" si="336"/>
        <v>0</v>
      </c>
      <c r="P709" s="578">
        <f t="shared" si="336"/>
        <v>0</v>
      </c>
      <c r="Q709" s="578">
        <f t="shared" si="334"/>
        <v>0</v>
      </c>
      <c r="R709" s="578">
        <f t="shared" si="335"/>
        <v>0</v>
      </c>
      <c r="S709" s="578">
        <f>'Allegato 1.1 (CE) new'!R709</f>
        <v>0</v>
      </c>
      <c r="U709" s="361"/>
    </row>
    <row r="710" spans="1:21">
      <c r="A710" s="606"/>
      <c r="B710" s="398" t="s">
        <v>2194</v>
      </c>
      <c r="C710" s="398" t="s">
        <v>1027</v>
      </c>
      <c r="D710" s="399" t="s">
        <v>1028</v>
      </c>
      <c r="E710" s="398">
        <v>5</v>
      </c>
      <c r="F710" s="400">
        <v>8</v>
      </c>
      <c r="G710" s="400">
        <v>2</v>
      </c>
      <c r="H710" s="400">
        <v>1</v>
      </c>
      <c r="I710" s="400">
        <v>21</v>
      </c>
      <c r="J710" s="406" t="s">
        <v>2112</v>
      </c>
      <c r="K710" s="565">
        <f>'Allegato 1.1 (CE) new'!L710</f>
        <v>0</v>
      </c>
      <c r="L710" s="594">
        <f>'Allegato 1.1 (CE) new'!M710</f>
        <v>0</v>
      </c>
      <c r="M710" s="594">
        <f>'Allegato 1.1 (CE) new'!N710</f>
        <v>0</v>
      </c>
      <c r="N710" s="565">
        <f>'Allegato 1.1 (CE) new'!O710</f>
        <v>0</v>
      </c>
      <c r="O710" s="578">
        <f t="shared" si="336"/>
        <v>0</v>
      </c>
      <c r="P710" s="578">
        <f t="shared" si="336"/>
        <v>0</v>
      </c>
      <c r="Q710" s="578">
        <f t="shared" si="334"/>
        <v>0</v>
      </c>
      <c r="R710" s="578">
        <f t="shared" si="335"/>
        <v>0</v>
      </c>
      <c r="S710" s="578">
        <f>'Allegato 1.1 (CE) new'!R710</f>
        <v>0</v>
      </c>
      <c r="U710" s="361"/>
    </row>
    <row r="711" spans="1:21">
      <c r="A711" s="609"/>
      <c r="B711" s="383" t="s">
        <v>2195</v>
      </c>
      <c r="C711" s="383" t="s">
        <v>1029</v>
      </c>
      <c r="D711" s="382" t="s">
        <v>2196</v>
      </c>
      <c r="E711" s="383">
        <v>5</v>
      </c>
      <c r="F711" s="384">
        <v>9</v>
      </c>
      <c r="G711" s="384">
        <v>0</v>
      </c>
      <c r="H711" s="384">
        <v>0</v>
      </c>
      <c r="I711" s="384">
        <v>0</v>
      </c>
      <c r="J711" s="385" t="s">
        <v>2197</v>
      </c>
      <c r="K711" s="591">
        <f>'Allegato 1.1 (CE) new'!L711</f>
        <v>1250969.8500000001</v>
      </c>
      <c r="L711" s="591">
        <f>'Allegato 1.1 (CE) new'!M711</f>
        <v>871900</v>
      </c>
      <c r="M711" s="591">
        <f>'Allegato 1.1 (CE) new'!N711</f>
        <v>847140</v>
      </c>
      <c r="N711" s="591">
        <f>'Allegato 1.1 (CE) new'!O711</f>
        <v>844970</v>
      </c>
      <c r="O711" s="591">
        <f t="shared" ref="O711:R711" si="337">O712+O717+O720</f>
        <v>861869.4</v>
      </c>
      <c r="P711" s="591">
        <f t="shared" si="337"/>
        <v>879106.78799999994</v>
      </c>
      <c r="Q711" s="591">
        <f t="shared" si="337"/>
        <v>-2170</v>
      </c>
      <c r="R711" s="591">
        <f t="shared" si="337"/>
        <v>-26930</v>
      </c>
      <c r="S711" s="591">
        <f>'Allegato 1.1 (CE) new'!R711</f>
        <v>496854</v>
      </c>
      <c r="T711" s="361">
        <f>Modello_CE!J366</f>
        <v>844970</v>
      </c>
      <c r="U711" s="361"/>
    </row>
    <row r="712" spans="1:21">
      <c r="A712" s="607"/>
      <c r="B712" s="389" t="s">
        <v>2198</v>
      </c>
      <c r="C712" s="389" t="s">
        <v>1031</v>
      </c>
      <c r="D712" s="388" t="s">
        <v>2199</v>
      </c>
      <c r="E712" s="389">
        <v>5</v>
      </c>
      <c r="F712" s="390">
        <v>9</v>
      </c>
      <c r="G712" s="390">
        <v>1</v>
      </c>
      <c r="H712" s="390">
        <v>0</v>
      </c>
      <c r="I712" s="390">
        <v>0</v>
      </c>
      <c r="J712" s="391" t="s">
        <v>2200</v>
      </c>
      <c r="K712" s="592">
        <f>'Allegato 1.1 (CE) new'!L712</f>
        <v>815786.51</v>
      </c>
      <c r="L712" s="592">
        <f>'Allegato 1.1 (CE) new'!M712</f>
        <v>314786</v>
      </c>
      <c r="M712" s="592">
        <f>'Allegato 1.1 (CE) new'!N712</f>
        <v>348116</v>
      </c>
      <c r="N712" s="592">
        <f>'Allegato 1.1 (CE) new'!O712</f>
        <v>348116</v>
      </c>
      <c r="O712" s="592">
        <f t="shared" ref="O712:R712" si="338">O713</f>
        <v>355078.32</v>
      </c>
      <c r="P712" s="592">
        <f t="shared" si="338"/>
        <v>362179.88640000002</v>
      </c>
      <c r="Q712" s="592">
        <f t="shared" si="338"/>
        <v>0</v>
      </c>
      <c r="R712" s="592">
        <f t="shared" si="338"/>
        <v>33330</v>
      </c>
      <c r="S712" s="592">
        <f>'Allegato 1.1 (CE) new'!R712</f>
        <v>0</v>
      </c>
      <c r="U712" s="361"/>
    </row>
    <row r="713" spans="1:21">
      <c r="A713" s="605"/>
      <c r="B713" s="393" t="s">
        <v>2198</v>
      </c>
      <c r="C713" s="393" t="s">
        <v>1031</v>
      </c>
      <c r="D713" s="394" t="s">
        <v>1032</v>
      </c>
      <c r="E713" s="393">
        <v>5</v>
      </c>
      <c r="F713" s="395">
        <v>9</v>
      </c>
      <c r="G713" s="395">
        <v>1</v>
      </c>
      <c r="H713" s="395">
        <v>1</v>
      </c>
      <c r="I713" s="395">
        <v>0</v>
      </c>
      <c r="J713" s="396" t="s">
        <v>2201</v>
      </c>
      <c r="K713" s="593">
        <f>'Allegato 1.1 (CE) new'!L713</f>
        <v>815786.51</v>
      </c>
      <c r="L713" s="593">
        <f>'Allegato 1.1 (CE) new'!M713</f>
        <v>314786</v>
      </c>
      <c r="M713" s="593">
        <f>'Allegato 1.1 (CE) new'!N713</f>
        <v>348116</v>
      </c>
      <c r="N713" s="593">
        <f>'Allegato 1.1 (CE) new'!O713</f>
        <v>348116</v>
      </c>
      <c r="O713" s="593">
        <f t="shared" ref="O713:R713" si="339">SUBTOTAL(9,O714:O716)</f>
        <v>355078.32</v>
      </c>
      <c r="P713" s="593">
        <f t="shared" si="339"/>
        <v>362179.88640000002</v>
      </c>
      <c r="Q713" s="593">
        <f t="shared" si="339"/>
        <v>0</v>
      </c>
      <c r="R713" s="593">
        <f t="shared" si="339"/>
        <v>33330</v>
      </c>
      <c r="S713" s="593">
        <f>'Allegato 1.1 (CE) new'!R713</f>
        <v>0</v>
      </c>
      <c r="U713" s="361"/>
    </row>
    <row r="714" spans="1:21">
      <c r="A714" s="606"/>
      <c r="B714" s="398" t="s">
        <v>2198</v>
      </c>
      <c r="C714" s="398" t="s">
        <v>1031</v>
      </c>
      <c r="D714" s="399" t="s">
        <v>1032</v>
      </c>
      <c r="E714" s="398">
        <v>5</v>
      </c>
      <c r="F714" s="400">
        <v>9</v>
      </c>
      <c r="G714" s="400">
        <v>1</v>
      </c>
      <c r="H714" s="400">
        <v>1</v>
      </c>
      <c r="I714" s="400">
        <v>1</v>
      </c>
      <c r="J714" s="406" t="s">
        <v>2202</v>
      </c>
      <c r="K714" s="594">
        <f>'Allegato 1.1 (CE) new'!L714</f>
        <v>0</v>
      </c>
      <c r="L714" s="594">
        <f>'Allegato 1.1 (CE) new'!M714</f>
        <v>0</v>
      </c>
      <c r="M714" s="594">
        <f>'Allegato 1.1 (CE) new'!N714</f>
        <v>0</v>
      </c>
      <c r="N714" s="594">
        <f>'Allegato 1.1 (CE) new'!O714</f>
        <v>0</v>
      </c>
      <c r="O714" s="578">
        <f t="shared" ref="O714:P716" si="340">N714*0.02+N714</f>
        <v>0</v>
      </c>
      <c r="P714" s="578">
        <f t="shared" si="340"/>
        <v>0</v>
      </c>
      <c r="Q714" s="578">
        <f t="shared" ref="Q714:Q716" si="341">N714-M714</f>
        <v>0</v>
      </c>
      <c r="R714" s="578">
        <f t="shared" ref="R714:R716" si="342">N714-L714</f>
        <v>0</v>
      </c>
      <c r="S714" s="578">
        <f>'Allegato 1.1 (CE) new'!R714</f>
        <v>0</v>
      </c>
      <c r="U714" s="361"/>
    </row>
    <row r="715" spans="1:21">
      <c r="A715" s="606"/>
      <c r="B715" s="398" t="s">
        <v>2198</v>
      </c>
      <c r="C715" s="398" t="s">
        <v>1031</v>
      </c>
      <c r="D715" s="399" t="s">
        <v>1032</v>
      </c>
      <c r="E715" s="398">
        <v>5</v>
      </c>
      <c r="F715" s="400">
        <v>9</v>
      </c>
      <c r="G715" s="400">
        <v>1</v>
      </c>
      <c r="H715" s="400">
        <v>1</v>
      </c>
      <c r="I715" s="400">
        <v>2</v>
      </c>
      <c r="J715" s="406" t="s">
        <v>2203</v>
      </c>
      <c r="K715" s="594">
        <f>'Allegato 1.1 (CE) new'!L715</f>
        <v>257453.19</v>
      </c>
      <c r="L715" s="594">
        <f>'Allegato 1.1 (CE) new'!M715</f>
        <v>314786</v>
      </c>
      <c r="M715" s="594">
        <f>'Allegato 1.1 (CE) new'!N715</f>
        <v>348116</v>
      </c>
      <c r="N715" s="594">
        <f>'Allegato 1.1 (CE) new'!O715</f>
        <v>348116</v>
      </c>
      <c r="O715" s="578">
        <f t="shared" si="340"/>
        <v>355078.32</v>
      </c>
      <c r="P715" s="578">
        <f t="shared" si="340"/>
        <v>362179.88640000002</v>
      </c>
      <c r="Q715" s="578">
        <f t="shared" si="341"/>
        <v>0</v>
      </c>
      <c r="R715" s="578">
        <f t="shared" si="342"/>
        <v>33330</v>
      </c>
      <c r="S715" s="578">
        <f>'Allegato 1.1 (CE) new'!R715</f>
        <v>0</v>
      </c>
      <c r="U715" s="361"/>
    </row>
    <row r="716" spans="1:21">
      <c r="A716" s="606"/>
      <c r="B716" s="398" t="s">
        <v>2198</v>
      </c>
      <c r="C716" s="398" t="s">
        <v>1031</v>
      </c>
      <c r="D716" s="399" t="s">
        <v>1032</v>
      </c>
      <c r="E716" s="398">
        <v>5</v>
      </c>
      <c r="F716" s="400">
        <v>9</v>
      </c>
      <c r="G716" s="400">
        <v>1</v>
      </c>
      <c r="H716" s="400">
        <v>1</v>
      </c>
      <c r="I716" s="400">
        <v>3</v>
      </c>
      <c r="J716" s="406" t="s">
        <v>2204</v>
      </c>
      <c r="K716" s="594">
        <f>'Allegato 1.1 (CE) new'!L716</f>
        <v>558333.31999999995</v>
      </c>
      <c r="L716" s="594">
        <f>'Allegato 1.1 (CE) new'!M716</f>
        <v>0</v>
      </c>
      <c r="M716" s="594">
        <f>'Allegato 1.1 (CE) new'!N716</f>
        <v>0</v>
      </c>
      <c r="N716" s="594">
        <f>'Allegato 1.1 (CE) new'!O716</f>
        <v>0</v>
      </c>
      <c r="O716" s="578">
        <f t="shared" si="340"/>
        <v>0</v>
      </c>
      <c r="P716" s="578">
        <f t="shared" si="340"/>
        <v>0</v>
      </c>
      <c r="Q716" s="578">
        <f t="shared" si="341"/>
        <v>0</v>
      </c>
      <c r="R716" s="578">
        <f t="shared" si="342"/>
        <v>0</v>
      </c>
      <c r="S716" s="578">
        <f>'Allegato 1.1 (CE) new'!R716</f>
        <v>0</v>
      </c>
      <c r="U716" s="361"/>
    </row>
    <row r="717" spans="1:21">
      <c r="A717" s="607"/>
      <c r="B717" s="389" t="s">
        <v>2205</v>
      </c>
      <c r="C717" s="389" t="s">
        <v>1033</v>
      </c>
      <c r="D717" s="388" t="s">
        <v>2206</v>
      </c>
      <c r="E717" s="389">
        <v>5</v>
      </c>
      <c r="F717" s="390">
        <v>9</v>
      </c>
      <c r="G717" s="390">
        <v>2</v>
      </c>
      <c r="H717" s="390">
        <v>0</v>
      </c>
      <c r="I717" s="390">
        <v>0</v>
      </c>
      <c r="J717" s="391" t="s">
        <v>2207</v>
      </c>
      <c r="K717" s="592">
        <f>'Allegato 1.1 (CE) new'!L717</f>
        <v>0</v>
      </c>
      <c r="L717" s="592">
        <f>'Allegato 1.1 (CE) new'!M717</f>
        <v>0</v>
      </c>
      <c r="M717" s="592">
        <f>'Allegato 1.1 (CE) new'!N717</f>
        <v>0</v>
      </c>
      <c r="N717" s="592">
        <f>'Allegato 1.1 (CE) new'!O717</f>
        <v>0</v>
      </c>
      <c r="O717" s="592">
        <f t="shared" ref="O717:P717" si="343">O718</f>
        <v>0</v>
      </c>
      <c r="P717" s="592">
        <f t="shared" si="343"/>
        <v>0</v>
      </c>
      <c r="Q717" s="592">
        <f>Q718</f>
        <v>0</v>
      </c>
      <c r="R717" s="592">
        <f>R718</f>
        <v>0</v>
      </c>
      <c r="S717" s="592">
        <f>'Allegato 1.1 (CE) new'!R717</f>
        <v>0</v>
      </c>
      <c r="U717" s="361"/>
    </row>
    <row r="718" spans="1:21">
      <c r="A718" s="605"/>
      <c r="B718" s="393" t="s">
        <v>2205</v>
      </c>
      <c r="C718" s="393" t="s">
        <v>1033</v>
      </c>
      <c r="D718" s="394" t="s">
        <v>1034</v>
      </c>
      <c r="E718" s="393">
        <v>5</v>
      </c>
      <c r="F718" s="395">
        <v>9</v>
      </c>
      <c r="G718" s="395">
        <v>2</v>
      </c>
      <c r="H718" s="395">
        <v>1</v>
      </c>
      <c r="I718" s="395">
        <v>0</v>
      </c>
      <c r="J718" s="396" t="s">
        <v>2208</v>
      </c>
      <c r="K718" s="593">
        <f>'Allegato 1.1 (CE) new'!L718</f>
        <v>0</v>
      </c>
      <c r="L718" s="593">
        <f>'Allegato 1.1 (CE) new'!M718</f>
        <v>0</v>
      </c>
      <c r="M718" s="593">
        <f>'Allegato 1.1 (CE) new'!N718</f>
        <v>0</v>
      </c>
      <c r="N718" s="593">
        <f>'Allegato 1.1 (CE) new'!O718</f>
        <v>0</v>
      </c>
      <c r="O718" s="593">
        <f t="shared" ref="O718:P718" si="344">SUBTOTAL(9,O719)</f>
        <v>0</v>
      </c>
      <c r="P718" s="593">
        <f t="shared" si="344"/>
        <v>0</v>
      </c>
      <c r="Q718" s="593">
        <f>SUBTOTAL(9,Q719)</f>
        <v>0</v>
      </c>
      <c r="R718" s="593">
        <f>SUBTOTAL(9,R719)</f>
        <v>0</v>
      </c>
      <c r="S718" s="593">
        <f>'Allegato 1.1 (CE) new'!R718</f>
        <v>0</v>
      </c>
      <c r="U718" s="361"/>
    </row>
    <row r="719" spans="1:21">
      <c r="A719" s="606"/>
      <c r="B719" s="398" t="s">
        <v>2205</v>
      </c>
      <c r="C719" s="398" t="s">
        <v>1033</v>
      </c>
      <c r="D719" s="399" t="s">
        <v>1034</v>
      </c>
      <c r="E719" s="398">
        <v>5</v>
      </c>
      <c r="F719" s="400">
        <v>9</v>
      </c>
      <c r="G719" s="400">
        <v>2</v>
      </c>
      <c r="H719" s="400">
        <v>1</v>
      </c>
      <c r="I719" s="400">
        <v>1</v>
      </c>
      <c r="J719" s="406" t="s">
        <v>2208</v>
      </c>
      <c r="K719" s="594">
        <f>'Allegato 1.1 (CE) new'!L719</f>
        <v>0</v>
      </c>
      <c r="L719" s="594">
        <f>'Allegato 1.1 (CE) new'!M719</f>
        <v>0</v>
      </c>
      <c r="M719" s="594">
        <f>'Allegato 1.1 (CE) new'!N719</f>
        <v>0</v>
      </c>
      <c r="N719" s="594">
        <f>'Allegato 1.1 (CE) new'!O719</f>
        <v>0</v>
      </c>
      <c r="O719" s="578">
        <f>N719*0.02+N719</f>
        <v>0</v>
      </c>
      <c r="P719" s="578">
        <f>O719*0.02+O719</f>
        <v>0</v>
      </c>
      <c r="Q719" s="578">
        <f>N719-M719</f>
        <v>0</v>
      </c>
      <c r="R719" s="578">
        <f>N719-L719</f>
        <v>0</v>
      </c>
      <c r="S719" s="578">
        <f>'Allegato 1.1 (CE) new'!R719</f>
        <v>0</v>
      </c>
      <c r="U719" s="361"/>
    </row>
    <row r="720" spans="1:21">
      <c r="A720" s="607"/>
      <c r="B720" s="389" t="s">
        <v>2209</v>
      </c>
      <c r="C720" s="389" t="s">
        <v>1035</v>
      </c>
      <c r="D720" s="388" t="s">
        <v>2210</v>
      </c>
      <c r="E720" s="389">
        <v>5</v>
      </c>
      <c r="F720" s="390">
        <v>9</v>
      </c>
      <c r="G720" s="390">
        <v>3</v>
      </c>
      <c r="H720" s="390">
        <v>0</v>
      </c>
      <c r="I720" s="390">
        <v>0</v>
      </c>
      <c r="J720" s="391" t="s">
        <v>2211</v>
      </c>
      <c r="K720" s="592">
        <f>'Allegato 1.1 (CE) new'!L720</f>
        <v>435183.34</v>
      </c>
      <c r="L720" s="592">
        <f>'Allegato 1.1 (CE) new'!M720</f>
        <v>557114</v>
      </c>
      <c r="M720" s="592">
        <f>'Allegato 1.1 (CE) new'!N720</f>
        <v>499024</v>
      </c>
      <c r="N720" s="592">
        <f>'Allegato 1.1 (CE) new'!O720</f>
        <v>496854</v>
      </c>
      <c r="O720" s="592">
        <f t="shared" ref="O720:R720" si="345">O721+O724</f>
        <v>506791.08</v>
      </c>
      <c r="P720" s="592">
        <f t="shared" si="345"/>
        <v>516926.90159999998</v>
      </c>
      <c r="Q720" s="592">
        <f t="shared" si="345"/>
        <v>-2170</v>
      </c>
      <c r="R720" s="592">
        <f t="shared" si="345"/>
        <v>-60260</v>
      </c>
      <c r="S720" s="592">
        <f>'Allegato 1.1 (CE) new'!R720</f>
        <v>496854</v>
      </c>
      <c r="U720" s="361"/>
    </row>
    <row r="721" spans="1:21" ht="25.5">
      <c r="A721" s="605"/>
      <c r="B721" s="393" t="s">
        <v>2212</v>
      </c>
      <c r="C721" s="393" t="s">
        <v>1037</v>
      </c>
      <c r="D721" s="394" t="s">
        <v>1038</v>
      </c>
      <c r="E721" s="393">
        <v>5</v>
      </c>
      <c r="F721" s="395">
        <v>9</v>
      </c>
      <c r="G721" s="395">
        <v>3</v>
      </c>
      <c r="H721" s="395">
        <v>1</v>
      </c>
      <c r="I721" s="395">
        <v>0</v>
      </c>
      <c r="J721" s="396" t="s">
        <v>2213</v>
      </c>
      <c r="K721" s="593">
        <f>'Allegato 1.1 (CE) new'!L721</f>
        <v>379112.98000000004</v>
      </c>
      <c r="L721" s="593">
        <f>'Allegato 1.1 (CE) new'!M721</f>
        <v>507484</v>
      </c>
      <c r="M721" s="593">
        <f>'Allegato 1.1 (CE) new'!N721</f>
        <v>435170</v>
      </c>
      <c r="N721" s="593">
        <f>'Allegato 1.1 (CE) new'!O721</f>
        <v>433000</v>
      </c>
      <c r="O721" s="593">
        <f t="shared" ref="O721:R721" si="346">SUBTOTAL(9,O722:O723)</f>
        <v>441660</v>
      </c>
      <c r="P721" s="593">
        <f t="shared" si="346"/>
        <v>450493.2</v>
      </c>
      <c r="Q721" s="593">
        <f t="shared" si="346"/>
        <v>-2170</v>
      </c>
      <c r="R721" s="593">
        <f t="shared" si="346"/>
        <v>-74484</v>
      </c>
      <c r="S721" s="593">
        <f>'Allegato 1.1 (CE) new'!R721</f>
        <v>433000</v>
      </c>
      <c r="U721" s="361"/>
    </row>
    <row r="722" spans="1:21" ht="25.5">
      <c r="A722" s="606"/>
      <c r="B722" s="398" t="s">
        <v>2212</v>
      </c>
      <c r="C722" s="398" t="s">
        <v>1037</v>
      </c>
      <c r="D722" s="399" t="s">
        <v>1038</v>
      </c>
      <c r="E722" s="398">
        <v>5</v>
      </c>
      <c r="F722" s="400">
        <v>9</v>
      </c>
      <c r="G722" s="400">
        <v>3</v>
      </c>
      <c r="H722" s="400">
        <v>1</v>
      </c>
      <c r="I722" s="400">
        <v>1</v>
      </c>
      <c r="J722" s="406" t="s">
        <v>2214</v>
      </c>
      <c r="K722" s="594">
        <f>'Allegato 1.1 (CE) new'!L722</f>
        <v>297817.40000000002</v>
      </c>
      <c r="L722" s="594">
        <f>'Allegato 1.1 (CE) new'!M722</f>
        <v>433000</v>
      </c>
      <c r="M722" s="594">
        <f>'Allegato 1.1 (CE) new'!N722</f>
        <v>435170</v>
      </c>
      <c r="N722" s="594">
        <f>'Allegato 1.1 (CE) new'!O722</f>
        <v>433000</v>
      </c>
      <c r="O722" s="578">
        <f t="shared" ref="O722:P723" si="347">N722*0.02+N722</f>
        <v>441660</v>
      </c>
      <c r="P722" s="578">
        <f t="shared" si="347"/>
        <v>450493.2</v>
      </c>
      <c r="Q722" s="578">
        <f t="shared" ref="Q722:Q723" si="348">N722-M722</f>
        <v>-2170</v>
      </c>
      <c r="R722" s="578">
        <f t="shared" ref="R722:R723" si="349">N722-L722</f>
        <v>0</v>
      </c>
      <c r="S722" s="578">
        <f>'Allegato 1.1 (CE) new'!R722</f>
        <v>433000</v>
      </c>
      <c r="U722" s="361"/>
    </row>
    <row r="723" spans="1:21" ht="25.5">
      <c r="A723" s="606"/>
      <c r="B723" s="398" t="s">
        <v>2212</v>
      </c>
      <c r="C723" s="398" t="s">
        <v>1037</v>
      </c>
      <c r="D723" s="399" t="s">
        <v>1038</v>
      </c>
      <c r="E723" s="398">
        <v>5</v>
      </c>
      <c r="F723" s="400">
        <v>9</v>
      </c>
      <c r="G723" s="400">
        <v>3</v>
      </c>
      <c r="H723" s="400">
        <v>1</v>
      </c>
      <c r="I723" s="400">
        <v>2</v>
      </c>
      <c r="J723" s="406" t="s">
        <v>2215</v>
      </c>
      <c r="K723" s="594">
        <f>'Allegato 1.1 (CE) new'!L723</f>
        <v>81295.58</v>
      </c>
      <c r="L723" s="594">
        <f>'Allegato 1.1 (CE) new'!M723</f>
        <v>74484</v>
      </c>
      <c r="M723" s="594">
        <f>'Allegato 1.1 (CE) new'!N723</f>
        <v>0</v>
      </c>
      <c r="N723" s="594">
        <f>'Allegato 1.1 (CE) new'!O723</f>
        <v>0</v>
      </c>
      <c r="O723" s="578">
        <f t="shared" si="347"/>
        <v>0</v>
      </c>
      <c r="P723" s="578">
        <f t="shared" si="347"/>
        <v>0</v>
      </c>
      <c r="Q723" s="578">
        <f t="shared" si="348"/>
        <v>0</v>
      </c>
      <c r="R723" s="578">
        <f t="shared" si="349"/>
        <v>-74484</v>
      </c>
      <c r="S723" s="578">
        <f>'Allegato 1.1 (CE) new'!R723</f>
        <v>0</v>
      </c>
      <c r="U723" s="361"/>
    </row>
    <row r="724" spans="1:21">
      <c r="A724" s="605"/>
      <c r="B724" s="393" t="s">
        <v>2216</v>
      </c>
      <c r="C724" s="393" t="s">
        <v>1039</v>
      </c>
      <c r="D724" s="394" t="s">
        <v>1040</v>
      </c>
      <c r="E724" s="393">
        <v>5</v>
      </c>
      <c r="F724" s="395">
        <v>9</v>
      </c>
      <c r="G724" s="395">
        <v>3</v>
      </c>
      <c r="H724" s="395">
        <v>2</v>
      </c>
      <c r="I724" s="395">
        <v>0</v>
      </c>
      <c r="J724" s="396" t="s">
        <v>2217</v>
      </c>
      <c r="K724" s="593">
        <f>'Allegato 1.1 (CE) new'!L724</f>
        <v>56070.36</v>
      </c>
      <c r="L724" s="593">
        <f>'Allegato 1.1 (CE) new'!M724</f>
        <v>49630</v>
      </c>
      <c r="M724" s="593">
        <f>'Allegato 1.1 (CE) new'!N724</f>
        <v>63854</v>
      </c>
      <c r="N724" s="593">
        <f>'Allegato 1.1 (CE) new'!O724</f>
        <v>63854</v>
      </c>
      <c r="O724" s="593">
        <f t="shared" ref="O724:R724" si="350">O725</f>
        <v>65131.08</v>
      </c>
      <c r="P724" s="593">
        <f t="shared" si="350"/>
        <v>66433.7016</v>
      </c>
      <c r="Q724" s="593">
        <f t="shared" si="350"/>
        <v>0</v>
      </c>
      <c r="R724" s="593">
        <f t="shared" si="350"/>
        <v>14224</v>
      </c>
      <c r="S724" s="593">
        <f>'Allegato 1.1 (CE) new'!R724</f>
        <v>63854</v>
      </c>
      <c r="U724" s="361"/>
    </row>
    <row r="725" spans="1:21">
      <c r="A725" s="606"/>
      <c r="B725" s="398" t="s">
        <v>2216</v>
      </c>
      <c r="C725" s="398" t="s">
        <v>1039</v>
      </c>
      <c r="D725" s="399" t="s">
        <v>1040</v>
      </c>
      <c r="E725" s="398">
        <v>5</v>
      </c>
      <c r="F725" s="400">
        <v>9</v>
      </c>
      <c r="G725" s="400">
        <v>3</v>
      </c>
      <c r="H725" s="400">
        <v>2</v>
      </c>
      <c r="I725" s="400">
        <v>1</v>
      </c>
      <c r="J725" s="406" t="s">
        <v>2217</v>
      </c>
      <c r="K725" s="594">
        <f>'Allegato 1.1 (CE) new'!L725</f>
        <v>56070.36</v>
      </c>
      <c r="L725" s="594">
        <f>'Allegato 1.1 (CE) new'!M725</f>
        <v>49630</v>
      </c>
      <c r="M725" s="594">
        <f>'Allegato 1.1 (CE) new'!N725</f>
        <v>63854</v>
      </c>
      <c r="N725" s="594">
        <f>'Allegato 1.1 (CE) new'!O725</f>
        <v>63854</v>
      </c>
      <c r="O725" s="578">
        <f>N725*0.02+N725</f>
        <v>65131.08</v>
      </c>
      <c r="P725" s="578">
        <f>O725*0.02+O725</f>
        <v>66433.7016</v>
      </c>
      <c r="Q725" s="578">
        <f>N725-M725</f>
        <v>0</v>
      </c>
      <c r="R725" s="578">
        <f>N725-L725</f>
        <v>14224</v>
      </c>
      <c r="S725" s="578">
        <f>'Allegato 1.1 (CE) new'!R725</f>
        <v>63854</v>
      </c>
      <c r="U725" s="361"/>
    </row>
    <row r="726" spans="1:21">
      <c r="A726" s="609"/>
      <c r="B726" s="383" t="s">
        <v>2218</v>
      </c>
      <c r="C726" s="383" t="s">
        <v>1043</v>
      </c>
      <c r="D726" s="382" t="s">
        <v>2219</v>
      </c>
      <c r="E726" s="383">
        <v>5</v>
      </c>
      <c r="F726" s="384">
        <v>10</v>
      </c>
      <c r="G726" s="384">
        <v>0</v>
      </c>
      <c r="H726" s="384">
        <v>0</v>
      </c>
      <c r="I726" s="384">
        <v>0</v>
      </c>
      <c r="J726" s="385" t="s">
        <v>2220</v>
      </c>
      <c r="K726" s="591">
        <f>'Allegato 1.1 (CE) new'!L726</f>
        <v>4692.59</v>
      </c>
      <c r="L726" s="591">
        <f>'Allegato 1.1 (CE) new'!M726</f>
        <v>10330</v>
      </c>
      <c r="M726" s="591">
        <f>'Allegato 1.1 (CE) new'!N726</f>
        <v>10330</v>
      </c>
      <c r="N726" s="591">
        <f>'Allegato 1.1 (CE) new'!O726</f>
        <v>10330</v>
      </c>
      <c r="O726" s="591">
        <f t="shared" ref="O726:R726" si="351">O727</f>
        <v>10536.6</v>
      </c>
      <c r="P726" s="591">
        <f t="shared" si="351"/>
        <v>10747.332</v>
      </c>
      <c r="Q726" s="591">
        <f t="shared" si="351"/>
        <v>0</v>
      </c>
      <c r="R726" s="591">
        <f t="shared" si="351"/>
        <v>0</v>
      </c>
      <c r="S726" s="591">
        <f>'Allegato 1.1 (CE) new'!R726</f>
        <v>0</v>
      </c>
      <c r="T726" s="361">
        <f>Modello_CE!J373</f>
        <v>10330</v>
      </c>
      <c r="U726" s="361"/>
    </row>
    <row r="727" spans="1:21">
      <c r="A727" s="607"/>
      <c r="B727" s="389" t="s">
        <v>2221</v>
      </c>
      <c r="C727" s="389" t="s">
        <v>1043</v>
      </c>
      <c r="D727" s="388" t="s">
        <v>2219</v>
      </c>
      <c r="E727" s="389">
        <v>5</v>
      </c>
      <c r="F727" s="390">
        <v>10</v>
      </c>
      <c r="G727" s="390">
        <v>1</v>
      </c>
      <c r="H727" s="390">
        <v>0</v>
      </c>
      <c r="I727" s="390">
        <v>0</v>
      </c>
      <c r="J727" s="391" t="s">
        <v>2220</v>
      </c>
      <c r="K727" s="592">
        <f>'Allegato 1.1 (CE) new'!L727</f>
        <v>4692.59</v>
      </c>
      <c r="L727" s="592">
        <f>'Allegato 1.1 (CE) new'!M727</f>
        <v>10330</v>
      </c>
      <c r="M727" s="592">
        <f>'Allegato 1.1 (CE) new'!N727</f>
        <v>10330</v>
      </c>
      <c r="N727" s="592">
        <f>'Allegato 1.1 (CE) new'!O727</f>
        <v>10330</v>
      </c>
      <c r="O727" s="592">
        <f t="shared" ref="O727:R727" si="352">O728+O730+O732+O734+O736+O738+O740+O742</f>
        <v>10536.6</v>
      </c>
      <c r="P727" s="592">
        <f t="shared" si="352"/>
        <v>10747.332</v>
      </c>
      <c r="Q727" s="592">
        <f t="shared" si="352"/>
        <v>0</v>
      </c>
      <c r="R727" s="592">
        <f t="shared" si="352"/>
        <v>0</v>
      </c>
      <c r="S727" s="592">
        <f>'Allegato 1.1 (CE) new'!R727</f>
        <v>0</v>
      </c>
      <c r="U727" s="361"/>
    </row>
    <row r="728" spans="1:21">
      <c r="A728" s="605"/>
      <c r="B728" s="393" t="s">
        <v>2221</v>
      </c>
      <c r="C728" s="393" t="s">
        <v>1043</v>
      </c>
      <c r="D728" s="394" t="s">
        <v>1044</v>
      </c>
      <c r="E728" s="393">
        <v>5</v>
      </c>
      <c r="F728" s="395">
        <v>10</v>
      </c>
      <c r="G728" s="395">
        <v>1</v>
      </c>
      <c r="H728" s="395">
        <v>1</v>
      </c>
      <c r="I728" s="395">
        <v>0</v>
      </c>
      <c r="J728" s="396" t="s">
        <v>2222</v>
      </c>
      <c r="K728" s="593">
        <f>'Allegato 1.1 (CE) new'!L728</f>
        <v>0</v>
      </c>
      <c r="L728" s="593">
        <f>'Allegato 1.1 (CE) new'!M728</f>
        <v>0</v>
      </c>
      <c r="M728" s="593">
        <f>'Allegato 1.1 (CE) new'!N728</f>
        <v>0</v>
      </c>
      <c r="N728" s="593">
        <f>'Allegato 1.1 (CE) new'!O728</f>
        <v>0</v>
      </c>
      <c r="O728" s="593">
        <f t="shared" ref="O728:P728" si="353">O729</f>
        <v>0</v>
      </c>
      <c r="P728" s="593">
        <f t="shared" si="353"/>
        <v>0</v>
      </c>
      <c r="Q728" s="593">
        <f>Q729</f>
        <v>0</v>
      </c>
      <c r="R728" s="593">
        <f>R729</f>
        <v>0</v>
      </c>
      <c r="S728" s="593">
        <f>'Allegato 1.1 (CE) new'!R728</f>
        <v>0</v>
      </c>
      <c r="U728" s="361"/>
    </row>
    <row r="729" spans="1:21">
      <c r="A729" s="606"/>
      <c r="B729" s="398" t="s">
        <v>2221</v>
      </c>
      <c r="C729" s="398" t="s">
        <v>1043</v>
      </c>
      <c r="D729" s="399" t="s">
        <v>1044</v>
      </c>
      <c r="E729" s="398">
        <v>5</v>
      </c>
      <c r="F729" s="400">
        <v>10</v>
      </c>
      <c r="G729" s="400">
        <v>1</v>
      </c>
      <c r="H729" s="400">
        <v>1</v>
      </c>
      <c r="I729" s="400">
        <v>1</v>
      </c>
      <c r="J729" s="406" t="s">
        <v>2222</v>
      </c>
      <c r="K729" s="594">
        <f>'Allegato 1.1 (CE) new'!L729</f>
        <v>0</v>
      </c>
      <c r="L729" s="594">
        <f>'Allegato 1.1 (CE) new'!M729</f>
        <v>0</v>
      </c>
      <c r="M729" s="594">
        <f>'Allegato 1.1 (CE) new'!N729</f>
        <v>0</v>
      </c>
      <c r="N729" s="594">
        <f>'Allegato 1.1 (CE) new'!O729</f>
        <v>0</v>
      </c>
      <c r="O729" s="578">
        <f>N729*0.02+N729</f>
        <v>0</v>
      </c>
      <c r="P729" s="578">
        <f>O729*0.02+O729</f>
        <v>0</v>
      </c>
      <c r="Q729" s="578">
        <f>N729-M729</f>
        <v>0</v>
      </c>
      <c r="R729" s="578">
        <f>N729-L729</f>
        <v>0</v>
      </c>
      <c r="S729" s="578">
        <f>'Allegato 1.1 (CE) new'!R729</f>
        <v>0</v>
      </c>
      <c r="U729" s="361"/>
    </row>
    <row r="730" spans="1:21">
      <c r="A730" s="605"/>
      <c r="B730" s="393" t="s">
        <v>2221</v>
      </c>
      <c r="C730" s="393" t="s">
        <v>1043</v>
      </c>
      <c r="D730" s="394" t="s">
        <v>1044</v>
      </c>
      <c r="E730" s="393">
        <v>5</v>
      </c>
      <c r="F730" s="395">
        <v>10</v>
      </c>
      <c r="G730" s="395">
        <v>1</v>
      </c>
      <c r="H730" s="395">
        <v>2</v>
      </c>
      <c r="I730" s="395">
        <v>0</v>
      </c>
      <c r="J730" s="396" t="s">
        <v>2223</v>
      </c>
      <c r="K730" s="593">
        <f>'Allegato 1.1 (CE) new'!L730</f>
        <v>0</v>
      </c>
      <c r="L730" s="593">
        <f>'Allegato 1.1 (CE) new'!M730</f>
        <v>0</v>
      </c>
      <c r="M730" s="593">
        <f>'Allegato 1.1 (CE) new'!N730</f>
        <v>0</v>
      </c>
      <c r="N730" s="593">
        <f>'Allegato 1.1 (CE) new'!O730</f>
        <v>0</v>
      </c>
      <c r="O730" s="593">
        <f t="shared" ref="O730:P730" si="354">O731</f>
        <v>0</v>
      </c>
      <c r="P730" s="593">
        <f t="shared" si="354"/>
        <v>0</v>
      </c>
      <c r="Q730" s="593">
        <f>Q731</f>
        <v>0</v>
      </c>
      <c r="R730" s="593">
        <f>R731</f>
        <v>0</v>
      </c>
      <c r="S730" s="593">
        <f>'Allegato 1.1 (CE) new'!R730</f>
        <v>0</v>
      </c>
      <c r="U730" s="361"/>
    </row>
    <row r="731" spans="1:21">
      <c r="A731" s="606"/>
      <c r="B731" s="398" t="s">
        <v>2221</v>
      </c>
      <c r="C731" s="398" t="s">
        <v>1043</v>
      </c>
      <c r="D731" s="399" t="s">
        <v>1044</v>
      </c>
      <c r="E731" s="398">
        <v>5</v>
      </c>
      <c r="F731" s="400">
        <v>10</v>
      </c>
      <c r="G731" s="400">
        <v>1</v>
      </c>
      <c r="H731" s="400">
        <v>2</v>
      </c>
      <c r="I731" s="400">
        <v>1</v>
      </c>
      <c r="J731" s="406" t="s">
        <v>2223</v>
      </c>
      <c r="K731" s="594">
        <f>'Allegato 1.1 (CE) new'!L731</f>
        <v>0</v>
      </c>
      <c r="L731" s="594">
        <f>'Allegato 1.1 (CE) new'!M731</f>
        <v>0</v>
      </c>
      <c r="M731" s="594">
        <f>'Allegato 1.1 (CE) new'!N731</f>
        <v>0</v>
      </c>
      <c r="N731" s="594">
        <f>'Allegato 1.1 (CE) new'!O731</f>
        <v>0</v>
      </c>
      <c r="O731" s="578">
        <f>N731*0.02+N731</f>
        <v>0</v>
      </c>
      <c r="P731" s="578">
        <f>O731*0.02+O731</f>
        <v>0</v>
      </c>
      <c r="Q731" s="578">
        <f>N731-M731</f>
        <v>0</v>
      </c>
      <c r="R731" s="578">
        <f>N731-L731</f>
        <v>0</v>
      </c>
      <c r="S731" s="578">
        <f>'Allegato 1.1 (CE) new'!R731</f>
        <v>0</v>
      </c>
      <c r="U731" s="361"/>
    </row>
    <row r="732" spans="1:21" ht="25.5">
      <c r="A732" s="605"/>
      <c r="B732" s="393" t="s">
        <v>2221</v>
      </c>
      <c r="C732" s="393" t="s">
        <v>1043</v>
      </c>
      <c r="D732" s="394" t="s">
        <v>1044</v>
      </c>
      <c r="E732" s="393">
        <v>5</v>
      </c>
      <c r="F732" s="395">
        <v>10</v>
      </c>
      <c r="G732" s="395">
        <v>1</v>
      </c>
      <c r="H732" s="395">
        <v>3</v>
      </c>
      <c r="I732" s="395">
        <v>0</v>
      </c>
      <c r="J732" s="396" t="s">
        <v>2224</v>
      </c>
      <c r="K732" s="593">
        <f>'Allegato 1.1 (CE) new'!L732</f>
        <v>0</v>
      </c>
      <c r="L732" s="593">
        <f>'Allegato 1.1 (CE) new'!M732</f>
        <v>0</v>
      </c>
      <c r="M732" s="593">
        <f>'Allegato 1.1 (CE) new'!N732</f>
        <v>0</v>
      </c>
      <c r="N732" s="593">
        <f>'Allegato 1.1 (CE) new'!O732</f>
        <v>0</v>
      </c>
      <c r="O732" s="593">
        <f t="shared" ref="O732:P732" si="355">O733</f>
        <v>0</v>
      </c>
      <c r="P732" s="593">
        <f t="shared" si="355"/>
        <v>0</v>
      </c>
      <c r="Q732" s="593">
        <f>Q733</f>
        <v>0</v>
      </c>
      <c r="R732" s="593">
        <f>R733</f>
        <v>0</v>
      </c>
      <c r="S732" s="593">
        <f>'Allegato 1.1 (CE) new'!R732</f>
        <v>0</v>
      </c>
      <c r="U732" s="361"/>
    </row>
    <row r="733" spans="1:21" ht="25.5">
      <c r="A733" s="606"/>
      <c r="B733" s="398" t="s">
        <v>2221</v>
      </c>
      <c r="C733" s="398" t="s">
        <v>1043</v>
      </c>
      <c r="D733" s="399" t="s">
        <v>1044</v>
      </c>
      <c r="E733" s="398">
        <v>5</v>
      </c>
      <c r="F733" s="400">
        <v>10</v>
      </c>
      <c r="G733" s="400">
        <v>1</v>
      </c>
      <c r="H733" s="400">
        <v>3</v>
      </c>
      <c r="I733" s="400">
        <v>1</v>
      </c>
      <c r="J733" s="406" t="s">
        <v>2224</v>
      </c>
      <c r="K733" s="594">
        <f>'Allegato 1.1 (CE) new'!L733</f>
        <v>0</v>
      </c>
      <c r="L733" s="594">
        <f>'Allegato 1.1 (CE) new'!M733</f>
        <v>0</v>
      </c>
      <c r="M733" s="594">
        <f>'Allegato 1.1 (CE) new'!N733</f>
        <v>0</v>
      </c>
      <c r="N733" s="594">
        <f>'Allegato 1.1 (CE) new'!O733</f>
        <v>0</v>
      </c>
      <c r="O733" s="578">
        <f>N733*0.02+N733</f>
        <v>0</v>
      </c>
      <c r="P733" s="578">
        <f>O733*0.02+O733</f>
        <v>0</v>
      </c>
      <c r="Q733" s="578">
        <f>N733-M733</f>
        <v>0</v>
      </c>
      <c r="R733" s="578">
        <f>N733-L733</f>
        <v>0</v>
      </c>
      <c r="S733" s="578">
        <f>'Allegato 1.1 (CE) new'!R733</f>
        <v>0</v>
      </c>
      <c r="U733" s="361"/>
    </row>
    <row r="734" spans="1:21" ht="25.5">
      <c r="A734" s="605"/>
      <c r="B734" s="393" t="s">
        <v>2221</v>
      </c>
      <c r="C734" s="393" t="s">
        <v>1043</v>
      </c>
      <c r="D734" s="394" t="s">
        <v>1044</v>
      </c>
      <c r="E734" s="393">
        <v>5</v>
      </c>
      <c r="F734" s="395">
        <v>10</v>
      </c>
      <c r="G734" s="395">
        <v>1</v>
      </c>
      <c r="H734" s="395">
        <v>4</v>
      </c>
      <c r="I734" s="395">
        <v>0</v>
      </c>
      <c r="J734" s="396" t="s">
        <v>2225</v>
      </c>
      <c r="K734" s="593">
        <f>'Allegato 1.1 (CE) new'!L734</f>
        <v>0</v>
      </c>
      <c r="L734" s="593">
        <f>'Allegato 1.1 (CE) new'!M734</f>
        <v>0</v>
      </c>
      <c r="M734" s="593">
        <f>'Allegato 1.1 (CE) new'!N734</f>
        <v>0</v>
      </c>
      <c r="N734" s="593">
        <f>'Allegato 1.1 (CE) new'!O734</f>
        <v>0</v>
      </c>
      <c r="O734" s="593">
        <f t="shared" ref="O734:P734" si="356">O735</f>
        <v>0</v>
      </c>
      <c r="P734" s="593">
        <f t="shared" si="356"/>
        <v>0</v>
      </c>
      <c r="Q734" s="593">
        <f>Q735</f>
        <v>0</v>
      </c>
      <c r="R734" s="593">
        <f>R735</f>
        <v>0</v>
      </c>
      <c r="S734" s="593">
        <f>'Allegato 1.1 (CE) new'!R734</f>
        <v>0</v>
      </c>
      <c r="U734" s="361"/>
    </row>
    <row r="735" spans="1:21" ht="25.5">
      <c r="A735" s="606"/>
      <c r="B735" s="398" t="s">
        <v>2221</v>
      </c>
      <c r="C735" s="398" t="s">
        <v>1043</v>
      </c>
      <c r="D735" s="399" t="s">
        <v>1044</v>
      </c>
      <c r="E735" s="398">
        <v>5</v>
      </c>
      <c r="F735" s="400">
        <v>10</v>
      </c>
      <c r="G735" s="400">
        <v>1</v>
      </c>
      <c r="H735" s="400">
        <v>4</v>
      </c>
      <c r="I735" s="400">
        <v>1</v>
      </c>
      <c r="J735" s="406" t="s">
        <v>2225</v>
      </c>
      <c r="K735" s="594">
        <f>'Allegato 1.1 (CE) new'!L735</f>
        <v>0</v>
      </c>
      <c r="L735" s="594">
        <f>'Allegato 1.1 (CE) new'!M735</f>
        <v>0</v>
      </c>
      <c r="M735" s="594">
        <f>'Allegato 1.1 (CE) new'!N735</f>
        <v>0</v>
      </c>
      <c r="N735" s="594">
        <f>'Allegato 1.1 (CE) new'!O735</f>
        <v>0</v>
      </c>
      <c r="O735" s="578">
        <f>N735*0.02+N735</f>
        <v>0</v>
      </c>
      <c r="P735" s="578">
        <f>O735*0.02+O735</f>
        <v>0</v>
      </c>
      <c r="Q735" s="578">
        <f>N735-M735</f>
        <v>0</v>
      </c>
      <c r="R735" s="578">
        <f>N735-L735</f>
        <v>0</v>
      </c>
      <c r="S735" s="578">
        <f>'Allegato 1.1 (CE) new'!R735</f>
        <v>0</v>
      </c>
      <c r="U735" s="361"/>
    </row>
    <row r="736" spans="1:21">
      <c r="A736" s="606"/>
      <c r="B736" s="393" t="s">
        <v>2221</v>
      </c>
      <c r="C736" s="393" t="s">
        <v>1043</v>
      </c>
      <c r="D736" s="394" t="s">
        <v>1044</v>
      </c>
      <c r="E736" s="393">
        <v>5</v>
      </c>
      <c r="F736" s="395">
        <v>10</v>
      </c>
      <c r="G736" s="395">
        <v>1</v>
      </c>
      <c r="H736" s="395">
        <v>5</v>
      </c>
      <c r="I736" s="395">
        <v>0</v>
      </c>
      <c r="J736" s="396" t="s">
        <v>2226</v>
      </c>
      <c r="K736" s="593">
        <f>'Allegato 1.1 (CE) new'!L736</f>
        <v>0</v>
      </c>
      <c r="L736" s="593">
        <f>'Allegato 1.1 (CE) new'!M736</f>
        <v>0</v>
      </c>
      <c r="M736" s="593">
        <f>'Allegato 1.1 (CE) new'!N736</f>
        <v>0</v>
      </c>
      <c r="N736" s="593">
        <f>'Allegato 1.1 (CE) new'!O736</f>
        <v>0</v>
      </c>
      <c r="O736" s="593">
        <f t="shared" ref="O736:P736" si="357">O737</f>
        <v>0</v>
      </c>
      <c r="P736" s="593">
        <f t="shared" si="357"/>
        <v>0</v>
      </c>
      <c r="Q736" s="593">
        <f>Q737</f>
        <v>0</v>
      </c>
      <c r="R736" s="593">
        <f>R737</f>
        <v>0</v>
      </c>
      <c r="S736" s="593">
        <f>'Allegato 1.1 (CE) new'!R736</f>
        <v>0</v>
      </c>
      <c r="U736" s="361"/>
    </row>
    <row r="737" spans="1:21">
      <c r="A737" s="606"/>
      <c r="B737" s="398" t="s">
        <v>2221</v>
      </c>
      <c r="C737" s="398" t="s">
        <v>1043</v>
      </c>
      <c r="D737" s="399" t="s">
        <v>1044</v>
      </c>
      <c r="E737" s="398">
        <v>5</v>
      </c>
      <c r="F737" s="400">
        <v>10</v>
      </c>
      <c r="G737" s="400">
        <v>1</v>
      </c>
      <c r="H737" s="400">
        <v>5</v>
      </c>
      <c r="I737" s="400">
        <v>1</v>
      </c>
      <c r="J737" s="406" t="s">
        <v>2226</v>
      </c>
      <c r="K737" s="594">
        <f>'Allegato 1.1 (CE) new'!L737</f>
        <v>0</v>
      </c>
      <c r="L737" s="594">
        <f>'Allegato 1.1 (CE) new'!M737</f>
        <v>0</v>
      </c>
      <c r="M737" s="594">
        <f>'Allegato 1.1 (CE) new'!N737</f>
        <v>0</v>
      </c>
      <c r="N737" s="594">
        <f>'Allegato 1.1 (CE) new'!O737</f>
        <v>0</v>
      </c>
      <c r="O737" s="578">
        <f>N737*0.02+N737</f>
        <v>0</v>
      </c>
      <c r="P737" s="578">
        <f>O737*0.02+O737</f>
        <v>0</v>
      </c>
      <c r="Q737" s="578">
        <f>N737-M737</f>
        <v>0</v>
      </c>
      <c r="R737" s="578">
        <f>N737-L737</f>
        <v>0</v>
      </c>
      <c r="S737" s="578">
        <f>'Allegato 1.1 (CE) new'!R737</f>
        <v>0</v>
      </c>
      <c r="U737" s="361"/>
    </row>
    <row r="738" spans="1:21">
      <c r="A738" s="606"/>
      <c r="B738" s="393" t="s">
        <v>2221</v>
      </c>
      <c r="C738" s="393" t="s">
        <v>1043</v>
      </c>
      <c r="D738" s="394" t="s">
        <v>1044</v>
      </c>
      <c r="E738" s="393">
        <v>5</v>
      </c>
      <c r="F738" s="395">
        <v>10</v>
      </c>
      <c r="G738" s="395">
        <v>1</v>
      </c>
      <c r="H738" s="395">
        <v>6</v>
      </c>
      <c r="I738" s="395">
        <v>0</v>
      </c>
      <c r="J738" s="396" t="s">
        <v>2227</v>
      </c>
      <c r="K738" s="593">
        <f>'Allegato 1.1 (CE) new'!L738</f>
        <v>1680.06</v>
      </c>
      <c r="L738" s="593">
        <f>'Allegato 1.1 (CE) new'!M738</f>
        <v>0</v>
      </c>
      <c r="M738" s="593">
        <f>'Allegato 1.1 (CE) new'!N738</f>
        <v>0</v>
      </c>
      <c r="N738" s="593">
        <f>'Allegato 1.1 (CE) new'!O738</f>
        <v>0</v>
      </c>
      <c r="O738" s="593">
        <f t="shared" ref="O738:P738" si="358">O739</f>
        <v>0</v>
      </c>
      <c r="P738" s="593">
        <f t="shared" si="358"/>
        <v>0</v>
      </c>
      <c r="Q738" s="593">
        <f>Q739</f>
        <v>0</v>
      </c>
      <c r="R738" s="593">
        <f>R739</f>
        <v>0</v>
      </c>
      <c r="S738" s="593">
        <f>'Allegato 1.1 (CE) new'!R738</f>
        <v>0</v>
      </c>
      <c r="U738" s="361"/>
    </row>
    <row r="739" spans="1:21">
      <c r="A739" s="606"/>
      <c r="B739" s="398" t="s">
        <v>2221</v>
      </c>
      <c r="C739" s="398" t="s">
        <v>1043</v>
      </c>
      <c r="D739" s="399" t="s">
        <v>1044</v>
      </c>
      <c r="E739" s="398">
        <v>5</v>
      </c>
      <c r="F739" s="400">
        <v>10</v>
      </c>
      <c r="G739" s="400">
        <v>1</v>
      </c>
      <c r="H739" s="400">
        <v>6</v>
      </c>
      <c r="I739" s="400">
        <v>1</v>
      </c>
      <c r="J739" s="406" t="s">
        <v>2227</v>
      </c>
      <c r="K739" s="594">
        <f>'Allegato 1.1 (CE) new'!L739</f>
        <v>1680.06</v>
      </c>
      <c r="L739" s="594">
        <f>'Allegato 1.1 (CE) new'!M739</f>
        <v>0</v>
      </c>
      <c r="M739" s="594">
        <f>'Allegato 1.1 (CE) new'!N739</f>
        <v>0</v>
      </c>
      <c r="N739" s="594">
        <f>'Allegato 1.1 (CE) new'!O739</f>
        <v>0</v>
      </c>
      <c r="O739" s="578">
        <f>N739*0.02+N739</f>
        <v>0</v>
      </c>
      <c r="P739" s="578">
        <f>O739*0.02+O739</f>
        <v>0</v>
      </c>
      <c r="Q739" s="578">
        <f>N739-M739</f>
        <v>0</v>
      </c>
      <c r="R739" s="578">
        <f>N739-L739</f>
        <v>0</v>
      </c>
      <c r="S739" s="578">
        <f>'Allegato 1.1 (CE) new'!R739</f>
        <v>0</v>
      </c>
      <c r="U739" s="361"/>
    </row>
    <row r="740" spans="1:21">
      <c r="A740" s="606"/>
      <c r="B740" s="393" t="s">
        <v>2221</v>
      </c>
      <c r="C740" s="393" t="s">
        <v>1043</v>
      </c>
      <c r="D740" s="394" t="s">
        <v>1044</v>
      </c>
      <c r="E740" s="393">
        <v>5</v>
      </c>
      <c r="F740" s="395">
        <v>10</v>
      </c>
      <c r="G740" s="395">
        <v>1</v>
      </c>
      <c r="H740" s="395">
        <v>7</v>
      </c>
      <c r="I740" s="395">
        <v>0</v>
      </c>
      <c r="J740" s="396" t="s">
        <v>2228</v>
      </c>
      <c r="K740" s="593">
        <f>'Allegato 1.1 (CE) new'!L740</f>
        <v>0</v>
      </c>
      <c r="L740" s="593">
        <f>'Allegato 1.1 (CE) new'!M740</f>
        <v>0</v>
      </c>
      <c r="M740" s="593">
        <f>'Allegato 1.1 (CE) new'!N740</f>
        <v>0</v>
      </c>
      <c r="N740" s="593">
        <f>'Allegato 1.1 (CE) new'!O740</f>
        <v>0</v>
      </c>
      <c r="O740" s="593">
        <f t="shared" ref="O740:P740" si="359">O741</f>
        <v>0</v>
      </c>
      <c r="P740" s="593">
        <f t="shared" si="359"/>
        <v>0</v>
      </c>
      <c r="Q740" s="593">
        <f>Q741</f>
        <v>0</v>
      </c>
      <c r="R740" s="593">
        <f>R741</f>
        <v>0</v>
      </c>
      <c r="S740" s="593">
        <f>'Allegato 1.1 (CE) new'!R740</f>
        <v>0</v>
      </c>
      <c r="U740" s="361"/>
    </row>
    <row r="741" spans="1:21">
      <c r="A741" s="606"/>
      <c r="B741" s="398" t="s">
        <v>2221</v>
      </c>
      <c r="C741" s="398" t="s">
        <v>1043</v>
      </c>
      <c r="D741" s="399" t="s">
        <v>1044</v>
      </c>
      <c r="E741" s="398">
        <v>5</v>
      </c>
      <c r="F741" s="400">
        <v>10</v>
      </c>
      <c r="G741" s="400">
        <v>1</v>
      </c>
      <c r="H741" s="400">
        <v>7</v>
      </c>
      <c r="I741" s="400">
        <v>1</v>
      </c>
      <c r="J741" s="406" t="s">
        <v>2228</v>
      </c>
      <c r="K741" s="594">
        <f>'Allegato 1.1 (CE) new'!L741</f>
        <v>0</v>
      </c>
      <c r="L741" s="594">
        <f>'Allegato 1.1 (CE) new'!M741</f>
        <v>0</v>
      </c>
      <c r="M741" s="594">
        <f>'Allegato 1.1 (CE) new'!N741</f>
        <v>0</v>
      </c>
      <c r="N741" s="594">
        <f>'Allegato 1.1 (CE) new'!O741</f>
        <v>0</v>
      </c>
      <c r="O741" s="578">
        <f>N741*0.02+N741</f>
        <v>0</v>
      </c>
      <c r="P741" s="578">
        <f>O741*0.02+O741</f>
        <v>0</v>
      </c>
      <c r="Q741" s="578">
        <f>N741-M741</f>
        <v>0</v>
      </c>
      <c r="R741" s="578">
        <f>N741-L741</f>
        <v>0</v>
      </c>
      <c r="S741" s="578">
        <f>'Allegato 1.1 (CE) new'!R741</f>
        <v>0</v>
      </c>
      <c r="U741" s="361"/>
    </row>
    <row r="742" spans="1:21">
      <c r="A742" s="606"/>
      <c r="B742" s="393" t="s">
        <v>2221</v>
      </c>
      <c r="C742" s="393" t="s">
        <v>1043</v>
      </c>
      <c r="D742" s="394" t="s">
        <v>1044</v>
      </c>
      <c r="E742" s="393">
        <v>5</v>
      </c>
      <c r="F742" s="395">
        <v>10</v>
      </c>
      <c r="G742" s="395">
        <v>1</v>
      </c>
      <c r="H742" s="395">
        <v>8</v>
      </c>
      <c r="I742" s="395">
        <v>0</v>
      </c>
      <c r="J742" s="396" t="s">
        <v>2229</v>
      </c>
      <c r="K742" s="593">
        <f>'Allegato 1.1 (CE) new'!L742</f>
        <v>3012.53</v>
      </c>
      <c r="L742" s="593">
        <f>'Allegato 1.1 (CE) new'!M742</f>
        <v>10330</v>
      </c>
      <c r="M742" s="593">
        <f>'Allegato 1.1 (CE) new'!N742</f>
        <v>10330</v>
      </c>
      <c r="N742" s="593">
        <f>'Allegato 1.1 (CE) new'!O742</f>
        <v>10330</v>
      </c>
      <c r="O742" s="593">
        <f t="shared" ref="O742:P742" si="360">O743</f>
        <v>10536.6</v>
      </c>
      <c r="P742" s="593">
        <f t="shared" si="360"/>
        <v>10747.332</v>
      </c>
      <c r="Q742" s="593">
        <f>Q743</f>
        <v>0</v>
      </c>
      <c r="R742" s="593">
        <f>R743</f>
        <v>0</v>
      </c>
      <c r="S742" s="593">
        <f>'Allegato 1.1 (CE) new'!R742</f>
        <v>0</v>
      </c>
      <c r="U742" s="361"/>
    </row>
    <row r="743" spans="1:21">
      <c r="A743" s="606"/>
      <c r="B743" s="398" t="s">
        <v>2221</v>
      </c>
      <c r="C743" s="398" t="s">
        <v>1043</v>
      </c>
      <c r="D743" s="399" t="s">
        <v>1044</v>
      </c>
      <c r="E743" s="398">
        <v>5</v>
      </c>
      <c r="F743" s="400">
        <v>10</v>
      </c>
      <c r="G743" s="400">
        <v>1</v>
      </c>
      <c r="H743" s="400">
        <v>8</v>
      </c>
      <c r="I743" s="400">
        <v>1</v>
      </c>
      <c r="J743" s="406" t="s">
        <v>2229</v>
      </c>
      <c r="K743" s="594">
        <f>'Allegato 1.1 (CE) new'!L743</f>
        <v>3012.53</v>
      </c>
      <c r="L743" s="594">
        <f>'Allegato 1.1 (CE) new'!M743</f>
        <v>10330</v>
      </c>
      <c r="M743" s="594">
        <f>'Allegato 1.1 (CE) new'!N743</f>
        <v>10330</v>
      </c>
      <c r="N743" s="594">
        <f>'Allegato 1.1 (CE) new'!O743</f>
        <v>10330</v>
      </c>
      <c r="O743" s="578">
        <f>N743*0.02+N743</f>
        <v>10536.6</v>
      </c>
      <c r="P743" s="578">
        <f>O743*0.02+O743</f>
        <v>10747.332</v>
      </c>
      <c r="Q743" s="578">
        <f>N743-M743</f>
        <v>0</v>
      </c>
      <c r="R743" s="578">
        <f>N743-L743</f>
        <v>0</v>
      </c>
      <c r="S743" s="578">
        <f>'Allegato 1.1 (CE) new'!R743</f>
        <v>0</v>
      </c>
      <c r="U743" s="361"/>
    </row>
    <row r="744" spans="1:21">
      <c r="A744" s="609"/>
      <c r="B744" s="383" t="s">
        <v>2230</v>
      </c>
      <c r="C744" s="383" t="s">
        <v>1047</v>
      </c>
      <c r="D744" s="382" t="s">
        <v>2231</v>
      </c>
      <c r="E744" s="383">
        <v>5</v>
      </c>
      <c r="F744" s="384">
        <v>11</v>
      </c>
      <c r="G744" s="384">
        <v>0</v>
      </c>
      <c r="H744" s="384">
        <v>0</v>
      </c>
      <c r="I744" s="384">
        <v>0</v>
      </c>
      <c r="J744" s="385" t="s">
        <v>2232</v>
      </c>
      <c r="K744" s="591">
        <f>'Allegato 1.1 (CE) new'!L744</f>
        <v>1847653.82</v>
      </c>
      <c r="L744" s="591">
        <f>'Allegato 1.1 (CE) new'!M744</f>
        <v>1811631</v>
      </c>
      <c r="M744" s="591">
        <f>'Allegato 1.1 (CE) new'!N744</f>
        <v>1829699</v>
      </c>
      <c r="N744" s="591">
        <f>'Allegato 1.1 (CE) new'!O744</f>
        <v>1829699</v>
      </c>
      <c r="O744" s="591">
        <f>O745+O750</f>
        <v>1866292.98</v>
      </c>
      <c r="P744" s="591">
        <f>P745+P750</f>
        <v>1903618.8395999998</v>
      </c>
      <c r="Q744" s="591">
        <f t="shared" ref="Q744:R744" si="361">Q745+Q750</f>
        <v>0</v>
      </c>
      <c r="R744" s="591">
        <f t="shared" si="361"/>
        <v>18068</v>
      </c>
      <c r="S744" s="591">
        <f>'Allegato 1.1 (CE) new'!R744</f>
        <v>0</v>
      </c>
      <c r="T744" s="361">
        <f>Modello_CE!J375</f>
        <v>1829699</v>
      </c>
      <c r="U744" s="361"/>
    </row>
    <row r="745" spans="1:21">
      <c r="A745" s="607"/>
      <c r="B745" s="389" t="s">
        <v>2233</v>
      </c>
      <c r="C745" s="389" t="s">
        <v>1049</v>
      </c>
      <c r="D745" s="388" t="s">
        <v>2234</v>
      </c>
      <c r="E745" s="389">
        <v>5</v>
      </c>
      <c r="F745" s="390">
        <v>11</v>
      </c>
      <c r="G745" s="390">
        <v>1</v>
      </c>
      <c r="H745" s="390">
        <v>0</v>
      </c>
      <c r="I745" s="390">
        <v>0</v>
      </c>
      <c r="J745" s="391" t="s">
        <v>2235</v>
      </c>
      <c r="K745" s="592">
        <f>'Allegato 1.1 (CE) new'!L745</f>
        <v>10120.83</v>
      </c>
      <c r="L745" s="592">
        <f>'Allegato 1.1 (CE) new'!M745</f>
        <v>10066</v>
      </c>
      <c r="M745" s="592">
        <f>'Allegato 1.1 (CE) new'!N745</f>
        <v>10066</v>
      </c>
      <c r="N745" s="592">
        <f>'Allegato 1.1 (CE) new'!O745</f>
        <v>10066</v>
      </c>
      <c r="O745" s="592">
        <f t="shared" ref="O745:R745" si="362">O746+O748</f>
        <v>10267.32</v>
      </c>
      <c r="P745" s="592">
        <f t="shared" si="362"/>
        <v>10472.6664</v>
      </c>
      <c r="Q745" s="592">
        <f t="shared" si="362"/>
        <v>0</v>
      </c>
      <c r="R745" s="592">
        <f t="shared" si="362"/>
        <v>0</v>
      </c>
      <c r="S745" s="592">
        <f>'Allegato 1.1 (CE) new'!R745</f>
        <v>0</v>
      </c>
      <c r="U745" s="361"/>
    </row>
    <row r="746" spans="1:21">
      <c r="A746" s="605"/>
      <c r="B746" s="393" t="s">
        <v>2233</v>
      </c>
      <c r="C746" s="393" t="s">
        <v>1049</v>
      </c>
      <c r="D746" s="394" t="s">
        <v>1050</v>
      </c>
      <c r="E746" s="393">
        <v>5</v>
      </c>
      <c r="F746" s="395">
        <v>11</v>
      </c>
      <c r="G746" s="395">
        <v>1</v>
      </c>
      <c r="H746" s="395">
        <v>1</v>
      </c>
      <c r="I746" s="395">
        <v>0</v>
      </c>
      <c r="J746" s="396" t="s">
        <v>2236</v>
      </c>
      <c r="K746" s="593">
        <f>'Allegato 1.1 (CE) new'!L746</f>
        <v>10120.83</v>
      </c>
      <c r="L746" s="593">
        <f>'Allegato 1.1 (CE) new'!M746</f>
        <v>10066</v>
      </c>
      <c r="M746" s="593">
        <f>'Allegato 1.1 (CE) new'!N746</f>
        <v>10066</v>
      </c>
      <c r="N746" s="593">
        <f>'Allegato 1.1 (CE) new'!O746</f>
        <v>10066</v>
      </c>
      <c r="O746" s="593">
        <f t="shared" ref="O746:R746" si="363">O747</f>
        <v>10267.32</v>
      </c>
      <c r="P746" s="593">
        <f t="shared" si="363"/>
        <v>10472.6664</v>
      </c>
      <c r="Q746" s="593">
        <f t="shared" si="363"/>
        <v>0</v>
      </c>
      <c r="R746" s="593">
        <f t="shared" si="363"/>
        <v>0</v>
      </c>
      <c r="S746" s="593">
        <f>'Allegato 1.1 (CE) new'!R746</f>
        <v>0</v>
      </c>
      <c r="U746" s="361"/>
    </row>
    <row r="747" spans="1:21">
      <c r="A747" s="606"/>
      <c r="B747" s="398" t="s">
        <v>2233</v>
      </c>
      <c r="C747" s="398" t="s">
        <v>1049</v>
      </c>
      <c r="D747" s="399" t="s">
        <v>1050</v>
      </c>
      <c r="E747" s="398">
        <v>5</v>
      </c>
      <c r="F747" s="400">
        <v>11</v>
      </c>
      <c r="G747" s="400">
        <v>1</v>
      </c>
      <c r="H747" s="400">
        <v>1</v>
      </c>
      <c r="I747" s="400">
        <v>1</v>
      </c>
      <c r="J747" s="406" t="s">
        <v>2236</v>
      </c>
      <c r="K747" s="594">
        <f>'Allegato 1.1 (CE) new'!L747</f>
        <v>10120.83</v>
      </c>
      <c r="L747" s="594">
        <f>'Allegato 1.1 (CE) new'!M747</f>
        <v>10066</v>
      </c>
      <c r="M747" s="594">
        <f>'Allegato 1.1 (CE) new'!N747</f>
        <v>10066</v>
      </c>
      <c r="N747" s="594">
        <f>'Allegato 1.1 (CE) new'!O747</f>
        <v>10066</v>
      </c>
      <c r="O747" s="578">
        <f>N747*0.02+N747</f>
        <v>10267.32</v>
      </c>
      <c r="P747" s="578">
        <f>O747*0.02+O747</f>
        <v>10472.6664</v>
      </c>
      <c r="Q747" s="578">
        <f>N747-M747</f>
        <v>0</v>
      </c>
      <c r="R747" s="578">
        <f>N747-L747</f>
        <v>0</v>
      </c>
      <c r="S747" s="578">
        <f>'Allegato 1.1 (CE) new'!R747</f>
        <v>0</v>
      </c>
      <c r="U747" s="361"/>
    </row>
    <row r="748" spans="1:21">
      <c r="A748" s="606"/>
      <c r="B748" s="393" t="s">
        <v>2233</v>
      </c>
      <c r="C748" s="393" t="s">
        <v>1049</v>
      </c>
      <c r="D748" s="394" t="s">
        <v>1050</v>
      </c>
      <c r="E748" s="393">
        <v>5</v>
      </c>
      <c r="F748" s="395">
        <v>11</v>
      </c>
      <c r="G748" s="395">
        <v>1</v>
      </c>
      <c r="H748" s="395">
        <v>2</v>
      </c>
      <c r="I748" s="395">
        <v>0</v>
      </c>
      <c r="J748" s="396" t="s">
        <v>2237</v>
      </c>
      <c r="K748" s="593">
        <f>'Allegato 1.1 (CE) new'!L748</f>
        <v>0</v>
      </c>
      <c r="L748" s="593">
        <f>'Allegato 1.1 (CE) new'!M748</f>
        <v>0</v>
      </c>
      <c r="M748" s="593">
        <f>'Allegato 1.1 (CE) new'!N748</f>
        <v>0</v>
      </c>
      <c r="N748" s="593">
        <f>'Allegato 1.1 (CE) new'!O748</f>
        <v>0</v>
      </c>
      <c r="O748" s="593">
        <f t="shared" ref="O748:P748" si="364">O749</f>
        <v>0</v>
      </c>
      <c r="P748" s="593">
        <f t="shared" si="364"/>
        <v>0</v>
      </c>
      <c r="Q748" s="593">
        <f>Q749</f>
        <v>0</v>
      </c>
      <c r="R748" s="593">
        <f>R749</f>
        <v>0</v>
      </c>
      <c r="S748" s="593">
        <f>'Allegato 1.1 (CE) new'!R748</f>
        <v>0</v>
      </c>
      <c r="U748" s="361"/>
    </row>
    <row r="749" spans="1:21">
      <c r="A749" s="606"/>
      <c r="B749" s="398" t="s">
        <v>2233</v>
      </c>
      <c r="C749" s="398" t="s">
        <v>1049</v>
      </c>
      <c r="D749" s="399" t="s">
        <v>1050</v>
      </c>
      <c r="E749" s="398">
        <v>5</v>
      </c>
      <c r="F749" s="400">
        <v>11</v>
      </c>
      <c r="G749" s="400">
        <v>1</v>
      </c>
      <c r="H749" s="400">
        <v>2</v>
      </c>
      <c r="I749" s="400">
        <v>1</v>
      </c>
      <c r="J749" s="406" t="s">
        <v>2237</v>
      </c>
      <c r="K749" s="594">
        <f>'Allegato 1.1 (CE) new'!L749</f>
        <v>0</v>
      </c>
      <c r="L749" s="594">
        <f>'Allegato 1.1 (CE) new'!M749</f>
        <v>0</v>
      </c>
      <c r="M749" s="594">
        <f>'Allegato 1.1 (CE) new'!N749</f>
        <v>0</v>
      </c>
      <c r="N749" s="594">
        <f>'Allegato 1.1 (CE) new'!O749</f>
        <v>0</v>
      </c>
      <c r="O749" s="578">
        <f>N749*0.02+N749</f>
        <v>0</v>
      </c>
      <c r="P749" s="578">
        <f>O749*0.02+O749</f>
        <v>0</v>
      </c>
      <c r="Q749" s="578">
        <f>N749-M749</f>
        <v>0</v>
      </c>
      <c r="R749" s="578">
        <f>N749-L749</f>
        <v>0</v>
      </c>
      <c r="S749" s="578">
        <f>'Allegato 1.1 (CE) new'!R749</f>
        <v>0</v>
      </c>
      <c r="U749" s="361"/>
    </row>
    <row r="750" spans="1:21">
      <c r="A750" s="607"/>
      <c r="B750" s="389" t="s">
        <v>2238</v>
      </c>
      <c r="C750" s="389" t="s">
        <v>1051</v>
      </c>
      <c r="D750" s="388" t="s">
        <v>2239</v>
      </c>
      <c r="E750" s="389">
        <v>5</v>
      </c>
      <c r="F750" s="390">
        <v>11</v>
      </c>
      <c r="G750" s="390">
        <v>2</v>
      </c>
      <c r="H750" s="390">
        <v>0</v>
      </c>
      <c r="I750" s="390">
        <v>0</v>
      </c>
      <c r="J750" s="391" t="s">
        <v>2240</v>
      </c>
      <c r="K750" s="592">
        <f>'Allegato 1.1 (CE) new'!L750</f>
        <v>1837532.99</v>
      </c>
      <c r="L750" s="592">
        <f>'Allegato 1.1 (CE) new'!M750</f>
        <v>1801565</v>
      </c>
      <c r="M750" s="592">
        <f>'Allegato 1.1 (CE) new'!N750</f>
        <v>1819633</v>
      </c>
      <c r="N750" s="592">
        <f>'Allegato 1.1 (CE) new'!O750</f>
        <v>1819633</v>
      </c>
      <c r="O750" s="592">
        <f t="shared" ref="O750:R751" si="365">O751</f>
        <v>1856025.66</v>
      </c>
      <c r="P750" s="592">
        <f t="shared" si="365"/>
        <v>1893146.1731999998</v>
      </c>
      <c r="Q750" s="592">
        <f t="shared" si="365"/>
        <v>0</v>
      </c>
      <c r="R750" s="592">
        <f t="shared" si="365"/>
        <v>18068</v>
      </c>
      <c r="S750" s="592">
        <f>'Allegato 1.1 (CE) new'!R750</f>
        <v>0</v>
      </c>
      <c r="U750" s="361"/>
    </row>
    <row r="751" spans="1:21">
      <c r="A751" s="605"/>
      <c r="B751" s="393" t="s">
        <v>2238</v>
      </c>
      <c r="C751" s="393" t="s">
        <v>1051</v>
      </c>
      <c r="D751" s="394" t="s">
        <v>1052</v>
      </c>
      <c r="E751" s="393">
        <v>5</v>
      </c>
      <c r="F751" s="395">
        <v>11</v>
      </c>
      <c r="G751" s="395">
        <v>2</v>
      </c>
      <c r="H751" s="395">
        <v>1</v>
      </c>
      <c r="I751" s="395">
        <v>0</v>
      </c>
      <c r="J751" s="396" t="s">
        <v>2241</v>
      </c>
      <c r="K751" s="593">
        <f>'Allegato 1.1 (CE) new'!L751</f>
        <v>1837532.99</v>
      </c>
      <c r="L751" s="593">
        <f>'Allegato 1.1 (CE) new'!M751</f>
        <v>1801565</v>
      </c>
      <c r="M751" s="593">
        <f>'Allegato 1.1 (CE) new'!N751</f>
        <v>1819633</v>
      </c>
      <c r="N751" s="593">
        <f>'Allegato 1.1 (CE) new'!O751</f>
        <v>1819633</v>
      </c>
      <c r="O751" s="593">
        <f t="shared" si="365"/>
        <v>1856025.66</v>
      </c>
      <c r="P751" s="593">
        <f t="shared" si="365"/>
        <v>1893146.1731999998</v>
      </c>
      <c r="Q751" s="593">
        <f t="shared" si="365"/>
        <v>0</v>
      </c>
      <c r="R751" s="593">
        <f t="shared" si="365"/>
        <v>18068</v>
      </c>
      <c r="S751" s="593">
        <f>'Allegato 1.1 (CE) new'!R751</f>
        <v>0</v>
      </c>
      <c r="U751" s="361"/>
    </row>
    <row r="752" spans="1:21">
      <c r="A752" s="606"/>
      <c r="B752" s="398" t="s">
        <v>2238</v>
      </c>
      <c r="C752" s="398" t="s">
        <v>1051</v>
      </c>
      <c r="D752" s="399" t="s">
        <v>1052</v>
      </c>
      <c r="E752" s="398">
        <v>5</v>
      </c>
      <c r="F752" s="400">
        <v>11</v>
      </c>
      <c r="G752" s="400">
        <v>2</v>
      </c>
      <c r="H752" s="400">
        <v>1</v>
      </c>
      <c r="I752" s="400">
        <v>1</v>
      </c>
      <c r="J752" s="406" t="s">
        <v>2241</v>
      </c>
      <c r="K752" s="594">
        <f>'Allegato 1.1 (CE) new'!L752</f>
        <v>1837532.99</v>
      </c>
      <c r="L752" s="594">
        <f>'Allegato 1.1 (CE) new'!M752</f>
        <v>1801565</v>
      </c>
      <c r="M752" s="594">
        <f>'Allegato 1.1 (CE) new'!N752</f>
        <v>1819633</v>
      </c>
      <c r="N752" s="594">
        <f>'Allegato 1.1 (CE) new'!O752</f>
        <v>1819633</v>
      </c>
      <c r="O752" s="578">
        <f>N752*0.02+N752</f>
        <v>1856025.66</v>
      </c>
      <c r="P752" s="578">
        <f>O752*0.02+O752</f>
        <v>1893146.1731999998</v>
      </c>
      <c r="Q752" s="578">
        <f>N752-M752</f>
        <v>0</v>
      </c>
      <c r="R752" s="578">
        <f>N752-L752</f>
        <v>18068</v>
      </c>
      <c r="S752" s="578">
        <f>'Allegato 1.1 (CE) new'!R752</f>
        <v>0</v>
      </c>
      <c r="U752" s="361"/>
    </row>
    <row r="753" spans="1:21">
      <c r="A753" s="609"/>
      <c r="B753" s="383" t="s">
        <v>2242</v>
      </c>
      <c r="C753" s="383" t="s">
        <v>1053</v>
      </c>
      <c r="D753" s="382" t="s">
        <v>2243</v>
      </c>
      <c r="E753" s="383">
        <v>5</v>
      </c>
      <c r="F753" s="384">
        <v>12</v>
      </c>
      <c r="G753" s="384">
        <v>0</v>
      </c>
      <c r="H753" s="384">
        <v>0</v>
      </c>
      <c r="I753" s="384">
        <v>0</v>
      </c>
      <c r="J753" s="385" t="s">
        <v>2244</v>
      </c>
      <c r="K753" s="591">
        <f>'Allegato 1.1 (CE) new'!L753</f>
        <v>526744.6</v>
      </c>
      <c r="L753" s="591">
        <f>'Allegato 1.1 (CE) new'!M753</f>
        <v>1210640</v>
      </c>
      <c r="M753" s="591">
        <f>'Allegato 1.1 (CE) new'!N753</f>
        <v>1311396</v>
      </c>
      <c r="N753" s="591">
        <f>'Allegato 1.1 (CE) new'!O753</f>
        <v>1311396</v>
      </c>
      <c r="O753" s="591">
        <f t="shared" ref="O753:R753" si="366">O754</f>
        <v>1337623.92</v>
      </c>
      <c r="P753" s="591">
        <f t="shared" si="366"/>
        <v>1364376.3983999998</v>
      </c>
      <c r="Q753" s="591">
        <f t="shared" si="366"/>
        <v>0</v>
      </c>
      <c r="R753" s="591">
        <f t="shared" si="366"/>
        <v>100756</v>
      </c>
      <c r="S753" s="591">
        <f>'Allegato 1.1 (CE) new'!R753</f>
        <v>0</v>
      </c>
      <c r="T753" s="361">
        <f>Modello_CE!J378</f>
        <v>1311396</v>
      </c>
      <c r="U753" s="361"/>
    </row>
    <row r="754" spans="1:21">
      <c r="A754" s="607"/>
      <c r="B754" s="389" t="s">
        <v>2245</v>
      </c>
      <c r="C754" s="389" t="s">
        <v>1053</v>
      </c>
      <c r="D754" s="388" t="s">
        <v>2243</v>
      </c>
      <c r="E754" s="389">
        <v>5</v>
      </c>
      <c r="F754" s="390">
        <v>12</v>
      </c>
      <c r="G754" s="390">
        <v>1</v>
      </c>
      <c r="H754" s="390">
        <v>0</v>
      </c>
      <c r="I754" s="390">
        <v>0</v>
      </c>
      <c r="J754" s="391" t="s">
        <v>2244</v>
      </c>
      <c r="K754" s="592">
        <f>'Allegato 1.1 (CE) new'!L754</f>
        <v>526744.6</v>
      </c>
      <c r="L754" s="592">
        <f>'Allegato 1.1 (CE) new'!M754</f>
        <v>1210640</v>
      </c>
      <c r="M754" s="592">
        <f>'Allegato 1.1 (CE) new'!N754</f>
        <v>1311396</v>
      </c>
      <c r="N754" s="592">
        <f>'Allegato 1.1 (CE) new'!O754</f>
        <v>1311396</v>
      </c>
      <c r="O754" s="592">
        <f t="shared" ref="O754:R754" si="367">O755+O757+O759+O761+O763+O765+O767+O769+O771</f>
        <v>1337623.92</v>
      </c>
      <c r="P754" s="592">
        <f t="shared" si="367"/>
        <v>1364376.3983999998</v>
      </c>
      <c r="Q754" s="592">
        <f t="shared" si="367"/>
        <v>0</v>
      </c>
      <c r="R754" s="592">
        <f t="shared" si="367"/>
        <v>100756</v>
      </c>
      <c r="S754" s="592">
        <f>'Allegato 1.1 (CE) new'!R754</f>
        <v>0</v>
      </c>
      <c r="U754" s="361"/>
    </row>
    <row r="755" spans="1:21">
      <c r="A755" s="605"/>
      <c r="B755" s="393" t="s">
        <v>2245</v>
      </c>
      <c r="C755" s="393" t="s">
        <v>1053</v>
      </c>
      <c r="D755" s="394" t="s">
        <v>1054</v>
      </c>
      <c r="E755" s="393">
        <v>5</v>
      </c>
      <c r="F755" s="395">
        <v>12</v>
      </c>
      <c r="G755" s="395">
        <v>1</v>
      </c>
      <c r="H755" s="395">
        <v>1</v>
      </c>
      <c r="I755" s="395">
        <v>0</v>
      </c>
      <c r="J755" s="396" t="s">
        <v>2246</v>
      </c>
      <c r="K755" s="593">
        <f>'Allegato 1.1 (CE) new'!L755</f>
        <v>39802.06</v>
      </c>
      <c r="L755" s="593">
        <f>'Allegato 1.1 (CE) new'!M755</f>
        <v>235719</v>
      </c>
      <c r="M755" s="593">
        <f>'Allegato 1.1 (CE) new'!N755</f>
        <v>0</v>
      </c>
      <c r="N755" s="593">
        <f>'Allegato 1.1 (CE) new'!O755</f>
        <v>0</v>
      </c>
      <c r="O755" s="593">
        <f t="shared" ref="O755:R755" si="368">O756</f>
        <v>0</v>
      </c>
      <c r="P755" s="593">
        <f t="shared" si="368"/>
        <v>0</v>
      </c>
      <c r="Q755" s="593">
        <f t="shared" si="368"/>
        <v>0</v>
      </c>
      <c r="R755" s="593">
        <f t="shared" si="368"/>
        <v>-235719</v>
      </c>
      <c r="S755" s="593">
        <f>'Allegato 1.1 (CE) new'!R755</f>
        <v>0</v>
      </c>
      <c r="U755" s="361"/>
    </row>
    <row r="756" spans="1:21">
      <c r="A756" s="606"/>
      <c r="B756" s="398" t="s">
        <v>2245</v>
      </c>
      <c r="C756" s="398" t="s">
        <v>1053</v>
      </c>
      <c r="D756" s="399" t="s">
        <v>1054</v>
      </c>
      <c r="E756" s="398">
        <v>5</v>
      </c>
      <c r="F756" s="400">
        <v>12</v>
      </c>
      <c r="G756" s="400">
        <v>1</v>
      </c>
      <c r="H756" s="400">
        <v>1</v>
      </c>
      <c r="I756" s="400">
        <v>1</v>
      </c>
      <c r="J756" s="406" t="s">
        <v>2246</v>
      </c>
      <c r="K756" s="594">
        <f>'Allegato 1.1 (CE) new'!L756</f>
        <v>39802.06</v>
      </c>
      <c r="L756" s="594">
        <f>'Allegato 1.1 (CE) new'!M756</f>
        <v>235719</v>
      </c>
      <c r="M756" s="594">
        <f>'Allegato 1.1 (CE) new'!N756</f>
        <v>0</v>
      </c>
      <c r="N756" s="594">
        <f>'Allegato 1.1 (CE) new'!O756</f>
        <v>0</v>
      </c>
      <c r="O756" s="578">
        <f>N756*0.02+N756</f>
        <v>0</v>
      </c>
      <c r="P756" s="578">
        <f>O756*0.02+O756</f>
        <v>0</v>
      </c>
      <c r="Q756" s="578">
        <f>N756-M756</f>
        <v>0</v>
      </c>
      <c r="R756" s="578">
        <f>N756-L756</f>
        <v>-235719</v>
      </c>
      <c r="S756" s="578">
        <f>'Allegato 1.1 (CE) new'!R756</f>
        <v>0</v>
      </c>
      <c r="U756" s="361"/>
    </row>
    <row r="757" spans="1:21">
      <c r="A757" s="605"/>
      <c r="B757" s="393" t="s">
        <v>2245</v>
      </c>
      <c r="C757" s="393" t="s">
        <v>1053</v>
      </c>
      <c r="D757" s="394" t="s">
        <v>1054</v>
      </c>
      <c r="E757" s="393">
        <v>5</v>
      </c>
      <c r="F757" s="395">
        <v>12</v>
      </c>
      <c r="G757" s="395">
        <v>1</v>
      </c>
      <c r="H757" s="395">
        <v>2</v>
      </c>
      <c r="I757" s="395">
        <v>0</v>
      </c>
      <c r="J757" s="396" t="s">
        <v>2247</v>
      </c>
      <c r="K757" s="593">
        <f>'Allegato 1.1 (CE) new'!L757</f>
        <v>0</v>
      </c>
      <c r="L757" s="593">
        <f>'Allegato 1.1 (CE) new'!M757</f>
        <v>0</v>
      </c>
      <c r="M757" s="593">
        <f>'Allegato 1.1 (CE) new'!N757</f>
        <v>0</v>
      </c>
      <c r="N757" s="593">
        <f>'Allegato 1.1 (CE) new'!O757</f>
        <v>0</v>
      </c>
      <c r="O757" s="593">
        <f t="shared" ref="O757:P757" si="369">O758</f>
        <v>0</v>
      </c>
      <c r="P757" s="593">
        <f t="shared" si="369"/>
        <v>0</v>
      </c>
      <c r="Q757" s="594">
        <f t="shared" ref="Q757:R757" si="370">ROUND(P757,0)</f>
        <v>0</v>
      </c>
      <c r="R757" s="594">
        <f t="shared" si="370"/>
        <v>0</v>
      </c>
      <c r="S757" s="593">
        <f>'Allegato 1.1 (CE) new'!R757</f>
        <v>0</v>
      </c>
      <c r="U757" s="361"/>
    </row>
    <row r="758" spans="1:21">
      <c r="A758" s="606"/>
      <c r="B758" s="398" t="s">
        <v>2245</v>
      </c>
      <c r="C758" s="398" t="s">
        <v>1053</v>
      </c>
      <c r="D758" s="399" t="s">
        <v>1054</v>
      </c>
      <c r="E758" s="398">
        <v>5</v>
      </c>
      <c r="F758" s="400">
        <v>12</v>
      </c>
      <c r="G758" s="400">
        <v>1</v>
      </c>
      <c r="H758" s="400">
        <v>2</v>
      </c>
      <c r="I758" s="400">
        <v>1</v>
      </c>
      <c r="J758" s="406" t="s">
        <v>2247</v>
      </c>
      <c r="K758" s="594">
        <f>'Allegato 1.1 (CE) new'!L758</f>
        <v>0</v>
      </c>
      <c r="L758" s="594">
        <f>'Allegato 1.1 (CE) new'!M758</f>
        <v>0</v>
      </c>
      <c r="M758" s="594">
        <f>'Allegato 1.1 (CE) new'!N758</f>
        <v>0</v>
      </c>
      <c r="N758" s="594">
        <f>'Allegato 1.1 (CE) new'!O758</f>
        <v>0</v>
      </c>
      <c r="O758" s="578">
        <f>N758*0.02+N758</f>
        <v>0</v>
      </c>
      <c r="P758" s="578">
        <f>O758*0.02+O758</f>
        <v>0</v>
      </c>
      <c r="Q758" s="578">
        <f>N758-M758</f>
        <v>0</v>
      </c>
      <c r="R758" s="578">
        <f>N758-L758</f>
        <v>0</v>
      </c>
      <c r="S758" s="578">
        <f>'Allegato 1.1 (CE) new'!R758</f>
        <v>0</v>
      </c>
      <c r="U758" s="361"/>
    </row>
    <row r="759" spans="1:21">
      <c r="A759" s="605"/>
      <c r="B759" s="393" t="s">
        <v>2245</v>
      </c>
      <c r="C759" s="393" t="s">
        <v>1053</v>
      </c>
      <c r="D759" s="394" t="s">
        <v>1054</v>
      </c>
      <c r="E759" s="393">
        <v>5</v>
      </c>
      <c r="F759" s="395">
        <v>12</v>
      </c>
      <c r="G759" s="395">
        <v>1</v>
      </c>
      <c r="H759" s="395">
        <v>3</v>
      </c>
      <c r="I759" s="395">
        <v>0</v>
      </c>
      <c r="J759" s="396" t="s">
        <v>2248</v>
      </c>
      <c r="K759" s="593">
        <f>'Allegato 1.1 (CE) new'!L759</f>
        <v>429834.43</v>
      </c>
      <c r="L759" s="593">
        <f>'Allegato 1.1 (CE) new'!M759</f>
        <v>711189</v>
      </c>
      <c r="M759" s="593">
        <f>'Allegato 1.1 (CE) new'!N759</f>
        <v>0</v>
      </c>
      <c r="N759" s="593">
        <f>'Allegato 1.1 (CE) new'!O759</f>
        <v>0</v>
      </c>
      <c r="O759" s="593">
        <f t="shared" ref="O759:R759" si="371">O760</f>
        <v>0</v>
      </c>
      <c r="P759" s="593">
        <f t="shared" si="371"/>
        <v>0</v>
      </c>
      <c r="Q759" s="593">
        <f t="shared" si="371"/>
        <v>0</v>
      </c>
      <c r="R759" s="593">
        <f t="shared" si="371"/>
        <v>-711189</v>
      </c>
      <c r="S759" s="593">
        <f>'Allegato 1.1 (CE) new'!R759</f>
        <v>0</v>
      </c>
      <c r="U759" s="361"/>
    </row>
    <row r="760" spans="1:21">
      <c r="A760" s="606"/>
      <c r="B760" s="398" t="s">
        <v>2245</v>
      </c>
      <c r="C760" s="398" t="s">
        <v>1053</v>
      </c>
      <c r="D760" s="399" t="s">
        <v>1054</v>
      </c>
      <c r="E760" s="398">
        <v>5</v>
      </c>
      <c r="F760" s="400">
        <v>12</v>
      </c>
      <c r="G760" s="400">
        <v>1</v>
      </c>
      <c r="H760" s="400">
        <v>3</v>
      </c>
      <c r="I760" s="400">
        <v>1</v>
      </c>
      <c r="J760" s="406" t="s">
        <v>2248</v>
      </c>
      <c r="K760" s="594">
        <f>'Allegato 1.1 (CE) new'!L760</f>
        <v>429834.43</v>
      </c>
      <c r="L760" s="594">
        <f>'Allegato 1.1 (CE) new'!M760</f>
        <v>711189</v>
      </c>
      <c r="M760" s="594">
        <f>'Allegato 1.1 (CE) new'!N760</f>
        <v>0</v>
      </c>
      <c r="N760" s="594">
        <f>'Allegato 1.1 (CE) new'!O760</f>
        <v>0</v>
      </c>
      <c r="O760" s="578">
        <f>N760*0.02+N760</f>
        <v>0</v>
      </c>
      <c r="P760" s="578">
        <f>O760*0.02+O760</f>
        <v>0</v>
      </c>
      <c r="Q760" s="578">
        <f>N760-M760</f>
        <v>0</v>
      </c>
      <c r="R760" s="578">
        <f>N760-L760</f>
        <v>-711189</v>
      </c>
      <c r="S760" s="578">
        <f>'Allegato 1.1 (CE) new'!R760</f>
        <v>0</v>
      </c>
      <c r="U760" s="361"/>
    </row>
    <row r="761" spans="1:21">
      <c r="A761" s="605"/>
      <c r="B761" s="393" t="s">
        <v>2245</v>
      </c>
      <c r="C761" s="393" t="s">
        <v>1053</v>
      </c>
      <c r="D761" s="394" t="s">
        <v>1054</v>
      </c>
      <c r="E761" s="393">
        <v>5</v>
      </c>
      <c r="F761" s="395">
        <v>12</v>
      </c>
      <c r="G761" s="395">
        <v>1</v>
      </c>
      <c r="H761" s="395">
        <v>4</v>
      </c>
      <c r="I761" s="395">
        <v>0</v>
      </c>
      <c r="J761" s="396" t="s">
        <v>2249</v>
      </c>
      <c r="K761" s="593">
        <f>'Allegato 1.1 (CE) new'!L761</f>
        <v>0</v>
      </c>
      <c r="L761" s="593">
        <f>'Allegato 1.1 (CE) new'!M761</f>
        <v>0</v>
      </c>
      <c r="M761" s="593">
        <f>'Allegato 1.1 (CE) new'!N761</f>
        <v>0</v>
      </c>
      <c r="N761" s="593">
        <f>'Allegato 1.1 (CE) new'!O761</f>
        <v>0</v>
      </c>
      <c r="O761" s="593">
        <f t="shared" ref="O761:P761" si="372">O762</f>
        <v>0</v>
      </c>
      <c r="P761" s="593">
        <f t="shared" si="372"/>
        <v>0</v>
      </c>
      <c r="Q761" s="594">
        <f t="shared" ref="Q761:R761" si="373">ROUND(P761,0)</f>
        <v>0</v>
      </c>
      <c r="R761" s="594">
        <f t="shared" si="373"/>
        <v>0</v>
      </c>
      <c r="S761" s="593">
        <f>'Allegato 1.1 (CE) new'!R761</f>
        <v>0</v>
      </c>
      <c r="U761" s="361"/>
    </row>
    <row r="762" spans="1:21">
      <c r="A762" s="606"/>
      <c r="B762" s="398" t="s">
        <v>2245</v>
      </c>
      <c r="C762" s="398" t="s">
        <v>1053</v>
      </c>
      <c r="D762" s="399" t="s">
        <v>1054</v>
      </c>
      <c r="E762" s="398">
        <v>5</v>
      </c>
      <c r="F762" s="400">
        <v>12</v>
      </c>
      <c r="G762" s="400">
        <v>1</v>
      </c>
      <c r="H762" s="400">
        <v>4</v>
      </c>
      <c r="I762" s="400">
        <v>1</v>
      </c>
      <c r="J762" s="406" t="s">
        <v>2249</v>
      </c>
      <c r="K762" s="594">
        <f>'Allegato 1.1 (CE) new'!L762</f>
        <v>0</v>
      </c>
      <c r="L762" s="594">
        <f>'Allegato 1.1 (CE) new'!M762</f>
        <v>0</v>
      </c>
      <c r="M762" s="594">
        <f>'Allegato 1.1 (CE) new'!N762</f>
        <v>0</v>
      </c>
      <c r="N762" s="594">
        <f>'Allegato 1.1 (CE) new'!O762</f>
        <v>0</v>
      </c>
      <c r="O762" s="578">
        <f>N762*0.02+N762</f>
        <v>0</v>
      </c>
      <c r="P762" s="578">
        <f>O762*0.02+O762</f>
        <v>0</v>
      </c>
      <c r="Q762" s="578">
        <f>N762-M762</f>
        <v>0</v>
      </c>
      <c r="R762" s="578">
        <f>N762-L762</f>
        <v>0</v>
      </c>
      <c r="S762" s="578">
        <f>'Allegato 1.1 (CE) new'!R762</f>
        <v>0</v>
      </c>
      <c r="U762" s="361"/>
    </row>
    <row r="763" spans="1:21">
      <c r="A763" s="605"/>
      <c r="B763" s="393" t="s">
        <v>2245</v>
      </c>
      <c r="C763" s="393" t="s">
        <v>1053</v>
      </c>
      <c r="D763" s="394" t="s">
        <v>1054</v>
      </c>
      <c r="E763" s="393">
        <v>5</v>
      </c>
      <c r="F763" s="395">
        <v>12</v>
      </c>
      <c r="G763" s="395">
        <v>1</v>
      </c>
      <c r="H763" s="395">
        <v>5</v>
      </c>
      <c r="I763" s="395">
        <v>0</v>
      </c>
      <c r="J763" s="396" t="s">
        <v>2250</v>
      </c>
      <c r="K763" s="593">
        <f>'Allegato 1.1 (CE) new'!L763</f>
        <v>26288</v>
      </c>
      <c r="L763" s="593">
        <f>'Allegato 1.1 (CE) new'!M763</f>
        <v>90232</v>
      </c>
      <c r="M763" s="593">
        <f>'Allegato 1.1 (CE) new'!N763</f>
        <v>0</v>
      </c>
      <c r="N763" s="593">
        <f>'Allegato 1.1 (CE) new'!O763</f>
        <v>0</v>
      </c>
      <c r="O763" s="593">
        <f t="shared" ref="O763:R763" si="374">O764</f>
        <v>0</v>
      </c>
      <c r="P763" s="593">
        <f t="shared" si="374"/>
        <v>0</v>
      </c>
      <c r="Q763" s="593">
        <f t="shared" si="374"/>
        <v>0</v>
      </c>
      <c r="R763" s="593">
        <f t="shared" si="374"/>
        <v>-90232</v>
      </c>
      <c r="S763" s="593">
        <f>'Allegato 1.1 (CE) new'!R763</f>
        <v>0</v>
      </c>
      <c r="U763" s="361"/>
    </row>
    <row r="764" spans="1:21">
      <c r="A764" s="606"/>
      <c r="B764" s="398" t="s">
        <v>2245</v>
      </c>
      <c r="C764" s="398" t="s">
        <v>1053</v>
      </c>
      <c r="D764" s="399" t="s">
        <v>1054</v>
      </c>
      <c r="E764" s="398">
        <v>5</v>
      </c>
      <c r="F764" s="400">
        <v>12</v>
      </c>
      <c r="G764" s="400">
        <v>1</v>
      </c>
      <c r="H764" s="400">
        <v>5</v>
      </c>
      <c r="I764" s="400">
        <v>1</v>
      </c>
      <c r="J764" s="406" t="s">
        <v>2250</v>
      </c>
      <c r="K764" s="594">
        <f>'Allegato 1.1 (CE) new'!L764</f>
        <v>26288</v>
      </c>
      <c r="L764" s="594">
        <f>'Allegato 1.1 (CE) new'!M764</f>
        <v>90232</v>
      </c>
      <c r="M764" s="594">
        <f>'Allegato 1.1 (CE) new'!N764</f>
        <v>0</v>
      </c>
      <c r="N764" s="594">
        <f>'Allegato 1.1 (CE) new'!O764</f>
        <v>0</v>
      </c>
      <c r="O764" s="578">
        <f>N764*0.02+N764</f>
        <v>0</v>
      </c>
      <c r="P764" s="578">
        <f>O764*0.02+O764</f>
        <v>0</v>
      </c>
      <c r="Q764" s="578">
        <f>N764-M764</f>
        <v>0</v>
      </c>
      <c r="R764" s="578">
        <f>N764-L764</f>
        <v>-90232</v>
      </c>
      <c r="S764" s="578">
        <f>'Allegato 1.1 (CE) new'!R764</f>
        <v>0</v>
      </c>
      <c r="U764" s="361"/>
    </row>
    <row r="765" spans="1:21">
      <c r="A765" s="606"/>
      <c r="B765" s="393" t="s">
        <v>2245</v>
      </c>
      <c r="C765" s="393" t="s">
        <v>1053</v>
      </c>
      <c r="D765" s="394" t="s">
        <v>1054</v>
      </c>
      <c r="E765" s="393">
        <v>5</v>
      </c>
      <c r="F765" s="395">
        <v>12</v>
      </c>
      <c r="G765" s="395">
        <v>1</v>
      </c>
      <c r="H765" s="395">
        <v>6</v>
      </c>
      <c r="I765" s="395">
        <v>0</v>
      </c>
      <c r="J765" s="396" t="s">
        <v>2251</v>
      </c>
      <c r="K765" s="593">
        <f>'Allegato 1.1 (CE) new'!L765</f>
        <v>0</v>
      </c>
      <c r="L765" s="593">
        <f>'Allegato 1.1 (CE) new'!M765</f>
        <v>0</v>
      </c>
      <c r="M765" s="593">
        <f>'Allegato 1.1 (CE) new'!N765</f>
        <v>0</v>
      </c>
      <c r="N765" s="593">
        <f>'Allegato 1.1 (CE) new'!O765</f>
        <v>0</v>
      </c>
      <c r="O765" s="593">
        <f t="shared" ref="O765:P765" si="375">O766</f>
        <v>0</v>
      </c>
      <c r="P765" s="593">
        <f t="shared" si="375"/>
        <v>0</v>
      </c>
      <c r="Q765" s="594">
        <f t="shared" ref="Q765:R765" si="376">ROUND(P765,0)</f>
        <v>0</v>
      </c>
      <c r="R765" s="594">
        <f t="shared" si="376"/>
        <v>0</v>
      </c>
      <c r="S765" s="593">
        <f>'Allegato 1.1 (CE) new'!R765</f>
        <v>0</v>
      </c>
      <c r="U765" s="361"/>
    </row>
    <row r="766" spans="1:21">
      <c r="A766" s="606"/>
      <c r="B766" s="398" t="s">
        <v>2245</v>
      </c>
      <c r="C766" s="398" t="s">
        <v>1053</v>
      </c>
      <c r="D766" s="399" t="s">
        <v>1054</v>
      </c>
      <c r="E766" s="398">
        <v>5</v>
      </c>
      <c r="F766" s="400">
        <v>12</v>
      </c>
      <c r="G766" s="400">
        <v>1</v>
      </c>
      <c r="H766" s="400">
        <v>6</v>
      </c>
      <c r="I766" s="400">
        <v>1</v>
      </c>
      <c r="J766" s="406" t="s">
        <v>2251</v>
      </c>
      <c r="K766" s="594">
        <f>'Allegato 1.1 (CE) new'!L766</f>
        <v>0</v>
      </c>
      <c r="L766" s="594">
        <f>'Allegato 1.1 (CE) new'!M766</f>
        <v>0</v>
      </c>
      <c r="M766" s="594">
        <f>'Allegato 1.1 (CE) new'!N766</f>
        <v>0</v>
      </c>
      <c r="N766" s="594">
        <f>'Allegato 1.1 (CE) new'!O766</f>
        <v>0</v>
      </c>
      <c r="O766" s="578">
        <f>N766*0.02+N766</f>
        <v>0</v>
      </c>
      <c r="P766" s="578">
        <f>O766*0.02+O766</f>
        <v>0</v>
      </c>
      <c r="Q766" s="578">
        <f>N766-M766</f>
        <v>0</v>
      </c>
      <c r="R766" s="578">
        <f>N766-L766</f>
        <v>0</v>
      </c>
      <c r="S766" s="578">
        <f>'Allegato 1.1 (CE) new'!R766</f>
        <v>0</v>
      </c>
      <c r="U766" s="361"/>
    </row>
    <row r="767" spans="1:21">
      <c r="A767" s="606"/>
      <c r="B767" s="393" t="s">
        <v>2245</v>
      </c>
      <c r="C767" s="393" t="s">
        <v>1053</v>
      </c>
      <c r="D767" s="394" t="s">
        <v>1054</v>
      </c>
      <c r="E767" s="393">
        <v>5</v>
      </c>
      <c r="F767" s="395">
        <v>12</v>
      </c>
      <c r="G767" s="395">
        <v>1</v>
      </c>
      <c r="H767" s="395">
        <v>7</v>
      </c>
      <c r="I767" s="395">
        <v>0</v>
      </c>
      <c r="J767" s="396" t="s">
        <v>2252</v>
      </c>
      <c r="K767" s="593">
        <f>'Allegato 1.1 (CE) new'!L767</f>
        <v>0</v>
      </c>
      <c r="L767" s="593">
        <f>'Allegato 1.1 (CE) new'!M767</f>
        <v>80649</v>
      </c>
      <c r="M767" s="593">
        <f>'Allegato 1.1 (CE) new'!N767</f>
        <v>0</v>
      </c>
      <c r="N767" s="593">
        <f>'Allegato 1.1 (CE) new'!O767</f>
        <v>0</v>
      </c>
      <c r="O767" s="593">
        <f t="shared" ref="O767:R767" si="377">O768</f>
        <v>0</v>
      </c>
      <c r="P767" s="593">
        <f t="shared" si="377"/>
        <v>0</v>
      </c>
      <c r="Q767" s="593">
        <f t="shared" si="377"/>
        <v>0</v>
      </c>
      <c r="R767" s="593">
        <f t="shared" si="377"/>
        <v>-80649</v>
      </c>
      <c r="S767" s="593">
        <f>'Allegato 1.1 (CE) new'!R767</f>
        <v>0</v>
      </c>
      <c r="U767" s="361"/>
    </row>
    <row r="768" spans="1:21">
      <c r="A768" s="606"/>
      <c r="B768" s="398" t="s">
        <v>2245</v>
      </c>
      <c r="C768" s="398" t="s">
        <v>1053</v>
      </c>
      <c r="D768" s="399" t="s">
        <v>1054</v>
      </c>
      <c r="E768" s="398">
        <v>5</v>
      </c>
      <c r="F768" s="400">
        <v>12</v>
      </c>
      <c r="G768" s="400">
        <v>1</v>
      </c>
      <c r="H768" s="400">
        <v>7</v>
      </c>
      <c r="I768" s="400">
        <v>1</v>
      </c>
      <c r="J768" s="406" t="s">
        <v>2252</v>
      </c>
      <c r="K768" s="594">
        <f>'Allegato 1.1 (CE) new'!L768</f>
        <v>0</v>
      </c>
      <c r="L768" s="594">
        <f>'Allegato 1.1 (CE) new'!M768</f>
        <v>80649</v>
      </c>
      <c r="M768" s="594">
        <f>'Allegato 1.1 (CE) new'!N768</f>
        <v>0</v>
      </c>
      <c r="N768" s="594">
        <f>'Allegato 1.1 (CE) new'!O768</f>
        <v>0</v>
      </c>
      <c r="O768" s="578">
        <f>N768*0.02+N768</f>
        <v>0</v>
      </c>
      <c r="P768" s="578">
        <f>O768*0.02+O768</f>
        <v>0</v>
      </c>
      <c r="Q768" s="578">
        <f>N768-M768</f>
        <v>0</v>
      </c>
      <c r="R768" s="578">
        <f>N768-L768</f>
        <v>-80649</v>
      </c>
      <c r="S768" s="578">
        <f>'Allegato 1.1 (CE) new'!R768</f>
        <v>0</v>
      </c>
      <c r="U768" s="361"/>
    </row>
    <row r="769" spans="1:21">
      <c r="A769" s="606"/>
      <c r="B769" s="393" t="s">
        <v>2245</v>
      </c>
      <c r="C769" s="393" t="s">
        <v>1053</v>
      </c>
      <c r="D769" s="394" t="s">
        <v>1054</v>
      </c>
      <c r="E769" s="393">
        <v>5</v>
      </c>
      <c r="F769" s="395">
        <v>12</v>
      </c>
      <c r="G769" s="395">
        <v>1</v>
      </c>
      <c r="H769" s="395">
        <v>8</v>
      </c>
      <c r="I769" s="395">
        <v>0</v>
      </c>
      <c r="J769" s="396" t="s">
        <v>2253</v>
      </c>
      <c r="K769" s="593">
        <f>'Allegato 1.1 (CE) new'!L769</f>
        <v>0</v>
      </c>
      <c r="L769" s="593">
        <f>'Allegato 1.1 (CE) new'!M769</f>
        <v>0</v>
      </c>
      <c r="M769" s="593">
        <f>'Allegato 1.1 (CE) new'!N769</f>
        <v>0</v>
      </c>
      <c r="N769" s="593">
        <f>'Allegato 1.1 (CE) new'!O769</f>
        <v>0</v>
      </c>
      <c r="O769" s="593">
        <f t="shared" ref="O769:P769" si="378">O770</f>
        <v>0</v>
      </c>
      <c r="P769" s="593">
        <f t="shared" si="378"/>
        <v>0</v>
      </c>
      <c r="Q769" s="594">
        <f t="shared" ref="Q769:R769" si="379">ROUND(P769,0)</f>
        <v>0</v>
      </c>
      <c r="R769" s="594">
        <f t="shared" si="379"/>
        <v>0</v>
      </c>
      <c r="S769" s="593">
        <f>'Allegato 1.1 (CE) new'!R769</f>
        <v>0</v>
      </c>
      <c r="U769" s="361"/>
    </row>
    <row r="770" spans="1:21">
      <c r="A770" s="606"/>
      <c r="B770" s="398" t="s">
        <v>2245</v>
      </c>
      <c r="C770" s="398" t="s">
        <v>1053</v>
      </c>
      <c r="D770" s="399" t="s">
        <v>1054</v>
      </c>
      <c r="E770" s="398">
        <v>5</v>
      </c>
      <c r="F770" s="400">
        <v>12</v>
      </c>
      <c r="G770" s="400">
        <v>1</v>
      </c>
      <c r="H770" s="400">
        <v>8</v>
      </c>
      <c r="I770" s="400">
        <v>1</v>
      </c>
      <c r="J770" s="406" t="s">
        <v>2253</v>
      </c>
      <c r="K770" s="594">
        <f>'Allegato 1.1 (CE) new'!L770</f>
        <v>0</v>
      </c>
      <c r="L770" s="594">
        <f>'Allegato 1.1 (CE) new'!M770</f>
        <v>0</v>
      </c>
      <c r="M770" s="594">
        <f>'Allegato 1.1 (CE) new'!N770</f>
        <v>0</v>
      </c>
      <c r="N770" s="594">
        <f>'Allegato 1.1 (CE) new'!O770</f>
        <v>0</v>
      </c>
      <c r="O770" s="578">
        <f>N770*0.02+N770</f>
        <v>0</v>
      </c>
      <c r="P770" s="578">
        <f>O770*0.02+O770</f>
        <v>0</v>
      </c>
      <c r="Q770" s="578">
        <f>N770-M770</f>
        <v>0</v>
      </c>
      <c r="R770" s="578">
        <f>N770-L770</f>
        <v>0</v>
      </c>
      <c r="S770" s="578">
        <f>'Allegato 1.1 (CE) new'!R770</f>
        <v>0</v>
      </c>
      <c r="U770" s="361"/>
    </row>
    <row r="771" spans="1:21">
      <c r="A771" s="606"/>
      <c r="B771" s="393" t="s">
        <v>2245</v>
      </c>
      <c r="C771" s="393" t="s">
        <v>1053</v>
      </c>
      <c r="D771" s="394" t="s">
        <v>1054</v>
      </c>
      <c r="E771" s="393">
        <v>5</v>
      </c>
      <c r="F771" s="395">
        <v>12</v>
      </c>
      <c r="G771" s="395">
        <v>1</v>
      </c>
      <c r="H771" s="395">
        <v>9</v>
      </c>
      <c r="I771" s="395">
        <v>0</v>
      </c>
      <c r="J771" s="396" t="s">
        <v>2254</v>
      </c>
      <c r="K771" s="593">
        <f>'Allegato 1.1 (CE) new'!L771</f>
        <v>30820.11</v>
      </c>
      <c r="L771" s="593">
        <f>'Allegato 1.1 (CE) new'!M771</f>
        <v>92851</v>
      </c>
      <c r="M771" s="593">
        <f>'Allegato 1.1 (CE) new'!N771</f>
        <v>1311396</v>
      </c>
      <c r="N771" s="593">
        <f>'Allegato 1.1 (CE) new'!O771</f>
        <v>1311396</v>
      </c>
      <c r="O771" s="593">
        <f t="shared" ref="O771:R771" si="380">O772</f>
        <v>1337623.92</v>
      </c>
      <c r="P771" s="593">
        <f t="shared" si="380"/>
        <v>1364376.3983999998</v>
      </c>
      <c r="Q771" s="593">
        <f t="shared" si="380"/>
        <v>0</v>
      </c>
      <c r="R771" s="593">
        <f t="shared" si="380"/>
        <v>1218545</v>
      </c>
      <c r="S771" s="593">
        <f>'Allegato 1.1 (CE) new'!R771</f>
        <v>0</v>
      </c>
      <c r="U771" s="361"/>
    </row>
    <row r="772" spans="1:21">
      <c r="A772" s="606"/>
      <c r="B772" s="398" t="s">
        <v>2245</v>
      </c>
      <c r="C772" s="398" t="s">
        <v>1053</v>
      </c>
      <c r="D772" s="399" t="s">
        <v>1054</v>
      </c>
      <c r="E772" s="398">
        <v>5</v>
      </c>
      <c r="F772" s="400">
        <v>12</v>
      </c>
      <c r="G772" s="400">
        <v>1</v>
      </c>
      <c r="H772" s="400">
        <v>9</v>
      </c>
      <c r="I772" s="400">
        <v>1</v>
      </c>
      <c r="J772" s="406" t="s">
        <v>2254</v>
      </c>
      <c r="K772" s="594">
        <f>'Allegato 1.1 (CE) new'!L772</f>
        <v>30820.11</v>
      </c>
      <c r="L772" s="594">
        <f>'Allegato 1.1 (CE) new'!M772</f>
        <v>92851</v>
      </c>
      <c r="M772" s="594">
        <f>'Allegato 1.1 (CE) new'!N772</f>
        <v>1311396</v>
      </c>
      <c r="N772" s="594">
        <f>'Allegato 1.1 (CE) new'!O772</f>
        <v>1311396</v>
      </c>
      <c r="O772" s="578">
        <f>N772*0.02+N772</f>
        <v>1337623.92</v>
      </c>
      <c r="P772" s="578">
        <f>O772*0.02+O772</f>
        <v>1364376.3983999998</v>
      </c>
      <c r="Q772" s="578">
        <f>N772-M772</f>
        <v>0</v>
      </c>
      <c r="R772" s="578">
        <f>N772-L772</f>
        <v>1218545</v>
      </c>
      <c r="S772" s="578">
        <f>'Allegato 1.1 (CE) new'!R772</f>
        <v>0</v>
      </c>
      <c r="U772" s="361"/>
    </row>
    <row r="773" spans="1:21">
      <c r="A773" s="609"/>
      <c r="B773" s="383" t="s">
        <v>2255</v>
      </c>
      <c r="C773" s="383" t="s">
        <v>1055</v>
      </c>
      <c r="D773" s="382" t="s">
        <v>2256</v>
      </c>
      <c r="E773" s="383">
        <v>5</v>
      </c>
      <c r="F773" s="384">
        <v>13</v>
      </c>
      <c r="G773" s="384">
        <v>0</v>
      </c>
      <c r="H773" s="384">
        <v>0</v>
      </c>
      <c r="I773" s="384">
        <v>0</v>
      </c>
      <c r="J773" s="385" t="s">
        <v>2257</v>
      </c>
      <c r="K773" s="591">
        <f>'Allegato 1.1 (CE) new'!L773</f>
        <v>0</v>
      </c>
      <c r="L773" s="591">
        <f>'Allegato 1.1 (CE) new'!M773</f>
        <v>0</v>
      </c>
      <c r="M773" s="591">
        <f>'Allegato 1.1 (CE) new'!N773</f>
        <v>0</v>
      </c>
      <c r="N773" s="591">
        <f>'Allegato 1.1 (CE) new'!O773</f>
        <v>0</v>
      </c>
      <c r="O773" s="591">
        <f t="shared" ref="O773:R773" si="381">O774+O777</f>
        <v>0</v>
      </c>
      <c r="P773" s="591">
        <f t="shared" si="381"/>
        <v>0</v>
      </c>
      <c r="Q773" s="591">
        <f t="shared" si="381"/>
        <v>0</v>
      </c>
      <c r="R773" s="591">
        <f t="shared" si="381"/>
        <v>0</v>
      </c>
      <c r="S773" s="591">
        <f>'Allegato 1.1 (CE) new'!R773</f>
        <v>0</v>
      </c>
      <c r="U773" s="361"/>
    </row>
    <row r="774" spans="1:21" ht="25.5">
      <c r="A774" s="607"/>
      <c r="B774" s="389" t="s">
        <v>2258</v>
      </c>
      <c r="C774" s="389" t="s">
        <v>1057</v>
      </c>
      <c r="D774" s="388" t="s">
        <v>2259</v>
      </c>
      <c r="E774" s="389">
        <v>5</v>
      </c>
      <c r="F774" s="390">
        <v>13</v>
      </c>
      <c r="G774" s="390">
        <v>1</v>
      </c>
      <c r="H774" s="390">
        <v>0</v>
      </c>
      <c r="I774" s="390">
        <v>0</v>
      </c>
      <c r="J774" s="391" t="s">
        <v>2260</v>
      </c>
      <c r="K774" s="592">
        <f>'Allegato 1.1 (CE) new'!L774</f>
        <v>0</v>
      </c>
      <c r="L774" s="592">
        <f>'Allegato 1.1 (CE) new'!M774</f>
        <v>0</v>
      </c>
      <c r="M774" s="592">
        <f>'Allegato 1.1 (CE) new'!N774</f>
        <v>0</v>
      </c>
      <c r="N774" s="592">
        <f>'Allegato 1.1 (CE) new'!O774</f>
        <v>0</v>
      </c>
      <c r="O774" s="592">
        <f t="shared" ref="O774:R775" si="382">O775</f>
        <v>0</v>
      </c>
      <c r="P774" s="592">
        <f t="shared" si="382"/>
        <v>0</v>
      </c>
      <c r="Q774" s="592"/>
      <c r="R774" s="592"/>
      <c r="S774" s="592">
        <f>'Allegato 1.1 (CE) new'!R774</f>
        <v>0</v>
      </c>
      <c r="U774" s="361"/>
    </row>
    <row r="775" spans="1:21">
      <c r="A775" s="605"/>
      <c r="B775" s="393" t="s">
        <v>2258</v>
      </c>
      <c r="C775" s="393" t="s">
        <v>1057</v>
      </c>
      <c r="D775" s="394" t="s">
        <v>1058</v>
      </c>
      <c r="E775" s="393">
        <v>5</v>
      </c>
      <c r="F775" s="395">
        <v>13</v>
      </c>
      <c r="G775" s="395">
        <v>1</v>
      </c>
      <c r="H775" s="395">
        <v>1</v>
      </c>
      <c r="I775" s="395">
        <v>0</v>
      </c>
      <c r="J775" s="396" t="s">
        <v>2261</v>
      </c>
      <c r="K775" s="593">
        <f>'Allegato 1.1 (CE) new'!L775</f>
        <v>0</v>
      </c>
      <c r="L775" s="593">
        <f>'Allegato 1.1 (CE) new'!M775</f>
        <v>0</v>
      </c>
      <c r="M775" s="593">
        <f>'Allegato 1.1 (CE) new'!N775</f>
        <v>0</v>
      </c>
      <c r="N775" s="593">
        <f>'Allegato 1.1 (CE) new'!O775</f>
        <v>0</v>
      </c>
      <c r="O775" s="593">
        <f t="shared" si="382"/>
        <v>0</v>
      </c>
      <c r="P775" s="593">
        <f t="shared" si="382"/>
        <v>0</v>
      </c>
      <c r="Q775" s="593">
        <f t="shared" si="382"/>
        <v>0</v>
      </c>
      <c r="R775" s="593">
        <f t="shared" si="382"/>
        <v>0</v>
      </c>
      <c r="S775" s="593">
        <f>'Allegato 1.1 (CE) new'!R775</f>
        <v>0</v>
      </c>
      <c r="U775" s="361"/>
    </row>
    <row r="776" spans="1:21">
      <c r="A776" s="606"/>
      <c r="B776" s="398" t="s">
        <v>2258</v>
      </c>
      <c r="C776" s="398" t="s">
        <v>1057</v>
      </c>
      <c r="D776" s="399" t="s">
        <v>1058</v>
      </c>
      <c r="E776" s="398">
        <v>5</v>
      </c>
      <c r="F776" s="400">
        <v>13</v>
      </c>
      <c r="G776" s="400">
        <v>1</v>
      </c>
      <c r="H776" s="400">
        <v>1</v>
      </c>
      <c r="I776" s="400">
        <v>1</v>
      </c>
      <c r="J776" s="406" t="s">
        <v>2261</v>
      </c>
      <c r="K776" s="594">
        <f>'Allegato 1.1 (CE) new'!L776</f>
        <v>0</v>
      </c>
      <c r="L776" s="594">
        <f>'Allegato 1.1 (CE) new'!M776</f>
        <v>0</v>
      </c>
      <c r="M776" s="594">
        <f>'Allegato 1.1 (CE) new'!N776</f>
        <v>0</v>
      </c>
      <c r="N776" s="594">
        <f>'Allegato 1.1 (CE) new'!O776</f>
        <v>0</v>
      </c>
      <c r="O776" s="578">
        <f>N776*0.02+N776</f>
        <v>0</v>
      </c>
      <c r="P776" s="578">
        <f>O776*0.02+O776</f>
        <v>0</v>
      </c>
      <c r="Q776" s="578">
        <f>N776-M776</f>
        <v>0</v>
      </c>
      <c r="R776" s="578">
        <f>N776-L776</f>
        <v>0</v>
      </c>
      <c r="S776" s="578">
        <f>'Allegato 1.1 (CE) new'!R776</f>
        <v>0</v>
      </c>
      <c r="U776" s="361"/>
    </row>
    <row r="777" spans="1:21">
      <c r="A777" s="607"/>
      <c r="B777" s="389" t="s">
        <v>2262</v>
      </c>
      <c r="C777" s="389" t="s">
        <v>1059</v>
      </c>
      <c r="D777" s="388" t="s">
        <v>2263</v>
      </c>
      <c r="E777" s="389">
        <v>5</v>
      </c>
      <c r="F777" s="390">
        <v>13</v>
      </c>
      <c r="G777" s="390">
        <v>2</v>
      </c>
      <c r="H777" s="390">
        <v>0</v>
      </c>
      <c r="I777" s="390">
        <v>0</v>
      </c>
      <c r="J777" s="391" t="s">
        <v>2264</v>
      </c>
      <c r="K777" s="592">
        <f>'Allegato 1.1 (CE) new'!L777</f>
        <v>0</v>
      </c>
      <c r="L777" s="592">
        <f>'Allegato 1.1 (CE) new'!M777</f>
        <v>0</v>
      </c>
      <c r="M777" s="592">
        <f>'Allegato 1.1 (CE) new'!N777</f>
        <v>0</v>
      </c>
      <c r="N777" s="592">
        <f>'Allegato 1.1 (CE) new'!O777</f>
        <v>0</v>
      </c>
      <c r="O777" s="592">
        <f t="shared" ref="O777:R778" si="383">O778</f>
        <v>0</v>
      </c>
      <c r="P777" s="592">
        <f t="shared" si="383"/>
        <v>0</v>
      </c>
      <c r="Q777" s="592">
        <f t="shared" si="383"/>
        <v>0</v>
      </c>
      <c r="R777" s="592">
        <f t="shared" si="383"/>
        <v>0</v>
      </c>
      <c r="S777" s="592">
        <f>'Allegato 1.1 (CE) new'!R777</f>
        <v>0</v>
      </c>
      <c r="U777" s="361"/>
    </row>
    <row r="778" spans="1:21">
      <c r="A778" s="605"/>
      <c r="B778" s="393" t="s">
        <v>2262</v>
      </c>
      <c r="C778" s="393" t="s">
        <v>1059</v>
      </c>
      <c r="D778" s="394" t="s">
        <v>1060</v>
      </c>
      <c r="E778" s="393">
        <v>5</v>
      </c>
      <c r="F778" s="395">
        <v>13</v>
      </c>
      <c r="G778" s="395">
        <v>2</v>
      </c>
      <c r="H778" s="395">
        <v>1</v>
      </c>
      <c r="I778" s="395">
        <v>0</v>
      </c>
      <c r="J778" s="396" t="s">
        <v>2265</v>
      </c>
      <c r="K778" s="593">
        <f>'Allegato 1.1 (CE) new'!L778</f>
        <v>0</v>
      </c>
      <c r="L778" s="593">
        <f>'Allegato 1.1 (CE) new'!M778</f>
        <v>0</v>
      </c>
      <c r="M778" s="593">
        <f>'Allegato 1.1 (CE) new'!N778</f>
        <v>0</v>
      </c>
      <c r="N778" s="593">
        <f>'Allegato 1.1 (CE) new'!O778</f>
        <v>0</v>
      </c>
      <c r="O778" s="593">
        <f t="shared" si="383"/>
        <v>0</v>
      </c>
      <c r="P778" s="593">
        <f t="shared" si="383"/>
        <v>0</v>
      </c>
      <c r="Q778" s="593">
        <f t="shared" si="383"/>
        <v>0</v>
      </c>
      <c r="R778" s="593">
        <f t="shared" si="383"/>
        <v>0</v>
      </c>
      <c r="S778" s="593">
        <f>'Allegato 1.1 (CE) new'!R778</f>
        <v>0</v>
      </c>
      <c r="U778" s="361"/>
    </row>
    <row r="779" spans="1:21">
      <c r="A779" s="606"/>
      <c r="B779" s="398" t="s">
        <v>2262</v>
      </c>
      <c r="C779" s="398" t="s">
        <v>1059</v>
      </c>
      <c r="D779" s="399" t="s">
        <v>1060</v>
      </c>
      <c r="E779" s="398">
        <v>5</v>
      </c>
      <c r="F779" s="400">
        <v>13</v>
      </c>
      <c r="G779" s="400">
        <v>2</v>
      </c>
      <c r="H779" s="400">
        <v>1</v>
      </c>
      <c r="I779" s="400">
        <v>1</v>
      </c>
      <c r="J779" s="406" t="s">
        <v>2265</v>
      </c>
      <c r="K779" s="594">
        <f>'Allegato 1.1 (CE) new'!L779</f>
        <v>0</v>
      </c>
      <c r="L779" s="594">
        <f>'Allegato 1.1 (CE) new'!M779</f>
        <v>0</v>
      </c>
      <c r="M779" s="594">
        <f>'Allegato 1.1 (CE) new'!N779</f>
        <v>0</v>
      </c>
      <c r="N779" s="594">
        <f>'Allegato 1.1 (CE) new'!O779</f>
        <v>0</v>
      </c>
      <c r="O779" s="578">
        <f>N779*0.02+N779</f>
        <v>0</v>
      </c>
      <c r="P779" s="578">
        <f>O779*0.02+O779</f>
        <v>0</v>
      </c>
      <c r="Q779" s="578">
        <f>N779-M779</f>
        <v>0</v>
      </c>
      <c r="R779" s="578">
        <f>N779-L779</f>
        <v>0</v>
      </c>
      <c r="S779" s="578">
        <f>'Allegato 1.1 (CE) new'!R779</f>
        <v>0</v>
      </c>
      <c r="U779" s="361"/>
    </row>
    <row r="780" spans="1:21">
      <c r="A780" s="609"/>
      <c r="B780" s="383" t="s">
        <v>1612</v>
      </c>
      <c r="C780" s="383" t="s">
        <v>1061</v>
      </c>
      <c r="D780" s="382" t="s">
        <v>1613</v>
      </c>
      <c r="E780" s="383">
        <v>5</v>
      </c>
      <c r="F780" s="384">
        <v>14</v>
      </c>
      <c r="G780" s="384">
        <v>0</v>
      </c>
      <c r="H780" s="384">
        <v>0</v>
      </c>
      <c r="I780" s="384">
        <v>0</v>
      </c>
      <c r="J780" s="385" t="s">
        <v>2266</v>
      </c>
      <c r="K780" s="591">
        <f>'Allegato 1.1 (CE) new'!L780</f>
        <v>5554568.96</v>
      </c>
      <c r="L780" s="591">
        <f>'Allegato 1.1 (CE) new'!M780</f>
        <v>0</v>
      </c>
      <c r="M780" s="591">
        <f>'Allegato 1.1 (CE) new'!N780</f>
        <v>-1103264</v>
      </c>
      <c r="N780" s="591">
        <f>'Allegato 1.1 (CE) new'!O780</f>
        <v>0</v>
      </c>
      <c r="O780" s="591">
        <f t="shared" ref="O780:R780" si="384">O781+O814</f>
        <v>0</v>
      </c>
      <c r="P780" s="591">
        <f t="shared" si="384"/>
        <v>0</v>
      </c>
      <c r="Q780" s="591">
        <f t="shared" si="384"/>
        <v>1103264</v>
      </c>
      <c r="R780" s="591">
        <f t="shared" si="384"/>
        <v>0</v>
      </c>
      <c r="S780" s="591">
        <f>'Allegato 1.1 (CE) new'!R780</f>
        <v>0</v>
      </c>
      <c r="U780" s="361"/>
    </row>
    <row r="781" spans="1:21">
      <c r="A781" s="607"/>
      <c r="B781" s="389" t="s">
        <v>1615</v>
      </c>
      <c r="C781" s="389" t="s">
        <v>1063</v>
      </c>
      <c r="D781" s="388" t="s">
        <v>1616</v>
      </c>
      <c r="E781" s="389">
        <v>5</v>
      </c>
      <c r="F781" s="390">
        <v>14</v>
      </c>
      <c r="G781" s="390">
        <v>1</v>
      </c>
      <c r="H781" s="390">
        <v>0</v>
      </c>
      <c r="I781" s="390">
        <v>0</v>
      </c>
      <c r="J781" s="391" t="s">
        <v>2267</v>
      </c>
      <c r="K781" s="592">
        <f>'Allegato 1.1 (CE) new'!L781</f>
        <v>5492219.4400000004</v>
      </c>
      <c r="L781" s="592">
        <f>'Allegato 1.1 (CE) new'!M781</f>
        <v>0</v>
      </c>
      <c r="M781" s="592">
        <f>'Allegato 1.1 (CE) new'!N781</f>
        <v>-1105073</v>
      </c>
      <c r="N781" s="592">
        <f>'Allegato 1.1 (CE) new'!O781</f>
        <v>0</v>
      </c>
      <c r="O781" s="592">
        <f t="shared" ref="O781:R781" si="385">O782+O794+O798+O803+O805+O807+O809+O812</f>
        <v>0</v>
      </c>
      <c r="P781" s="592">
        <f t="shared" si="385"/>
        <v>0</v>
      </c>
      <c r="Q781" s="592">
        <f t="shared" si="385"/>
        <v>1105073</v>
      </c>
      <c r="R781" s="592">
        <f t="shared" si="385"/>
        <v>0</v>
      </c>
      <c r="S781" s="592">
        <f>'Allegato 1.1 (CE) new'!R781</f>
        <v>0</v>
      </c>
      <c r="U781" s="361"/>
    </row>
    <row r="782" spans="1:21">
      <c r="A782" s="605"/>
      <c r="B782" s="393" t="s">
        <v>1615</v>
      </c>
      <c r="C782" s="393" t="s">
        <v>1063</v>
      </c>
      <c r="D782" s="394" t="s">
        <v>1064</v>
      </c>
      <c r="E782" s="393">
        <v>5</v>
      </c>
      <c r="F782" s="395">
        <v>14</v>
      </c>
      <c r="G782" s="395">
        <v>1</v>
      </c>
      <c r="H782" s="395">
        <v>1</v>
      </c>
      <c r="I782" s="395">
        <v>0</v>
      </c>
      <c r="J782" s="396" t="s">
        <v>1618</v>
      </c>
      <c r="K782" s="593">
        <f>'Allegato 1.1 (CE) new'!L782</f>
        <v>5492219.4400000004</v>
      </c>
      <c r="L782" s="593">
        <f>'Allegato 1.1 (CE) new'!M782</f>
        <v>0</v>
      </c>
      <c r="M782" s="593">
        <f>'Allegato 1.1 (CE) new'!N782</f>
        <v>-1105073</v>
      </c>
      <c r="N782" s="593">
        <f>'Allegato 1.1 (CE) new'!O782</f>
        <v>0</v>
      </c>
      <c r="O782" s="593">
        <f t="shared" ref="O782:R782" si="386">SUBTOTAL(9,O783:O793)</f>
        <v>0</v>
      </c>
      <c r="P782" s="593">
        <f t="shared" si="386"/>
        <v>0</v>
      </c>
      <c r="Q782" s="593">
        <f t="shared" si="386"/>
        <v>1105073</v>
      </c>
      <c r="R782" s="593">
        <f t="shared" si="386"/>
        <v>0</v>
      </c>
      <c r="S782" s="593">
        <f>'Allegato 1.1 (CE) new'!R782</f>
        <v>0</v>
      </c>
      <c r="U782" s="361"/>
    </row>
    <row r="783" spans="1:21" ht="25.5">
      <c r="A783" s="606"/>
      <c r="B783" s="398" t="s">
        <v>1615</v>
      </c>
      <c r="C783" s="398" t="s">
        <v>1063</v>
      </c>
      <c r="D783" s="399" t="s">
        <v>1064</v>
      </c>
      <c r="E783" s="398">
        <v>5</v>
      </c>
      <c r="F783" s="400">
        <v>14</v>
      </c>
      <c r="G783" s="400">
        <v>1</v>
      </c>
      <c r="H783" s="400">
        <v>1</v>
      </c>
      <c r="I783" s="400">
        <v>1</v>
      </c>
      <c r="J783" s="406" t="s">
        <v>1619</v>
      </c>
      <c r="K783" s="594">
        <f>'Allegato 1.1 (CE) new'!L783</f>
        <v>5492219.4400000004</v>
      </c>
      <c r="L783" s="594">
        <f>'Allegato 1.1 (CE) new'!M783</f>
        <v>0</v>
      </c>
      <c r="M783" s="594">
        <f>'Allegato 1.1 (CE) new'!N783</f>
        <v>-1105073</v>
      </c>
      <c r="N783" s="594">
        <f>'Allegato 1.1 (CE) new'!O783</f>
        <v>0</v>
      </c>
      <c r="O783" s="578">
        <f t="shared" ref="O783:P793" si="387">N783*0.02+N783</f>
        <v>0</v>
      </c>
      <c r="P783" s="578">
        <f t="shared" si="387"/>
        <v>0</v>
      </c>
      <c r="Q783" s="578">
        <f t="shared" ref="Q783:Q793" si="388">N783-M783</f>
        <v>1105073</v>
      </c>
      <c r="R783" s="578">
        <f t="shared" ref="R783:R793" si="389">N783-L783</f>
        <v>0</v>
      </c>
      <c r="S783" s="578">
        <f>'Allegato 1.1 (CE) new'!R783</f>
        <v>0</v>
      </c>
      <c r="U783" s="361"/>
    </row>
    <row r="784" spans="1:21">
      <c r="A784" s="606"/>
      <c r="B784" s="398" t="s">
        <v>1615</v>
      </c>
      <c r="C784" s="398" t="s">
        <v>1063</v>
      </c>
      <c r="D784" s="399" t="s">
        <v>1064</v>
      </c>
      <c r="E784" s="398">
        <v>5</v>
      </c>
      <c r="F784" s="400">
        <v>14</v>
      </c>
      <c r="G784" s="400">
        <v>1</v>
      </c>
      <c r="H784" s="400">
        <v>1</v>
      </c>
      <c r="I784" s="400">
        <v>2</v>
      </c>
      <c r="J784" s="406" t="s">
        <v>1620</v>
      </c>
      <c r="K784" s="594">
        <f>'Allegato 1.1 (CE) new'!L784</f>
        <v>0</v>
      </c>
      <c r="L784" s="594">
        <f>'Allegato 1.1 (CE) new'!M784</f>
        <v>0</v>
      </c>
      <c r="M784" s="594">
        <f>'Allegato 1.1 (CE) new'!N784</f>
        <v>0</v>
      </c>
      <c r="N784" s="594">
        <f>'Allegato 1.1 (CE) new'!O784</f>
        <v>0</v>
      </c>
      <c r="O784" s="578">
        <f t="shared" si="387"/>
        <v>0</v>
      </c>
      <c r="P784" s="578">
        <f t="shared" si="387"/>
        <v>0</v>
      </c>
      <c r="Q784" s="578">
        <f t="shared" si="388"/>
        <v>0</v>
      </c>
      <c r="R784" s="578">
        <f t="shared" si="389"/>
        <v>0</v>
      </c>
      <c r="S784" s="578">
        <f>'Allegato 1.1 (CE) new'!R784</f>
        <v>0</v>
      </c>
      <c r="U784" s="361"/>
    </row>
    <row r="785" spans="1:21">
      <c r="A785" s="606"/>
      <c r="B785" s="398" t="s">
        <v>1615</v>
      </c>
      <c r="C785" s="398" t="s">
        <v>1063</v>
      </c>
      <c r="D785" s="399" t="s">
        <v>1064</v>
      </c>
      <c r="E785" s="398">
        <v>5</v>
      </c>
      <c r="F785" s="400">
        <v>14</v>
      </c>
      <c r="G785" s="400">
        <v>1</v>
      </c>
      <c r="H785" s="400">
        <v>1</v>
      </c>
      <c r="I785" s="400">
        <v>3</v>
      </c>
      <c r="J785" s="406" t="s">
        <v>1621</v>
      </c>
      <c r="K785" s="594">
        <f>'Allegato 1.1 (CE) new'!L785</f>
        <v>0</v>
      </c>
      <c r="L785" s="594">
        <f>'Allegato 1.1 (CE) new'!M785</f>
        <v>0</v>
      </c>
      <c r="M785" s="594">
        <f>'Allegato 1.1 (CE) new'!N785</f>
        <v>0</v>
      </c>
      <c r="N785" s="594">
        <f>'Allegato 1.1 (CE) new'!O785</f>
        <v>0</v>
      </c>
      <c r="O785" s="578">
        <f t="shared" si="387"/>
        <v>0</v>
      </c>
      <c r="P785" s="578">
        <f t="shared" si="387"/>
        <v>0</v>
      </c>
      <c r="Q785" s="578">
        <f t="shared" si="388"/>
        <v>0</v>
      </c>
      <c r="R785" s="578">
        <f t="shared" si="389"/>
        <v>0</v>
      </c>
      <c r="S785" s="578">
        <f>'Allegato 1.1 (CE) new'!R785</f>
        <v>0</v>
      </c>
      <c r="U785" s="361"/>
    </row>
    <row r="786" spans="1:21">
      <c r="A786" s="606"/>
      <c r="B786" s="398" t="s">
        <v>1615</v>
      </c>
      <c r="C786" s="398" t="s">
        <v>1063</v>
      </c>
      <c r="D786" s="399" t="s">
        <v>1064</v>
      </c>
      <c r="E786" s="398">
        <v>5</v>
      </c>
      <c r="F786" s="400">
        <v>14</v>
      </c>
      <c r="G786" s="400">
        <v>1</v>
      </c>
      <c r="H786" s="400">
        <v>1</v>
      </c>
      <c r="I786" s="400">
        <v>4</v>
      </c>
      <c r="J786" s="401" t="s">
        <v>1622</v>
      </c>
      <c r="K786" s="578">
        <f>'Allegato 1.1 (CE) new'!L786</f>
        <v>0</v>
      </c>
      <c r="L786" s="578">
        <f>'Allegato 1.1 (CE) new'!M786</f>
        <v>0</v>
      </c>
      <c r="M786" s="578">
        <f>'Allegato 1.1 (CE) new'!N786</f>
        <v>0</v>
      </c>
      <c r="N786" s="578">
        <f>'Allegato 1.1 (CE) new'!O786</f>
        <v>0</v>
      </c>
      <c r="O786" s="578">
        <f t="shared" si="387"/>
        <v>0</v>
      </c>
      <c r="P786" s="578">
        <f t="shared" si="387"/>
        <v>0</v>
      </c>
      <c r="Q786" s="578">
        <f t="shared" si="388"/>
        <v>0</v>
      </c>
      <c r="R786" s="578">
        <f t="shared" si="389"/>
        <v>0</v>
      </c>
      <c r="S786" s="578">
        <f>'Allegato 1.1 (CE) new'!R786</f>
        <v>0</v>
      </c>
      <c r="U786" s="361"/>
    </row>
    <row r="787" spans="1:21">
      <c r="A787" s="606"/>
      <c r="B787" s="398" t="s">
        <v>1615</v>
      </c>
      <c r="C787" s="398" t="s">
        <v>1063</v>
      </c>
      <c r="D787" s="399" t="s">
        <v>1064</v>
      </c>
      <c r="E787" s="398">
        <v>5</v>
      </c>
      <c r="F787" s="400">
        <v>14</v>
      </c>
      <c r="G787" s="400">
        <v>1</v>
      </c>
      <c r="H787" s="400">
        <v>1</v>
      </c>
      <c r="I787" s="400">
        <v>5</v>
      </c>
      <c r="J787" s="401" t="s">
        <v>1623</v>
      </c>
      <c r="K787" s="578">
        <f>'Allegato 1.1 (CE) new'!L787</f>
        <v>0</v>
      </c>
      <c r="L787" s="578">
        <f>'Allegato 1.1 (CE) new'!M787</f>
        <v>0</v>
      </c>
      <c r="M787" s="578">
        <f>'Allegato 1.1 (CE) new'!N787</f>
        <v>0</v>
      </c>
      <c r="N787" s="578">
        <f>'Allegato 1.1 (CE) new'!O787</f>
        <v>0</v>
      </c>
      <c r="O787" s="578">
        <f t="shared" si="387"/>
        <v>0</v>
      </c>
      <c r="P787" s="578">
        <f t="shared" si="387"/>
        <v>0</v>
      </c>
      <c r="Q787" s="578">
        <f t="shared" si="388"/>
        <v>0</v>
      </c>
      <c r="R787" s="578">
        <f t="shared" si="389"/>
        <v>0</v>
      </c>
      <c r="S787" s="578">
        <f>'Allegato 1.1 (CE) new'!R787</f>
        <v>0</v>
      </c>
      <c r="U787" s="361"/>
    </row>
    <row r="788" spans="1:21">
      <c r="A788" s="606"/>
      <c r="B788" s="398" t="s">
        <v>1615</v>
      </c>
      <c r="C788" s="398" t="s">
        <v>1063</v>
      </c>
      <c r="D788" s="399" t="s">
        <v>1064</v>
      </c>
      <c r="E788" s="398">
        <v>5</v>
      </c>
      <c r="F788" s="400">
        <v>14</v>
      </c>
      <c r="G788" s="400">
        <v>1</v>
      </c>
      <c r="H788" s="400">
        <v>1</v>
      </c>
      <c r="I788" s="400">
        <v>6</v>
      </c>
      <c r="J788" s="406" t="s">
        <v>1624</v>
      </c>
      <c r="K788" s="594">
        <f>'Allegato 1.1 (CE) new'!L788</f>
        <v>0</v>
      </c>
      <c r="L788" s="594">
        <f>'Allegato 1.1 (CE) new'!M788</f>
        <v>0</v>
      </c>
      <c r="M788" s="594">
        <f>'Allegato 1.1 (CE) new'!N788</f>
        <v>0</v>
      </c>
      <c r="N788" s="594">
        <f>'Allegato 1.1 (CE) new'!O788</f>
        <v>0</v>
      </c>
      <c r="O788" s="578">
        <f t="shared" si="387"/>
        <v>0</v>
      </c>
      <c r="P788" s="578">
        <f t="shared" si="387"/>
        <v>0</v>
      </c>
      <c r="Q788" s="578">
        <f t="shared" si="388"/>
        <v>0</v>
      </c>
      <c r="R788" s="578">
        <f t="shared" si="389"/>
        <v>0</v>
      </c>
      <c r="S788" s="578">
        <f>'Allegato 1.1 (CE) new'!R788</f>
        <v>0</v>
      </c>
      <c r="U788" s="361"/>
    </row>
    <row r="789" spans="1:21">
      <c r="A789" s="606"/>
      <c r="B789" s="398" t="s">
        <v>1615</v>
      </c>
      <c r="C789" s="398" t="s">
        <v>1063</v>
      </c>
      <c r="D789" s="399" t="s">
        <v>1064</v>
      </c>
      <c r="E789" s="398">
        <v>5</v>
      </c>
      <c r="F789" s="400">
        <v>14</v>
      </c>
      <c r="G789" s="400">
        <v>1</v>
      </c>
      <c r="H789" s="400">
        <v>1</v>
      </c>
      <c r="I789" s="400">
        <v>7</v>
      </c>
      <c r="J789" s="406" t="s">
        <v>1625</v>
      </c>
      <c r="K789" s="594">
        <f>'Allegato 1.1 (CE) new'!L789</f>
        <v>0</v>
      </c>
      <c r="L789" s="594">
        <f>'Allegato 1.1 (CE) new'!M789</f>
        <v>0</v>
      </c>
      <c r="M789" s="594">
        <f>'Allegato 1.1 (CE) new'!N789</f>
        <v>0</v>
      </c>
      <c r="N789" s="594">
        <f>'Allegato 1.1 (CE) new'!O789</f>
        <v>0</v>
      </c>
      <c r="O789" s="578">
        <f t="shared" si="387"/>
        <v>0</v>
      </c>
      <c r="P789" s="578">
        <f t="shared" si="387"/>
        <v>0</v>
      </c>
      <c r="Q789" s="578">
        <f t="shared" si="388"/>
        <v>0</v>
      </c>
      <c r="R789" s="578">
        <f t="shared" si="389"/>
        <v>0</v>
      </c>
      <c r="S789" s="578">
        <f>'Allegato 1.1 (CE) new'!R789</f>
        <v>0</v>
      </c>
      <c r="U789" s="361"/>
    </row>
    <row r="790" spans="1:21">
      <c r="A790" s="606"/>
      <c r="B790" s="398" t="s">
        <v>1615</v>
      </c>
      <c r="C790" s="398" t="s">
        <v>1063</v>
      </c>
      <c r="D790" s="399" t="s">
        <v>1064</v>
      </c>
      <c r="E790" s="398">
        <v>5</v>
      </c>
      <c r="F790" s="400">
        <v>14</v>
      </c>
      <c r="G790" s="400">
        <v>1</v>
      </c>
      <c r="H790" s="400">
        <v>1</v>
      </c>
      <c r="I790" s="400">
        <v>8</v>
      </c>
      <c r="J790" s="406" t="s">
        <v>1626</v>
      </c>
      <c r="K790" s="594">
        <f>'Allegato 1.1 (CE) new'!L790</f>
        <v>0</v>
      </c>
      <c r="L790" s="594">
        <f>'Allegato 1.1 (CE) new'!M790</f>
        <v>0</v>
      </c>
      <c r="M790" s="594">
        <f>'Allegato 1.1 (CE) new'!N790</f>
        <v>0</v>
      </c>
      <c r="N790" s="594">
        <f>'Allegato 1.1 (CE) new'!O790</f>
        <v>0</v>
      </c>
      <c r="O790" s="578">
        <f t="shared" si="387"/>
        <v>0</v>
      </c>
      <c r="P790" s="578">
        <f t="shared" si="387"/>
        <v>0</v>
      </c>
      <c r="Q790" s="578">
        <f t="shared" si="388"/>
        <v>0</v>
      </c>
      <c r="R790" s="578">
        <f t="shared" si="389"/>
        <v>0</v>
      </c>
      <c r="S790" s="578">
        <f>'Allegato 1.1 (CE) new'!R790</f>
        <v>0</v>
      </c>
      <c r="U790" s="361"/>
    </row>
    <row r="791" spans="1:21">
      <c r="A791" s="606"/>
      <c r="B791" s="398" t="s">
        <v>1615</v>
      </c>
      <c r="C791" s="398" t="s">
        <v>1063</v>
      </c>
      <c r="D791" s="399" t="s">
        <v>1064</v>
      </c>
      <c r="E791" s="398">
        <v>5</v>
      </c>
      <c r="F791" s="400">
        <v>14</v>
      </c>
      <c r="G791" s="400">
        <v>1</v>
      </c>
      <c r="H791" s="400">
        <v>1</v>
      </c>
      <c r="I791" s="400">
        <v>9</v>
      </c>
      <c r="J791" s="406" t="s">
        <v>1627</v>
      </c>
      <c r="K791" s="594">
        <f>'Allegato 1.1 (CE) new'!L791</f>
        <v>0</v>
      </c>
      <c r="L791" s="594">
        <f>'Allegato 1.1 (CE) new'!M791</f>
        <v>0</v>
      </c>
      <c r="M791" s="594">
        <f>'Allegato 1.1 (CE) new'!N791</f>
        <v>0</v>
      </c>
      <c r="N791" s="594">
        <f>'Allegato 1.1 (CE) new'!O791</f>
        <v>0</v>
      </c>
      <c r="O791" s="578">
        <f t="shared" si="387"/>
        <v>0</v>
      </c>
      <c r="P791" s="578">
        <f t="shared" si="387"/>
        <v>0</v>
      </c>
      <c r="Q791" s="578">
        <f t="shared" si="388"/>
        <v>0</v>
      </c>
      <c r="R791" s="578">
        <f t="shared" si="389"/>
        <v>0</v>
      </c>
      <c r="S791" s="578">
        <f>'Allegato 1.1 (CE) new'!R791</f>
        <v>0</v>
      </c>
      <c r="U791" s="361"/>
    </row>
    <row r="792" spans="1:21">
      <c r="A792" s="606"/>
      <c r="B792" s="398" t="s">
        <v>1615</v>
      </c>
      <c r="C792" s="398" t="s">
        <v>1063</v>
      </c>
      <c r="D792" s="399" t="s">
        <v>1064</v>
      </c>
      <c r="E792" s="398">
        <v>5</v>
      </c>
      <c r="F792" s="400">
        <v>14</v>
      </c>
      <c r="G792" s="400">
        <v>1</v>
      </c>
      <c r="H792" s="400">
        <v>1</v>
      </c>
      <c r="I792" s="400">
        <v>10</v>
      </c>
      <c r="J792" s="406" t="s">
        <v>1628</v>
      </c>
      <c r="K792" s="594">
        <f>'Allegato 1.1 (CE) new'!L792</f>
        <v>0</v>
      </c>
      <c r="L792" s="594">
        <f>'Allegato 1.1 (CE) new'!M792</f>
        <v>0</v>
      </c>
      <c r="M792" s="594">
        <f>'Allegato 1.1 (CE) new'!N792</f>
        <v>0</v>
      </c>
      <c r="N792" s="594">
        <f>'Allegato 1.1 (CE) new'!O792</f>
        <v>0</v>
      </c>
      <c r="O792" s="578">
        <f t="shared" si="387"/>
        <v>0</v>
      </c>
      <c r="P792" s="578">
        <f t="shared" si="387"/>
        <v>0</v>
      </c>
      <c r="Q792" s="578">
        <f t="shared" si="388"/>
        <v>0</v>
      </c>
      <c r="R792" s="578">
        <f t="shared" si="389"/>
        <v>0</v>
      </c>
      <c r="S792" s="578">
        <f>'Allegato 1.1 (CE) new'!R792</f>
        <v>0</v>
      </c>
      <c r="U792" s="361"/>
    </row>
    <row r="793" spans="1:21">
      <c r="A793" s="606"/>
      <c r="B793" s="398" t="s">
        <v>1615</v>
      </c>
      <c r="C793" s="398" t="s">
        <v>1063</v>
      </c>
      <c r="D793" s="399" t="s">
        <v>1064</v>
      </c>
      <c r="E793" s="398">
        <v>5</v>
      </c>
      <c r="F793" s="400">
        <v>14</v>
      </c>
      <c r="G793" s="400">
        <v>1</v>
      </c>
      <c r="H793" s="400">
        <v>1</v>
      </c>
      <c r="I793" s="400">
        <v>11</v>
      </c>
      <c r="J793" s="406" t="s">
        <v>1629</v>
      </c>
      <c r="K793" s="594">
        <f>'Allegato 1.1 (CE) new'!L793</f>
        <v>0</v>
      </c>
      <c r="L793" s="594">
        <f>'Allegato 1.1 (CE) new'!M793</f>
        <v>0</v>
      </c>
      <c r="M793" s="594">
        <f>'Allegato 1.1 (CE) new'!N793</f>
        <v>0</v>
      </c>
      <c r="N793" s="594">
        <f>'Allegato 1.1 (CE) new'!O793</f>
        <v>0</v>
      </c>
      <c r="O793" s="578">
        <f t="shared" si="387"/>
        <v>0</v>
      </c>
      <c r="P793" s="578">
        <f t="shared" si="387"/>
        <v>0</v>
      </c>
      <c r="Q793" s="578">
        <f t="shared" si="388"/>
        <v>0</v>
      </c>
      <c r="R793" s="578">
        <f t="shared" si="389"/>
        <v>0</v>
      </c>
      <c r="S793" s="578">
        <f>'Allegato 1.1 (CE) new'!R793</f>
        <v>0</v>
      </c>
      <c r="U793" s="361"/>
    </row>
    <row r="794" spans="1:21">
      <c r="A794" s="605"/>
      <c r="B794" s="393" t="s">
        <v>1615</v>
      </c>
      <c r="C794" s="393" t="s">
        <v>1063</v>
      </c>
      <c r="D794" s="394" t="s">
        <v>1064</v>
      </c>
      <c r="E794" s="393">
        <v>5</v>
      </c>
      <c r="F794" s="395">
        <v>14</v>
      </c>
      <c r="G794" s="395">
        <v>1</v>
      </c>
      <c r="H794" s="395">
        <v>2</v>
      </c>
      <c r="I794" s="395">
        <v>0</v>
      </c>
      <c r="J794" s="396" t="s">
        <v>1630</v>
      </c>
      <c r="K794" s="593">
        <f>'Allegato 1.1 (CE) new'!L794</f>
        <v>0</v>
      </c>
      <c r="L794" s="593">
        <f>'Allegato 1.1 (CE) new'!M794</f>
        <v>0</v>
      </c>
      <c r="M794" s="593">
        <f>'Allegato 1.1 (CE) new'!N794</f>
        <v>0</v>
      </c>
      <c r="N794" s="593">
        <f>'Allegato 1.1 (CE) new'!O794</f>
        <v>0</v>
      </c>
      <c r="O794" s="593">
        <f t="shared" ref="O794:P794" si="390">SUBTOTAL(9,O795:O797)</f>
        <v>0</v>
      </c>
      <c r="P794" s="593">
        <f t="shared" si="390"/>
        <v>0</v>
      </c>
      <c r="Q794" s="593">
        <f>SUBTOTAL(9,Q795:Q797)</f>
        <v>0</v>
      </c>
      <c r="R794" s="593">
        <f>SUBTOTAL(9,R795:R797)</f>
        <v>0</v>
      </c>
      <c r="S794" s="593">
        <f>'Allegato 1.1 (CE) new'!R794</f>
        <v>0</v>
      </c>
      <c r="U794" s="361"/>
    </row>
    <row r="795" spans="1:21" ht="25.5">
      <c r="A795" s="606"/>
      <c r="B795" s="398" t="s">
        <v>1615</v>
      </c>
      <c r="C795" s="398" t="s">
        <v>1063</v>
      </c>
      <c r="D795" s="399" t="s">
        <v>1064</v>
      </c>
      <c r="E795" s="398">
        <v>5</v>
      </c>
      <c r="F795" s="400">
        <v>14</v>
      </c>
      <c r="G795" s="400">
        <v>1</v>
      </c>
      <c r="H795" s="400">
        <v>2</v>
      </c>
      <c r="I795" s="400">
        <v>1</v>
      </c>
      <c r="J795" s="406" t="s">
        <v>1631</v>
      </c>
      <c r="K795" s="594">
        <f>'Allegato 1.1 (CE) new'!L795</f>
        <v>0</v>
      </c>
      <c r="L795" s="594">
        <f>'Allegato 1.1 (CE) new'!M795</f>
        <v>0</v>
      </c>
      <c r="M795" s="594">
        <f>'Allegato 1.1 (CE) new'!N795</f>
        <v>0</v>
      </c>
      <c r="N795" s="594">
        <f>'Allegato 1.1 (CE) new'!O795</f>
        <v>0</v>
      </c>
      <c r="O795" s="578">
        <f t="shared" ref="O795:P797" si="391">N795*0.02+N795</f>
        <v>0</v>
      </c>
      <c r="P795" s="578">
        <f t="shared" si="391"/>
        <v>0</v>
      </c>
      <c r="Q795" s="578">
        <f t="shared" ref="Q795:Q797" si="392">N795-M795</f>
        <v>0</v>
      </c>
      <c r="R795" s="578">
        <f t="shared" ref="R795:R797" si="393">N795-L795</f>
        <v>0</v>
      </c>
      <c r="S795" s="578">
        <f>'Allegato 1.1 (CE) new'!R795</f>
        <v>0</v>
      </c>
      <c r="U795" s="361"/>
    </row>
    <row r="796" spans="1:21" ht="25.5">
      <c r="A796" s="606"/>
      <c r="B796" s="398" t="s">
        <v>1615</v>
      </c>
      <c r="C796" s="398" t="s">
        <v>1063</v>
      </c>
      <c r="D796" s="399" t="s">
        <v>1064</v>
      </c>
      <c r="E796" s="398">
        <v>5</v>
      </c>
      <c r="F796" s="400">
        <v>14</v>
      </c>
      <c r="G796" s="400">
        <v>1</v>
      </c>
      <c r="H796" s="400">
        <v>2</v>
      </c>
      <c r="I796" s="400">
        <v>2</v>
      </c>
      <c r="J796" s="406" t="s">
        <v>1632</v>
      </c>
      <c r="K796" s="594">
        <f>'Allegato 1.1 (CE) new'!L796</f>
        <v>0</v>
      </c>
      <c r="L796" s="594">
        <f>'Allegato 1.1 (CE) new'!M796</f>
        <v>0</v>
      </c>
      <c r="M796" s="594">
        <f>'Allegato 1.1 (CE) new'!N796</f>
        <v>0</v>
      </c>
      <c r="N796" s="594">
        <f>'Allegato 1.1 (CE) new'!O796</f>
        <v>0</v>
      </c>
      <c r="O796" s="578">
        <f t="shared" si="391"/>
        <v>0</v>
      </c>
      <c r="P796" s="578">
        <f t="shared" si="391"/>
        <v>0</v>
      </c>
      <c r="Q796" s="578">
        <f t="shared" si="392"/>
        <v>0</v>
      </c>
      <c r="R796" s="578">
        <f t="shared" si="393"/>
        <v>0</v>
      </c>
      <c r="S796" s="578">
        <f>'Allegato 1.1 (CE) new'!R796</f>
        <v>0</v>
      </c>
      <c r="U796" s="361"/>
    </row>
    <row r="797" spans="1:21">
      <c r="A797" s="606"/>
      <c r="B797" s="398" t="s">
        <v>1615</v>
      </c>
      <c r="C797" s="398" t="s">
        <v>1063</v>
      </c>
      <c r="D797" s="399" t="s">
        <v>1064</v>
      </c>
      <c r="E797" s="398">
        <v>5</v>
      </c>
      <c r="F797" s="400">
        <v>14</v>
      </c>
      <c r="G797" s="400">
        <v>1</v>
      </c>
      <c r="H797" s="400">
        <v>2</v>
      </c>
      <c r="I797" s="400">
        <v>3</v>
      </c>
      <c r="J797" s="406" t="s">
        <v>1633</v>
      </c>
      <c r="K797" s="594">
        <f>'Allegato 1.1 (CE) new'!L797</f>
        <v>0</v>
      </c>
      <c r="L797" s="594">
        <f>'Allegato 1.1 (CE) new'!M797</f>
        <v>0</v>
      </c>
      <c r="M797" s="594">
        <f>'Allegato 1.1 (CE) new'!N797</f>
        <v>0</v>
      </c>
      <c r="N797" s="594">
        <f>'Allegato 1.1 (CE) new'!O797</f>
        <v>0</v>
      </c>
      <c r="O797" s="578">
        <f t="shared" si="391"/>
        <v>0</v>
      </c>
      <c r="P797" s="578">
        <f t="shared" si="391"/>
        <v>0</v>
      </c>
      <c r="Q797" s="578">
        <f t="shared" si="392"/>
        <v>0</v>
      </c>
      <c r="R797" s="578">
        <f t="shared" si="393"/>
        <v>0</v>
      </c>
      <c r="S797" s="578">
        <f>'Allegato 1.1 (CE) new'!R797</f>
        <v>0</v>
      </c>
      <c r="U797" s="361"/>
    </row>
    <row r="798" spans="1:21">
      <c r="A798" s="605"/>
      <c r="B798" s="393" t="s">
        <v>1615</v>
      </c>
      <c r="C798" s="393" t="s">
        <v>1063</v>
      </c>
      <c r="D798" s="394" t="s">
        <v>1064</v>
      </c>
      <c r="E798" s="393">
        <v>5</v>
      </c>
      <c r="F798" s="395">
        <v>14</v>
      </c>
      <c r="G798" s="395">
        <v>1</v>
      </c>
      <c r="H798" s="395">
        <v>3</v>
      </c>
      <c r="I798" s="395">
        <v>0</v>
      </c>
      <c r="J798" s="396" t="s">
        <v>1634</v>
      </c>
      <c r="K798" s="593">
        <f>'Allegato 1.1 (CE) new'!L798</f>
        <v>0</v>
      </c>
      <c r="L798" s="593">
        <f>'Allegato 1.1 (CE) new'!M798</f>
        <v>0</v>
      </c>
      <c r="M798" s="593">
        <f>'Allegato 1.1 (CE) new'!N798</f>
        <v>0</v>
      </c>
      <c r="N798" s="593">
        <f>'Allegato 1.1 (CE) new'!O798</f>
        <v>0</v>
      </c>
      <c r="O798" s="593">
        <f t="shared" ref="O798:R798" si="394">SUBTOTAL(9,O799:O802)</f>
        <v>0</v>
      </c>
      <c r="P798" s="593">
        <f t="shared" si="394"/>
        <v>0</v>
      </c>
      <c r="Q798" s="593">
        <f t="shared" si="394"/>
        <v>0</v>
      </c>
      <c r="R798" s="593">
        <f t="shared" si="394"/>
        <v>0</v>
      </c>
      <c r="S798" s="593">
        <f>'Allegato 1.1 (CE) new'!R798</f>
        <v>0</v>
      </c>
      <c r="U798" s="361"/>
    </row>
    <row r="799" spans="1:21">
      <c r="A799" s="606"/>
      <c r="B799" s="398" t="s">
        <v>1615</v>
      </c>
      <c r="C799" s="398" t="s">
        <v>1063</v>
      </c>
      <c r="D799" s="399" t="s">
        <v>1064</v>
      </c>
      <c r="E799" s="398">
        <v>5</v>
      </c>
      <c r="F799" s="400">
        <v>14</v>
      </c>
      <c r="G799" s="400">
        <v>1</v>
      </c>
      <c r="H799" s="400">
        <v>3</v>
      </c>
      <c r="I799" s="400">
        <v>1</v>
      </c>
      <c r="J799" s="406" t="s">
        <v>1635</v>
      </c>
      <c r="K799" s="594">
        <f>'Allegato 1.1 (CE) new'!L799</f>
        <v>0</v>
      </c>
      <c r="L799" s="594">
        <f>'Allegato 1.1 (CE) new'!M799</f>
        <v>0</v>
      </c>
      <c r="M799" s="594">
        <f>'Allegato 1.1 (CE) new'!N799</f>
        <v>0</v>
      </c>
      <c r="N799" s="594">
        <f>'Allegato 1.1 (CE) new'!O799</f>
        <v>0</v>
      </c>
      <c r="O799" s="578">
        <f t="shared" ref="O799:P802" si="395">N799*0.02+N799</f>
        <v>0</v>
      </c>
      <c r="P799" s="578">
        <f t="shared" si="395"/>
        <v>0</v>
      </c>
      <c r="Q799" s="578">
        <f t="shared" ref="Q799:Q802" si="396">N799-M799</f>
        <v>0</v>
      </c>
      <c r="R799" s="578">
        <f t="shared" ref="R799:R802" si="397">N799-L799</f>
        <v>0</v>
      </c>
      <c r="S799" s="578">
        <f>'Allegato 1.1 (CE) new'!R799</f>
        <v>0</v>
      </c>
      <c r="U799" s="361"/>
    </row>
    <row r="800" spans="1:21">
      <c r="A800" s="606"/>
      <c r="B800" s="398" t="s">
        <v>1615</v>
      </c>
      <c r="C800" s="398" t="s">
        <v>1063</v>
      </c>
      <c r="D800" s="399" t="s">
        <v>1064</v>
      </c>
      <c r="E800" s="398">
        <v>5</v>
      </c>
      <c r="F800" s="400">
        <v>14</v>
      </c>
      <c r="G800" s="400">
        <v>1</v>
      </c>
      <c r="H800" s="400">
        <v>3</v>
      </c>
      <c r="I800" s="400">
        <v>2</v>
      </c>
      <c r="J800" s="406" t="s">
        <v>1636</v>
      </c>
      <c r="K800" s="594">
        <f>'Allegato 1.1 (CE) new'!L800</f>
        <v>0</v>
      </c>
      <c r="L800" s="594">
        <f>'Allegato 1.1 (CE) new'!M800</f>
        <v>0</v>
      </c>
      <c r="M800" s="594">
        <f>'Allegato 1.1 (CE) new'!N800</f>
        <v>0</v>
      </c>
      <c r="N800" s="594">
        <f>'Allegato 1.1 (CE) new'!O800</f>
        <v>0</v>
      </c>
      <c r="O800" s="578">
        <f t="shared" si="395"/>
        <v>0</v>
      </c>
      <c r="P800" s="578">
        <f t="shared" si="395"/>
        <v>0</v>
      </c>
      <c r="Q800" s="578">
        <f t="shared" si="396"/>
        <v>0</v>
      </c>
      <c r="R800" s="578">
        <f t="shared" si="397"/>
        <v>0</v>
      </c>
      <c r="S800" s="578">
        <f>'Allegato 1.1 (CE) new'!R800</f>
        <v>0</v>
      </c>
      <c r="U800" s="361"/>
    </row>
    <row r="801" spans="1:21">
      <c r="A801" s="606"/>
      <c r="B801" s="398" t="s">
        <v>1615</v>
      </c>
      <c r="C801" s="398" t="s">
        <v>1063</v>
      </c>
      <c r="D801" s="399" t="s">
        <v>1064</v>
      </c>
      <c r="E801" s="398">
        <v>5</v>
      </c>
      <c r="F801" s="400">
        <v>14</v>
      </c>
      <c r="G801" s="400">
        <v>1</v>
      </c>
      <c r="H801" s="400">
        <v>3</v>
      </c>
      <c r="I801" s="400">
        <v>3</v>
      </c>
      <c r="J801" s="406" t="s">
        <v>1637</v>
      </c>
      <c r="K801" s="594">
        <f>'Allegato 1.1 (CE) new'!L801</f>
        <v>0</v>
      </c>
      <c r="L801" s="594">
        <f>'Allegato 1.1 (CE) new'!M801</f>
        <v>0</v>
      </c>
      <c r="M801" s="594">
        <f>'Allegato 1.1 (CE) new'!N801</f>
        <v>0</v>
      </c>
      <c r="N801" s="594">
        <f>'Allegato 1.1 (CE) new'!O801</f>
        <v>0</v>
      </c>
      <c r="O801" s="578">
        <f t="shared" si="395"/>
        <v>0</v>
      </c>
      <c r="P801" s="578">
        <f t="shared" si="395"/>
        <v>0</v>
      </c>
      <c r="Q801" s="578">
        <f t="shared" si="396"/>
        <v>0</v>
      </c>
      <c r="R801" s="578">
        <f t="shared" si="397"/>
        <v>0</v>
      </c>
      <c r="S801" s="578">
        <f>'Allegato 1.1 (CE) new'!R801</f>
        <v>0</v>
      </c>
      <c r="U801" s="361"/>
    </row>
    <row r="802" spans="1:21">
      <c r="A802" s="606"/>
      <c r="B802" s="398" t="s">
        <v>1615</v>
      </c>
      <c r="C802" s="398" t="s">
        <v>1063</v>
      </c>
      <c r="D802" s="399" t="s">
        <v>1064</v>
      </c>
      <c r="E802" s="398">
        <v>5</v>
      </c>
      <c r="F802" s="400">
        <v>14</v>
      </c>
      <c r="G802" s="400">
        <v>1</v>
      </c>
      <c r="H802" s="400">
        <v>3</v>
      </c>
      <c r="I802" s="400">
        <v>4</v>
      </c>
      <c r="J802" s="406" t="s">
        <v>1638</v>
      </c>
      <c r="K802" s="594">
        <f>'Allegato 1.1 (CE) new'!L802</f>
        <v>0</v>
      </c>
      <c r="L802" s="594">
        <f>'Allegato 1.1 (CE) new'!M802</f>
        <v>0</v>
      </c>
      <c r="M802" s="594">
        <f>'Allegato 1.1 (CE) new'!N802</f>
        <v>0</v>
      </c>
      <c r="N802" s="594">
        <f>'Allegato 1.1 (CE) new'!O802</f>
        <v>0</v>
      </c>
      <c r="O802" s="578">
        <f t="shared" si="395"/>
        <v>0</v>
      </c>
      <c r="P802" s="578">
        <f t="shared" si="395"/>
        <v>0</v>
      </c>
      <c r="Q802" s="578">
        <f t="shared" si="396"/>
        <v>0</v>
      </c>
      <c r="R802" s="578">
        <f t="shared" si="397"/>
        <v>0</v>
      </c>
      <c r="S802" s="578">
        <f>'Allegato 1.1 (CE) new'!R802</f>
        <v>0</v>
      </c>
      <c r="U802" s="361"/>
    </row>
    <row r="803" spans="1:21">
      <c r="A803" s="605"/>
      <c r="B803" s="393" t="s">
        <v>1615</v>
      </c>
      <c r="C803" s="393" t="s">
        <v>1063</v>
      </c>
      <c r="D803" s="394" t="s">
        <v>1064</v>
      </c>
      <c r="E803" s="393">
        <v>5</v>
      </c>
      <c r="F803" s="395">
        <v>14</v>
      </c>
      <c r="G803" s="395">
        <v>1</v>
      </c>
      <c r="H803" s="395">
        <v>4</v>
      </c>
      <c r="I803" s="395">
        <v>0</v>
      </c>
      <c r="J803" s="396" t="s">
        <v>1639</v>
      </c>
      <c r="K803" s="593">
        <f>'Allegato 1.1 (CE) new'!L803</f>
        <v>0</v>
      </c>
      <c r="L803" s="593">
        <f>'Allegato 1.1 (CE) new'!M803</f>
        <v>0</v>
      </c>
      <c r="M803" s="593">
        <f>'Allegato 1.1 (CE) new'!N803</f>
        <v>0</v>
      </c>
      <c r="N803" s="593">
        <f>'Allegato 1.1 (CE) new'!O803</f>
        <v>0</v>
      </c>
      <c r="O803" s="593">
        <f t="shared" ref="O803:R803" si="398">O804</f>
        <v>0</v>
      </c>
      <c r="P803" s="593">
        <f t="shared" si="398"/>
        <v>0</v>
      </c>
      <c r="Q803" s="593">
        <f t="shared" si="398"/>
        <v>0</v>
      </c>
      <c r="R803" s="593">
        <f t="shared" si="398"/>
        <v>0</v>
      </c>
      <c r="S803" s="593">
        <f>'Allegato 1.1 (CE) new'!R803</f>
        <v>0</v>
      </c>
      <c r="U803" s="361"/>
    </row>
    <row r="804" spans="1:21">
      <c r="A804" s="606"/>
      <c r="B804" s="398" t="s">
        <v>1615</v>
      </c>
      <c r="C804" s="398" t="s">
        <v>1063</v>
      </c>
      <c r="D804" s="399" t="s">
        <v>1064</v>
      </c>
      <c r="E804" s="398">
        <v>5</v>
      </c>
      <c r="F804" s="400">
        <v>14</v>
      </c>
      <c r="G804" s="400">
        <v>1</v>
      </c>
      <c r="H804" s="400">
        <v>4</v>
      </c>
      <c r="I804" s="400">
        <v>1</v>
      </c>
      <c r="J804" s="406" t="s">
        <v>1639</v>
      </c>
      <c r="K804" s="594">
        <f>'Allegato 1.1 (CE) new'!L804</f>
        <v>0</v>
      </c>
      <c r="L804" s="594">
        <f>'Allegato 1.1 (CE) new'!M804</f>
        <v>0</v>
      </c>
      <c r="M804" s="594">
        <f>'Allegato 1.1 (CE) new'!N804</f>
        <v>0</v>
      </c>
      <c r="N804" s="594">
        <f>'Allegato 1.1 (CE) new'!O804</f>
        <v>0</v>
      </c>
      <c r="O804" s="578">
        <f>N804*0.02+N804</f>
        <v>0</v>
      </c>
      <c r="P804" s="578">
        <f>O804*0.02+O804</f>
        <v>0</v>
      </c>
      <c r="Q804" s="578">
        <f>N804-M804</f>
        <v>0</v>
      </c>
      <c r="R804" s="578">
        <f>N804-L804</f>
        <v>0</v>
      </c>
      <c r="S804" s="578">
        <f>'Allegato 1.1 (CE) new'!R804</f>
        <v>0</v>
      </c>
      <c r="U804" s="361"/>
    </row>
    <row r="805" spans="1:21">
      <c r="A805" s="605"/>
      <c r="B805" s="393" t="s">
        <v>1615</v>
      </c>
      <c r="C805" s="393" t="s">
        <v>1063</v>
      </c>
      <c r="D805" s="394" t="s">
        <v>1064</v>
      </c>
      <c r="E805" s="393">
        <v>5</v>
      </c>
      <c r="F805" s="395">
        <v>14</v>
      </c>
      <c r="G805" s="395">
        <v>1</v>
      </c>
      <c r="H805" s="395">
        <v>5</v>
      </c>
      <c r="I805" s="395">
        <v>0</v>
      </c>
      <c r="J805" s="396" t="s">
        <v>1640</v>
      </c>
      <c r="K805" s="593">
        <f>'Allegato 1.1 (CE) new'!L805</f>
        <v>0</v>
      </c>
      <c r="L805" s="593">
        <f>'Allegato 1.1 (CE) new'!M805</f>
        <v>0</v>
      </c>
      <c r="M805" s="593">
        <f>'Allegato 1.1 (CE) new'!N805</f>
        <v>0</v>
      </c>
      <c r="N805" s="593">
        <f>'Allegato 1.1 (CE) new'!O805</f>
        <v>0</v>
      </c>
      <c r="O805" s="593">
        <f t="shared" ref="O805:R805" si="399">O806</f>
        <v>0</v>
      </c>
      <c r="P805" s="593">
        <f t="shared" si="399"/>
        <v>0</v>
      </c>
      <c r="Q805" s="593">
        <f t="shared" si="399"/>
        <v>0</v>
      </c>
      <c r="R805" s="593">
        <f t="shared" si="399"/>
        <v>0</v>
      </c>
      <c r="S805" s="593">
        <f>'Allegato 1.1 (CE) new'!R805</f>
        <v>0</v>
      </c>
      <c r="U805" s="361"/>
    </row>
    <row r="806" spans="1:21">
      <c r="A806" s="606"/>
      <c r="B806" s="398" t="s">
        <v>1615</v>
      </c>
      <c r="C806" s="398" t="s">
        <v>1063</v>
      </c>
      <c r="D806" s="399" t="s">
        <v>1064</v>
      </c>
      <c r="E806" s="398">
        <v>5</v>
      </c>
      <c r="F806" s="400">
        <v>14</v>
      </c>
      <c r="G806" s="400">
        <v>1</v>
      </c>
      <c r="H806" s="400">
        <v>5</v>
      </c>
      <c r="I806" s="400">
        <v>1</v>
      </c>
      <c r="J806" s="406" t="s">
        <v>1640</v>
      </c>
      <c r="K806" s="594">
        <f>'Allegato 1.1 (CE) new'!L806</f>
        <v>0</v>
      </c>
      <c r="L806" s="594">
        <f>'Allegato 1.1 (CE) new'!M806</f>
        <v>0</v>
      </c>
      <c r="M806" s="594">
        <f>'Allegato 1.1 (CE) new'!N806</f>
        <v>0</v>
      </c>
      <c r="N806" s="594">
        <f>'Allegato 1.1 (CE) new'!O806</f>
        <v>0</v>
      </c>
      <c r="O806" s="578">
        <f>N806*0.02+N806</f>
        <v>0</v>
      </c>
      <c r="P806" s="578">
        <f>O806*0.02+O806</f>
        <v>0</v>
      </c>
      <c r="Q806" s="578">
        <f>N806-M806</f>
        <v>0</v>
      </c>
      <c r="R806" s="578">
        <f>N806-L806</f>
        <v>0</v>
      </c>
      <c r="S806" s="578">
        <f>'Allegato 1.1 (CE) new'!R806</f>
        <v>0</v>
      </c>
      <c r="U806" s="361"/>
    </row>
    <row r="807" spans="1:21">
      <c r="A807" s="605"/>
      <c r="B807" s="393" t="s">
        <v>1615</v>
      </c>
      <c r="C807" s="393" t="s">
        <v>1063</v>
      </c>
      <c r="D807" s="394" t="s">
        <v>1064</v>
      </c>
      <c r="E807" s="393">
        <v>5</v>
      </c>
      <c r="F807" s="395">
        <v>14</v>
      </c>
      <c r="G807" s="395">
        <v>1</v>
      </c>
      <c r="H807" s="395">
        <v>6</v>
      </c>
      <c r="I807" s="395">
        <v>0</v>
      </c>
      <c r="J807" s="396" t="s">
        <v>1641</v>
      </c>
      <c r="K807" s="593">
        <f>'Allegato 1.1 (CE) new'!L807</f>
        <v>0</v>
      </c>
      <c r="L807" s="593">
        <f>'Allegato 1.1 (CE) new'!M807</f>
        <v>0</v>
      </c>
      <c r="M807" s="593">
        <f>'Allegato 1.1 (CE) new'!N807</f>
        <v>0</v>
      </c>
      <c r="N807" s="593">
        <f>'Allegato 1.1 (CE) new'!O807</f>
        <v>0</v>
      </c>
      <c r="O807" s="593">
        <f t="shared" ref="O807:R807" si="400">O808</f>
        <v>0</v>
      </c>
      <c r="P807" s="593">
        <f t="shared" si="400"/>
        <v>0</v>
      </c>
      <c r="Q807" s="593">
        <f t="shared" si="400"/>
        <v>0</v>
      </c>
      <c r="R807" s="593">
        <f t="shared" si="400"/>
        <v>0</v>
      </c>
      <c r="S807" s="593">
        <f>'Allegato 1.1 (CE) new'!R807</f>
        <v>0</v>
      </c>
      <c r="U807" s="361"/>
    </row>
    <row r="808" spans="1:21">
      <c r="A808" s="606"/>
      <c r="B808" s="398" t="s">
        <v>1615</v>
      </c>
      <c r="C808" s="398" t="s">
        <v>1063</v>
      </c>
      <c r="D808" s="399" t="s">
        <v>1064</v>
      </c>
      <c r="E808" s="398">
        <v>5</v>
      </c>
      <c r="F808" s="400">
        <v>14</v>
      </c>
      <c r="G808" s="400">
        <v>1</v>
      </c>
      <c r="H808" s="400">
        <v>6</v>
      </c>
      <c r="I808" s="400">
        <v>1</v>
      </c>
      <c r="J808" s="406" t="s">
        <v>1641</v>
      </c>
      <c r="K808" s="594">
        <f>'Allegato 1.1 (CE) new'!L808</f>
        <v>0</v>
      </c>
      <c r="L808" s="594">
        <f>'Allegato 1.1 (CE) new'!M808</f>
        <v>0</v>
      </c>
      <c r="M808" s="594">
        <f>'Allegato 1.1 (CE) new'!N808</f>
        <v>0</v>
      </c>
      <c r="N808" s="594">
        <f>'Allegato 1.1 (CE) new'!O808</f>
        <v>0</v>
      </c>
      <c r="O808" s="578">
        <f>N808*0.02+N808</f>
        <v>0</v>
      </c>
      <c r="P808" s="578">
        <f>O808*0.02+O808</f>
        <v>0</v>
      </c>
      <c r="Q808" s="578">
        <f>N808-M808</f>
        <v>0</v>
      </c>
      <c r="R808" s="578">
        <f>N808-L808</f>
        <v>0</v>
      </c>
      <c r="S808" s="578">
        <f>'Allegato 1.1 (CE) new'!R808</f>
        <v>0</v>
      </c>
      <c r="U808" s="361"/>
    </row>
    <row r="809" spans="1:21">
      <c r="A809" s="605"/>
      <c r="B809" s="393" t="s">
        <v>1615</v>
      </c>
      <c r="C809" s="393" t="s">
        <v>1063</v>
      </c>
      <c r="D809" s="394" t="s">
        <v>1064</v>
      </c>
      <c r="E809" s="393">
        <v>5</v>
      </c>
      <c r="F809" s="395">
        <v>14</v>
      </c>
      <c r="G809" s="395">
        <v>1</v>
      </c>
      <c r="H809" s="395">
        <v>7</v>
      </c>
      <c r="I809" s="395">
        <v>0</v>
      </c>
      <c r="J809" s="396" t="s">
        <v>1642</v>
      </c>
      <c r="K809" s="593">
        <f>'Allegato 1.1 (CE) new'!L809</f>
        <v>0</v>
      </c>
      <c r="L809" s="593">
        <f>'Allegato 1.1 (CE) new'!M809</f>
        <v>0</v>
      </c>
      <c r="M809" s="593">
        <f>'Allegato 1.1 (CE) new'!N809</f>
        <v>0</v>
      </c>
      <c r="N809" s="593">
        <f>'Allegato 1.1 (CE) new'!O809</f>
        <v>0</v>
      </c>
      <c r="O809" s="593">
        <f t="shared" ref="O809:P809" si="401">O810+O811</f>
        <v>0</v>
      </c>
      <c r="P809" s="593">
        <f t="shared" si="401"/>
        <v>0</v>
      </c>
      <c r="Q809" s="593">
        <f>Q810+Q811</f>
        <v>0</v>
      </c>
      <c r="R809" s="593">
        <f>R810+R811</f>
        <v>0</v>
      </c>
      <c r="S809" s="593">
        <f>'Allegato 1.1 (CE) new'!R809</f>
        <v>0</v>
      </c>
      <c r="U809" s="361"/>
    </row>
    <row r="810" spans="1:21">
      <c r="A810" s="606"/>
      <c r="B810" s="398" t="s">
        <v>1615</v>
      </c>
      <c r="C810" s="398" t="s">
        <v>1063</v>
      </c>
      <c r="D810" s="399" t="s">
        <v>1064</v>
      </c>
      <c r="E810" s="398">
        <v>5</v>
      </c>
      <c r="F810" s="400">
        <v>14</v>
      </c>
      <c r="G810" s="400">
        <v>1</v>
      </c>
      <c r="H810" s="400">
        <v>7</v>
      </c>
      <c r="I810" s="400">
        <v>1</v>
      </c>
      <c r="J810" s="406" t="s">
        <v>1643</v>
      </c>
      <c r="K810" s="594">
        <f>'Allegato 1.1 (CE) new'!L810</f>
        <v>0</v>
      </c>
      <c r="L810" s="594">
        <f>'Allegato 1.1 (CE) new'!M810</f>
        <v>0</v>
      </c>
      <c r="M810" s="594">
        <f>'Allegato 1.1 (CE) new'!N810</f>
        <v>0</v>
      </c>
      <c r="N810" s="594">
        <f>'Allegato 1.1 (CE) new'!O810</f>
        <v>0</v>
      </c>
      <c r="O810" s="578">
        <f t="shared" ref="O810:P811" si="402">N810*0.02+N810</f>
        <v>0</v>
      </c>
      <c r="P810" s="578">
        <f t="shared" si="402"/>
        <v>0</v>
      </c>
      <c r="Q810" s="578">
        <f t="shared" ref="Q810:Q811" si="403">N810-M810</f>
        <v>0</v>
      </c>
      <c r="R810" s="578">
        <f t="shared" ref="R810:R811" si="404">N810-L810</f>
        <v>0</v>
      </c>
      <c r="S810" s="578">
        <f>'Allegato 1.1 (CE) new'!R810</f>
        <v>0</v>
      </c>
      <c r="U810" s="361"/>
    </row>
    <row r="811" spans="1:21">
      <c r="A811" s="606"/>
      <c r="B811" s="398" t="s">
        <v>1615</v>
      </c>
      <c r="C811" s="398" t="s">
        <v>1063</v>
      </c>
      <c r="D811" s="399" t="s">
        <v>1064</v>
      </c>
      <c r="E811" s="398">
        <v>5</v>
      </c>
      <c r="F811" s="400">
        <v>14</v>
      </c>
      <c r="G811" s="400">
        <v>1</v>
      </c>
      <c r="H811" s="400">
        <v>7</v>
      </c>
      <c r="I811" s="400">
        <v>2</v>
      </c>
      <c r="J811" s="406" t="s">
        <v>1644</v>
      </c>
      <c r="K811" s="594">
        <f>'Allegato 1.1 (CE) new'!L811</f>
        <v>0</v>
      </c>
      <c r="L811" s="594">
        <f>'Allegato 1.1 (CE) new'!M811</f>
        <v>0</v>
      </c>
      <c r="M811" s="594">
        <f>'Allegato 1.1 (CE) new'!N811</f>
        <v>0</v>
      </c>
      <c r="N811" s="594">
        <f>'Allegato 1.1 (CE) new'!O811</f>
        <v>0</v>
      </c>
      <c r="O811" s="578">
        <f t="shared" si="402"/>
        <v>0</v>
      </c>
      <c r="P811" s="578">
        <f t="shared" si="402"/>
        <v>0</v>
      </c>
      <c r="Q811" s="578">
        <f t="shared" si="403"/>
        <v>0</v>
      </c>
      <c r="R811" s="578">
        <f t="shared" si="404"/>
        <v>0</v>
      </c>
      <c r="S811" s="578">
        <f>'Allegato 1.1 (CE) new'!R811</f>
        <v>0</v>
      </c>
      <c r="U811" s="361"/>
    </row>
    <row r="812" spans="1:21">
      <c r="A812" s="605"/>
      <c r="B812" s="393" t="s">
        <v>1615</v>
      </c>
      <c r="C812" s="393" t="s">
        <v>1063</v>
      </c>
      <c r="D812" s="394" t="s">
        <v>1064</v>
      </c>
      <c r="E812" s="393">
        <v>5</v>
      </c>
      <c r="F812" s="395">
        <v>14</v>
      </c>
      <c r="G812" s="395">
        <v>1</v>
      </c>
      <c r="H812" s="395">
        <v>8</v>
      </c>
      <c r="I812" s="395">
        <v>0</v>
      </c>
      <c r="J812" s="396" t="s">
        <v>1645</v>
      </c>
      <c r="K812" s="593">
        <f>'Allegato 1.1 (CE) new'!L812</f>
        <v>0</v>
      </c>
      <c r="L812" s="593">
        <f>'Allegato 1.1 (CE) new'!M812</f>
        <v>0</v>
      </c>
      <c r="M812" s="593">
        <f>'Allegato 1.1 (CE) new'!N812</f>
        <v>0</v>
      </c>
      <c r="N812" s="593">
        <f>'Allegato 1.1 (CE) new'!O812</f>
        <v>0</v>
      </c>
      <c r="O812" s="593">
        <f t="shared" ref="O812:R812" si="405">O813</f>
        <v>0</v>
      </c>
      <c r="P812" s="593">
        <f t="shared" si="405"/>
        <v>0</v>
      </c>
      <c r="Q812" s="593">
        <f t="shared" si="405"/>
        <v>0</v>
      </c>
      <c r="R812" s="593">
        <f t="shared" si="405"/>
        <v>0</v>
      </c>
      <c r="S812" s="593">
        <f>'Allegato 1.1 (CE) new'!R812</f>
        <v>0</v>
      </c>
      <c r="U812" s="361"/>
    </row>
    <row r="813" spans="1:21">
      <c r="A813" s="606"/>
      <c r="B813" s="398" t="s">
        <v>1615</v>
      </c>
      <c r="C813" s="398" t="s">
        <v>1063</v>
      </c>
      <c r="D813" s="399" t="s">
        <v>1064</v>
      </c>
      <c r="E813" s="398">
        <v>5</v>
      </c>
      <c r="F813" s="400">
        <v>14</v>
      </c>
      <c r="G813" s="400">
        <v>1</v>
      </c>
      <c r="H813" s="400">
        <v>8</v>
      </c>
      <c r="I813" s="400">
        <v>1</v>
      </c>
      <c r="J813" s="406" t="s">
        <v>1646</v>
      </c>
      <c r="K813" s="594">
        <f>'Allegato 1.1 (CE) new'!L813</f>
        <v>0</v>
      </c>
      <c r="L813" s="594">
        <f>'Allegato 1.1 (CE) new'!M813</f>
        <v>0</v>
      </c>
      <c r="M813" s="594">
        <f>'Allegato 1.1 (CE) new'!N813</f>
        <v>0</v>
      </c>
      <c r="N813" s="594">
        <f>'Allegato 1.1 (CE) new'!O813</f>
        <v>0</v>
      </c>
      <c r="O813" s="578">
        <f>N813*0.02+N813</f>
        <v>0</v>
      </c>
      <c r="P813" s="578">
        <f>O813*0.02+O813</f>
        <v>0</v>
      </c>
      <c r="Q813" s="578">
        <f>N813-M813</f>
        <v>0</v>
      </c>
      <c r="R813" s="578">
        <f>N813-L813</f>
        <v>0</v>
      </c>
      <c r="S813" s="578">
        <f>'Allegato 1.1 (CE) new'!R813</f>
        <v>0</v>
      </c>
      <c r="U813" s="361"/>
    </row>
    <row r="814" spans="1:21">
      <c r="A814" s="607"/>
      <c r="B814" s="389" t="s">
        <v>1647</v>
      </c>
      <c r="C814" s="389" t="s">
        <v>1065</v>
      </c>
      <c r="D814" s="388" t="s">
        <v>1648</v>
      </c>
      <c r="E814" s="389">
        <v>5</v>
      </c>
      <c r="F814" s="390">
        <v>14</v>
      </c>
      <c r="G814" s="390">
        <v>2</v>
      </c>
      <c r="H814" s="390">
        <v>0</v>
      </c>
      <c r="I814" s="390">
        <v>0</v>
      </c>
      <c r="J814" s="391" t="s">
        <v>2268</v>
      </c>
      <c r="K814" s="592">
        <f>'Allegato 1.1 (CE) new'!L814</f>
        <v>62349.52</v>
      </c>
      <c r="L814" s="592">
        <f>'Allegato 1.1 (CE) new'!M814</f>
        <v>0</v>
      </c>
      <c r="M814" s="592">
        <f>'Allegato 1.1 (CE) new'!N814</f>
        <v>1809</v>
      </c>
      <c r="N814" s="592">
        <f>'Allegato 1.1 (CE) new'!O814</f>
        <v>0</v>
      </c>
      <c r="O814" s="592">
        <f t="shared" ref="O814:R814" si="406">O815</f>
        <v>0</v>
      </c>
      <c r="P814" s="592">
        <f t="shared" si="406"/>
        <v>0</v>
      </c>
      <c r="Q814" s="592">
        <f t="shared" si="406"/>
        <v>-1809</v>
      </c>
      <c r="R814" s="592">
        <f t="shared" si="406"/>
        <v>0</v>
      </c>
      <c r="S814" s="592">
        <f>'Allegato 1.1 (CE) new'!R814</f>
        <v>0</v>
      </c>
      <c r="U814" s="361"/>
    </row>
    <row r="815" spans="1:21">
      <c r="A815" s="605"/>
      <c r="B815" s="393" t="s">
        <v>1647</v>
      </c>
      <c r="C815" s="393" t="s">
        <v>1065</v>
      </c>
      <c r="D815" s="394" t="s">
        <v>1066</v>
      </c>
      <c r="E815" s="393">
        <v>5</v>
      </c>
      <c r="F815" s="395">
        <v>14</v>
      </c>
      <c r="G815" s="395">
        <v>2</v>
      </c>
      <c r="H815" s="395">
        <v>1</v>
      </c>
      <c r="I815" s="395">
        <v>0</v>
      </c>
      <c r="J815" s="396" t="s">
        <v>1650</v>
      </c>
      <c r="K815" s="593">
        <f>'Allegato 1.1 (CE) new'!L815</f>
        <v>62349.52</v>
      </c>
      <c r="L815" s="593">
        <f>'Allegato 1.1 (CE) new'!M815</f>
        <v>0</v>
      </c>
      <c r="M815" s="593">
        <f>'Allegato 1.1 (CE) new'!N815</f>
        <v>1809</v>
      </c>
      <c r="N815" s="593">
        <f>'Allegato 1.1 (CE) new'!O815</f>
        <v>0</v>
      </c>
      <c r="O815" s="593">
        <f t="shared" ref="O815:R815" si="407">SUBTOTAL(9,O816:O821)</f>
        <v>0</v>
      </c>
      <c r="P815" s="593">
        <f t="shared" si="407"/>
        <v>0</v>
      </c>
      <c r="Q815" s="593">
        <f t="shared" si="407"/>
        <v>-1809</v>
      </c>
      <c r="R815" s="593">
        <f t="shared" si="407"/>
        <v>0</v>
      </c>
      <c r="S815" s="593">
        <f>'Allegato 1.1 (CE) new'!R815</f>
        <v>0</v>
      </c>
      <c r="U815" s="361"/>
    </row>
    <row r="816" spans="1:21">
      <c r="A816" s="606"/>
      <c r="B816" s="398" t="s">
        <v>1647</v>
      </c>
      <c r="C816" s="398" t="s">
        <v>1065</v>
      </c>
      <c r="D816" s="399" t="s">
        <v>1066</v>
      </c>
      <c r="E816" s="398">
        <v>5</v>
      </c>
      <c r="F816" s="400">
        <v>14</v>
      </c>
      <c r="G816" s="400">
        <v>2</v>
      </c>
      <c r="H816" s="400">
        <v>1</v>
      </c>
      <c r="I816" s="400">
        <v>1</v>
      </c>
      <c r="J816" s="426" t="s">
        <v>1651</v>
      </c>
      <c r="K816" s="585">
        <f>'Allegato 1.1 (CE) new'!L816</f>
        <v>0</v>
      </c>
      <c r="L816" s="585">
        <f>'Allegato 1.1 (CE) new'!M816</f>
        <v>0</v>
      </c>
      <c r="M816" s="585">
        <f>'Allegato 1.1 (CE) new'!N816</f>
        <v>0</v>
      </c>
      <c r="N816" s="585">
        <f>'Allegato 1.1 (CE) new'!O816</f>
        <v>0</v>
      </c>
      <c r="O816" s="578">
        <f t="shared" ref="O816:P821" si="408">N816*0.02+N816</f>
        <v>0</v>
      </c>
      <c r="P816" s="578">
        <f t="shared" si="408"/>
        <v>0</v>
      </c>
      <c r="Q816" s="578">
        <f t="shared" ref="Q816:Q821" si="409">N816-M816</f>
        <v>0</v>
      </c>
      <c r="R816" s="578">
        <f t="shared" ref="R816:R821" si="410">N816-L816</f>
        <v>0</v>
      </c>
      <c r="S816" s="578">
        <f>'Allegato 1.1 (CE) new'!R816</f>
        <v>0</v>
      </c>
      <c r="U816" s="361"/>
    </row>
    <row r="817" spans="1:21">
      <c r="A817" s="606"/>
      <c r="B817" s="398" t="s">
        <v>1647</v>
      </c>
      <c r="C817" s="398" t="s">
        <v>1065</v>
      </c>
      <c r="D817" s="399" t="s">
        <v>1066</v>
      </c>
      <c r="E817" s="398">
        <v>5</v>
      </c>
      <c r="F817" s="400">
        <v>14</v>
      </c>
      <c r="G817" s="400">
        <v>2</v>
      </c>
      <c r="H817" s="400">
        <v>1</v>
      </c>
      <c r="I817" s="400">
        <v>2</v>
      </c>
      <c r="J817" s="426" t="s">
        <v>1652</v>
      </c>
      <c r="K817" s="585">
        <f>'Allegato 1.1 (CE) new'!L817</f>
        <v>0</v>
      </c>
      <c r="L817" s="585">
        <f>'Allegato 1.1 (CE) new'!M817</f>
        <v>0</v>
      </c>
      <c r="M817" s="585">
        <f>'Allegato 1.1 (CE) new'!N817</f>
        <v>1809</v>
      </c>
      <c r="N817" s="585">
        <f>'Allegato 1.1 (CE) new'!O817</f>
        <v>0</v>
      </c>
      <c r="O817" s="578">
        <f t="shared" si="408"/>
        <v>0</v>
      </c>
      <c r="P817" s="578">
        <f t="shared" si="408"/>
        <v>0</v>
      </c>
      <c r="Q817" s="578">
        <f t="shared" si="409"/>
        <v>-1809</v>
      </c>
      <c r="R817" s="578">
        <f t="shared" si="410"/>
        <v>0</v>
      </c>
      <c r="S817" s="578">
        <f>'Allegato 1.1 (CE) new'!R817</f>
        <v>0</v>
      </c>
      <c r="U817" s="361"/>
    </row>
    <row r="818" spans="1:21">
      <c r="A818" s="606"/>
      <c r="B818" s="398" t="s">
        <v>1647</v>
      </c>
      <c r="C818" s="398" t="s">
        <v>1065</v>
      </c>
      <c r="D818" s="399" t="s">
        <v>1066</v>
      </c>
      <c r="E818" s="398">
        <v>5</v>
      </c>
      <c r="F818" s="400">
        <v>14</v>
      </c>
      <c r="G818" s="400">
        <v>2</v>
      </c>
      <c r="H818" s="400">
        <v>1</v>
      </c>
      <c r="I818" s="400">
        <v>3</v>
      </c>
      <c r="J818" s="426" t="s">
        <v>1653</v>
      </c>
      <c r="K818" s="585">
        <f>'Allegato 1.1 (CE) new'!L818</f>
        <v>0</v>
      </c>
      <c r="L818" s="585">
        <f>'Allegato 1.1 (CE) new'!M818</f>
        <v>0</v>
      </c>
      <c r="M818" s="585">
        <f>'Allegato 1.1 (CE) new'!N818</f>
        <v>0</v>
      </c>
      <c r="N818" s="585">
        <f>'Allegato 1.1 (CE) new'!O818</f>
        <v>0</v>
      </c>
      <c r="O818" s="578">
        <f t="shared" si="408"/>
        <v>0</v>
      </c>
      <c r="P818" s="578">
        <f t="shared" si="408"/>
        <v>0</v>
      </c>
      <c r="Q818" s="578">
        <f t="shared" si="409"/>
        <v>0</v>
      </c>
      <c r="R818" s="578">
        <f t="shared" si="410"/>
        <v>0</v>
      </c>
      <c r="S818" s="578">
        <f>'Allegato 1.1 (CE) new'!R818</f>
        <v>0</v>
      </c>
      <c r="U818" s="361"/>
    </row>
    <row r="819" spans="1:21">
      <c r="A819" s="606"/>
      <c r="B819" s="398" t="s">
        <v>1647</v>
      </c>
      <c r="C819" s="398" t="s">
        <v>1065</v>
      </c>
      <c r="D819" s="399" t="s">
        <v>1066</v>
      </c>
      <c r="E819" s="398">
        <v>5</v>
      </c>
      <c r="F819" s="400">
        <v>14</v>
      </c>
      <c r="G819" s="400">
        <v>2</v>
      </c>
      <c r="H819" s="400">
        <v>1</v>
      </c>
      <c r="I819" s="400">
        <v>4</v>
      </c>
      <c r="J819" s="426" t="s">
        <v>1654</v>
      </c>
      <c r="K819" s="585">
        <f>'Allegato 1.1 (CE) new'!L819</f>
        <v>62349.52</v>
      </c>
      <c r="L819" s="585">
        <f>'Allegato 1.1 (CE) new'!M819</f>
        <v>0</v>
      </c>
      <c r="M819" s="585">
        <f>'Allegato 1.1 (CE) new'!N819</f>
        <v>0</v>
      </c>
      <c r="N819" s="585">
        <f>'Allegato 1.1 (CE) new'!O819</f>
        <v>0</v>
      </c>
      <c r="O819" s="578">
        <f t="shared" si="408"/>
        <v>0</v>
      </c>
      <c r="P819" s="578">
        <f t="shared" si="408"/>
        <v>0</v>
      </c>
      <c r="Q819" s="578">
        <f t="shared" si="409"/>
        <v>0</v>
      </c>
      <c r="R819" s="578">
        <f t="shared" si="410"/>
        <v>0</v>
      </c>
      <c r="S819" s="578">
        <f>'Allegato 1.1 (CE) new'!R819</f>
        <v>0</v>
      </c>
      <c r="U819" s="361"/>
    </row>
    <row r="820" spans="1:21">
      <c r="A820" s="606"/>
      <c r="B820" s="398" t="s">
        <v>1647</v>
      </c>
      <c r="C820" s="398" t="s">
        <v>1065</v>
      </c>
      <c r="D820" s="399" t="s">
        <v>1066</v>
      </c>
      <c r="E820" s="398">
        <v>5</v>
      </c>
      <c r="F820" s="400">
        <v>14</v>
      </c>
      <c r="G820" s="400">
        <v>2</v>
      </c>
      <c r="H820" s="400">
        <v>1</v>
      </c>
      <c r="I820" s="400">
        <v>5</v>
      </c>
      <c r="J820" s="426" t="s">
        <v>1655</v>
      </c>
      <c r="K820" s="585">
        <f>'Allegato 1.1 (CE) new'!L820</f>
        <v>0</v>
      </c>
      <c r="L820" s="585">
        <f>'Allegato 1.1 (CE) new'!M820</f>
        <v>0</v>
      </c>
      <c r="M820" s="585">
        <f>'Allegato 1.1 (CE) new'!N820</f>
        <v>0</v>
      </c>
      <c r="N820" s="585">
        <f>'Allegato 1.1 (CE) new'!O820</f>
        <v>0</v>
      </c>
      <c r="O820" s="578">
        <f t="shared" si="408"/>
        <v>0</v>
      </c>
      <c r="P820" s="578">
        <f t="shared" si="408"/>
        <v>0</v>
      </c>
      <c r="Q820" s="578">
        <f t="shared" si="409"/>
        <v>0</v>
      </c>
      <c r="R820" s="578">
        <f t="shared" si="410"/>
        <v>0</v>
      </c>
      <c r="S820" s="578">
        <f>'Allegato 1.1 (CE) new'!R820</f>
        <v>0</v>
      </c>
      <c r="U820" s="361"/>
    </row>
    <row r="821" spans="1:21">
      <c r="A821" s="606"/>
      <c r="B821" s="398" t="s">
        <v>1647</v>
      </c>
      <c r="C821" s="398" t="s">
        <v>1065</v>
      </c>
      <c r="D821" s="399" t="s">
        <v>1066</v>
      </c>
      <c r="E821" s="398">
        <v>5</v>
      </c>
      <c r="F821" s="400">
        <v>14</v>
      </c>
      <c r="G821" s="400">
        <v>2</v>
      </c>
      <c r="H821" s="400">
        <v>1</v>
      </c>
      <c r="I821" s="400">
        <v>6</v>
      </c>
      <c r="J821" s="426" t="s">
        <v>1656</v>
      </c>
      <c r="K821" s="585">
        <f>'Allegato 1.1 (CE) new'!L821</f>
        <v>0</v>
      </c>
      <c r="L821" s="585">
        <f>'Allegato 1.1 (CE) new'!M821</f>
        <v>0</v>
      </c>
      <c r="M821" s="585">
        <f>'Allegato 1.1 (CE) new'!N821</f>
        <v>0</v>
      </c>
      <c r="N821" s="585">
        <f>'Allegato 1.1 (CE) new'!O821</f>
        <v>0</v>
      </c>
      <c r="O821" s="578">
        <f t="shared" si="408"/>
        <v>0</v>
      </c>
      <c r="P821" s="578">
        <f t="shared" si="408"/>
        <v>0</v>
      </c>
      <c r="Q821" s="578">
        <f t="shared" si="409"/>
        <v>0</v>
      </c>
      <c r="R821" s="578">
        <f t="shared" si="410"/>
        <v>0</v>
      </c>
      <c r="S821" s="578">
        <f>'Allegato 1.1 (CE) new'!R821</f>
        <v>0</v>
      </c>
      <c r="U821" s="361"/>
    </row>
    <row r="822" spans="1:21">
      <c r="A822" s="609"/>
      <c r="B822" s="383" t="s">
        <v>2269</v>
      </c>
      <c r="C822" s="383" t="s">
        <v>1067</v>
      </c>
      <c r="D822" s="382" t="s">
        <v>2270</v>
      </c>
      <c r="E822" s="383">
        <v>5</v>
      </c>
      <c r="F822" s="384">
        <v>15</v>
      </c>
      <c r="G822" s="384">
        <v>0</v>
      </c>
      <c r="H822" s="384">
        <v>0</v>
      </c>
      <c r="I822" s="384">
        <v>0</v>
      </c>
      <c r="J822" s="385" t="s">
        <v>2271</v>
      </c>
      <c r="K822" s="591">
        <f>'Allegato 1.1 (CE) new'!L822</f>
        <v>6062261.2999999998</v>
      </c>
      <c r="L822" s="591">
        <f>'Allegato 1.1 (CE) new'!M822</f>
        <v>3236832</v>
      </c>
      <c r="M822" s="591">
        <f>'Allegato 1.1 (CE) new'!N822</f>
        <v>7174281</v>
      </c>
      <c r="N822" s="591">
        <f>'Allegato 1.1 (CE) new'!O822</f>
        <v>2972479</v>
      </c>
      <c r="O822" s="591">
        <f t="shared" ref="O822:R822" si="411">O823+O834+O837+O859</f>
        <v>3031928.58</v>
      </c>
      <c r="P822" s="591">
        <f t="shared" si="411"/>
        <v>3092567.1516000004</v>
      </c>
      <c r="Q822" s="591">
        <f t="shared" si="411"/>
        <v>-4201802</v>
      </c>
      <c r="R822" s="591">
        <f t="shared" si="411"/>
        <v>-264353</v>
      </c>
      <c r="S822" s="591">
        <f>'Allegato 1.1 (CE) new'!R822</f>
        <v>0</v>
      </c>
      <c r="T822" s="361">
        <f>Modello_CE!J385</f>
        <v>2972479</v>
      </c>
      <c r="U822" s="361">
        <f>N822-T822</f>
        <v>0</v>
      </c>
    </row>
    <row r="823" spans="1:21">
      <c r="A823" s="607"/>
      <c r="B823" s="389" t="s">
        <v>2272</v>
      </c>
      <c r="C823" s="389" t="s">
        <v>1069</v>
      </c>
      <c r="D823" s="388" t="s">
        <v>2273</v>
      </c>
      <c r="E823" s="389">
        <v>5</v>
      </c>
      <c r="F823" s="390">
        <v>15</v>
      </c>
      <c r="G823" s="390">
        <v>1</v>
      </c>
      <c r="H823" s="390">
        <v>0</v>
      </c>
      <c r="I823" s="390">
        <v>0</v>
      </c>
      <c r="J823" s="391" t="s">
        <v>2274</v>
      </c>
      <c r="K823" s="592">
        <f>'Allegato 1.1 (CE) new'!L823</f>
        <v>2450000</v>
      </c>
      <c r="L823" s="592">
        <f>'Allegato 1.1 (CE) new'!M823</f>
        <v>1750000</v>
      </c>
      <c r="M823" s="592">
        <f>'Allegato 1.1 (CE) new'!N823</f>
        <v>1301310</v>
      </c>
      <c r="N823" s="592">
        <f>'Allegato 1.1 (CE) new'!O823</f>
        <v>1149508</v>
      </c>
      <c r="O823" s="592">
        <f t="shared" ref="O823:R823" si="412">O824+O826+O828+O830+O832</f>
        <v>1172498.1599999999</v>
      </c>
      <c r="P823" s="592">
        <f t="shared" si="412"/>
        <v>1195948.1232000003</v>
      </c>
      <c r="Q823" s="592">
        <f t="shared" si="412"/>
        <v>-151802</v>
      </c>
      <c r="R823" s="592">
        <f t="shared" si="412"/>
        <v>-600492</v>
      </c>
      <c r="S823" s="592">
        <f>'Allegato 1.1 (CE) new'!R823</f>
        <v>0</v>
      </c>
      <c r="U823" s="361"/>
    </row>
    <row r="824" spans="1:21">
      <c r="A824" s="605"/>
      <c r="B824" s="393" t="s">
        <v>2275</v>
      </c>
      <c r="C824" s="393" t="s">
        <v>1071</v>
      </c>
      <c r="D824" s="394" t="s">
        <v>1072</v>
      </c>
      <c r="E824" s="393">
        <v>5</v>
      </c>
      <c r="F824" s="395">
        <v>15</v>
      </c>
      <c r="G824" s="395">
        <v>1</v>
      </c>
      <c r="H824" s="395">
        <v>1</v>
      </c>
      <c r="I824" s="395">
        <v>0</v>
      </c>
      <c r="J824" s="396" t="s">
        <v>2276</v>
      </c>
      <c r="K824" s="593">
        <f>'Allegato 1.1 (CE) new'!L824</f>
        <v>700000</v>
      </c>
      <c r="L824" s="593">
        <f>'Allegato 1.1 (CE) new'!M824</f>
        <v>500000</v>
      </c>
      <c r="M824" s="593">
        <f>'Allegato 1.1 (CE) new'!N824</f>
        <v>400000</v>
      </c>
      <c r="N824" s="593">
        <f>'Allegato 1.1 (CE) new'!O824</f>
        <v>298198</v>
      </c>
      <c r="O824" s="593">
        <f t="shared" ref="O824:R824" si="413">O825</f>
        <v>304161.96000000002</v>
      </c>
      <c r="P824" s="593">
        <f t="shared" si="413"/>
        <v>310245.19920000003</v>
      </c>
      <c r="Q824" s="593">
        <f t="shared" si="413"/>
        <v>-101802</v>
      </c>
      <c r="R824" s="593">
        <f t="shared" si="413"/>
        <v>-201802</v>
      </c>
      <c r="S824" s="593">
        <f>'Allegato 1.1 (CE) new'!R824</f>
        <v>0</v>
      </c>
      <c r="U824" s="361"/>
    </row>
    <row r="825" spans="1:21">
      <c r="A825" s="606"/>
      <c r="B825" s="398" t="s">
        <v>2275</v>
      </c>
      <c r="C825" s="398" t="s">
        <v>1071</v>
      </c>
      <c r="D825" s="399" t="s">
        <v>1072</v>
      </c>
      <c r="E825" s="398">
        <v>5</v>
      </c>
      <c r="F825" s="400">
        <v>15</v>
      </c>
      <c r="G825" s="400">
        <v>1</v>
      </c>
      <c r="H825" s="400">
        <v>1</v>
      </c>
      <c r="I825" s="400">
        <v>1</v>
      </c>
      <c r="J825" s="406" t="s">
        <v>2276</v>
      </c>
      <c r="K825" s="594">
        <f>'Allegato 1.1 (CE) new'!L825</f>
        <v>700000</v>
      </c>
      <c r="L825" s="594">
        <f>'Allegato 1.1 (CE) new'!M825</f>
        <v>500000</v>
      </c>
      <c r="M825" s="594">
        <f>'Allegato 1.1 (CE) new'!N825</f>
        <v>400000</v>
      </c>
      <c r="N825" s="594">
        <f>'Allegato 1.1 (CE) new'!O825</f>
        <v>298198</v>
      </c>
      <c r="O825" s="578">
        <f>N825*0.02+N825</f>
        <v>304161.96000000002</v>
      </c>
      <c r="P825" s="578">
        <f>O825*0.02+O825</f>
        <v>310245.19920000003</v>
      </c>
      <c r="Q825" s="578">
        <f>N825-M825</f>
        <v>-101802</v>
      </c>
      <c r="R825" s="578">
        <f>N825-L825</f>
        <v>-201802</v>
      </c>
      <c r="S825" s="578">
        <f>'Allegato 1.1 (CE) new'!R825</f>
        <v>0</v>
      </c>
      <c r="U825" s="361"/>
    </row>
    <row r="826" spans="1:21">
      <c r="A826" s="605"/>
      <c r="B826" s="393" t="s">
        <v>2277</v>
      </c>
      <c r="C826" s="393" t="s">
        <v>1073</v>
      </c>
      <c r="D826" s="394" t="s">
        <v>1074</v>
      </c>
      <c r="E826" s="393">
        <v>5</v>
      </c>
      <c r="F826" s="395">
        <v>15</v>
      </c>
      <c r="G826" s="395">
        <v>1</v>
      </c>
      <c r="H826" s="395">
        <v>2</v>
      </c>
      <c r="I826" s="395">
        <v>0</v>
      </c>
      <c r="J826" s="396" t="s">
        <v>2278</v>
      </c>
      <c r="K826" s="593">
        <f>'Allegato 1.1 (CE) new'!L826</f>
        <v>300000</v>
      </c>
      <c r="L826" s="593">
        <f>'Allegato 1.1 (CE) new'!M826</f>
        <v>150000</v>
      </c>
      <c r="M826" s="593">
        <f>'Allegato 1.1 (CE) new'!N826</f>
        <v>200000</v>
      </c>
      <c r="N826" s="593">
        <f>'Allegato 1.1 (CE) new'!O826</f>
        <v>150000</v>
      </c>
      <c r="O826" s="593">
        <f t="shared" ref="O826:R826" si="414">O827</f>
        <v>153000</v>
      </c>
      <c r="P826" s="593">
        <f t="shared" si="414"/>
        <v>156060</v>
      </c>
      <c r="Q826" s="593">
        <f t="shared" si="414"/>
        <v>-50000</v>
      </c>
      <c r="R826" s="593">
        <f t="shared" si="414"/>
        <v>0</v>
      </c>
      <c r="S826" s="593">
        <f>'Allegato 1.1 (CE) new'!R826</f>
        <v>0</v>
      </c>
      <c r="U826" s="361"/>
    </row>
    <row r="827" spans="1:21">
      <c r="A827" s="606"/>
      <c r="B827" s="398" t="s">
        <v>2277</v>
      </c>
      <c r="C827" s="398" t="s">
        <v>1073</v>
      </c>
      <c r="D827" s="399" t="s">
        <v>1074</v>
      </c>
      <c r="E827" s="398">
        <v>5</v>
      </c>
      <c r="F827" s="400">
        <v>15</v>
      </c>
      <c r="G827" s="400">
        <v>1</v>
      </c>
      <c r="H827" s="400">
        <v>2</v>
      </c>
      <c r="I827" s="400">
        <v>1</v>
      </c>
      <c r="J827" s="406" t="s">
        <v>2278</v>
      </c>
      <c r="K827" s="594">
        <f>'Allegato 1.1 (CE) new'!L827</f>
        <v>300000</v>
      </c>
      <c r="L827" s="594">
        <f>'Allegato 1.1 (CE) new'!M827</f>
        <v>150000</v>
      </c>
      <c r="M827" s="594">
        <f>'Allegato 1.1 (CE) new'!N827</f>
        <v>200000</v>
      </c>
      <c r="N827" s="594">
        <f>'Allegato 1.1 (CE) new'!O827</f>
        <v>150000</v>
      </c>
      <c r="O827" s="578">
        <f>N827*0.02+N827</f>
        <v>153000</v>
      </c>
      <c r="P827" s="578">
        <f>O827*0.02+O827</f>
        <v>156060</v>
      </c>
      <c r="Q827" s="578">
        <f>N827-M827</f>
        <v>-50000</v>
      </c>
      <c r="R827" s="578">
        <f>N827-L827</f>
        <v>0</v>
      </c>
      <c r="S827" s="578">
        <f>'Allegato 1.1 (CE) new'!R827</f>
        <v>0</v>
      </c>
      <c r="U827" s="361"/>
    </row>
    <row r="828" spans="1:21" ht="25.5">
      <c r="A828" s="605"/>
      <c r="B828" s="393" t="s">
        <v>2279</v>
      </c>
      <c r="C828" s="393" t="s">
        <v>1075</v>
      </c>
      <c r="D828" s="394" t="s">
        <v>1076</v>
      </c>
      <c r="E828" s="393">
        <v>5</v>
      </c>
      <c r="F828" s="395">
        <v>15</v>
      </c>
      <c r="G828" s="395">
        <v>1</v>
      </c>
      <c r="H828" s="395">
        <v>3</v>
      </c>
      <c r="I828" s="395">
        <v>0</v>
      </c>
      <c r="J828" s="396" t="s">
        <v>2280</v>
      </c>
      <c r="K828" s="593">
        <f>'Allegato 1.1 (CE) new'!L828</f>
        <v>0</v>
      </c>
      <c r="L828" s="593">
        <f>'Allegato 1.1 (CE) new'!M828</f>
        <v>0</v>
      </c>
      <c r="M828" s="593">
        <f>'Allegato 1.1 (CE) new'!N828</f>
        <v>0</v>
      </c>
      <c r="N828" s="593">
        <f>'Allegato 1.1 (CE) new'!O828</f>
        <v>0</v>
      </c>
      <c r="O828" s="593">
        <f t="shared" ref="O828:P828" si="415">O829</f>
        <v>0</v>
      </c>
      <c r="P828" s="593">
        <f t="shared" si="415"/>
        <v>0</v>
      </c>
      <c r="Q828" s="593">
        <f>Q829</f>
        <v>0</v>
      </c>
      <c r="R828" s="593">
        <f>R829</f>
        <v>0</v>
      </c>
      <c r="S828" s="593">
        <f>'Allegato 1.1 (CE) new'!R828</f>
        <v>0</v>
      </c>
      <c r="U828" s="361"/>
    </row>
    <row r="829" spans="1:21" ht="25.5">
      <c r="A829" s="606"/>
      <c r="B829" s="398" t="s">
        <v>2279</v>
      </c>
      <c r="C829" s="398" t="s">
        <v>1075</v>
      </c>
      <c r="D829" s="399" t="s">
        <v>1076</v>
      </c>
      <c r="E829" s="398">
        <v>5</v>
      </c>
      <c r="F829" s="400">
        <v>15</v>
      </c>
      <c r="G829" s="400">
        <v>1</v>
      </c>
      <c r="H829" s="400">
        <v>3</v>
      </c>
      <c r="I829" s="400">
        <v>1</v>
      </c>
      <c r="J829" s="406" t="s">
        <v>2280</v>
      </c>
      <c r="K829" s="594">
        <f>'Allegato 1.1 (CE) new'!L829</f>
        <v>0</v>
      </c>
      <c r="L829" s="594">
        <f>'Allegato 1.1 (CE) new'!M829</f>
        <v>0</v>
      </c>
      <c r="M829" s="594">
        <f>'Allegato 1.1 (CE) new'!N829</f>
        <v>0</v>
      </c>
      <c r="N829" s="594">
        <f>'Allegato 1.1 (CE) new'!O829</f>
        <v>0</v>
      </c>
      <c r="O829" s="578">
        <f>N829*0.02+N829</f>
        <v>0</v>
      </c>
      <c r="P829" s="578">
        <f>O829*0.02+O829</f>
        <v>0</v>
      </c>
      <c r="Q829" s="578">
        <f>N829-M829</f>
        <v>0</v>
      </c>
      <c r="R829" s="578">
        <f>N829-L829</f>
        <v>0</v>
      </c>
      <c r="S829" s="578">
        <f>'Allegato 1.1 (CE) new'!R829</f>
        <v>0</v>
      </c>
      <c r="U829" s="361"/>
    </row>
    <row r="830" spans="1:21">
      <c r="A830" s="605"/>
      <c r="B830" s="393" t="s">
        <v>2281</v>
      </c>
      <c r="C830" s="393" t="s">
        <v>1077</v>
      </c>
      <c r="D830" s="394" t="s">
        <v>1078</v>
      </c>
      <c r="E830" s="393">
        <v>5</v>
      </c>
      <c r="F830" s="395">
        <v>15</v>
      </c>
      <c r="G830" s="395">
        <v>1</v>
      </c>
      <c r="H830" s="395">
        <v>4</v>
      </c>
      <c r="I830" s="395">
        <v>0</v>
      </c>
      <c r="J830" s="396" t="s">
        <v>2282</v>
      </c>
      <c r="K830" s="593">
        <f>'Allegato 1.1 (CE) new'!L830</f>
        <v>800000</v>
      </c>
      <c r="L830" s="593">
        <f>'Allegato 1.1 (CE) new'!M830</f>
        <v>450000</v>
      </c>
      <c r="M830" s="593">
        <f>'Allegato 1.1 (CE) new'!N830</f>
        <v>600000</v>
      </c>
      <c r="N830" s="593">
        <f>'Allegato 1.1 (CE) new'!O830</f>
        <v>600000</v>
      </c>
      <c r="O830" s="593">
        <f t="shared" ref="O830:P830" si="416">O831</f>
        <v>612000</v>
      </c>
      <c r="P830" s="593">
        <f t="shared" si="416"/>
        <v>624240</v>
      </c>
      <c r="Q830" s="593">
        <f>Q831</f>
        <v>0</v>
      </c>
      <c r="R830" s="593">
        <f>R831</f>
        <v>150000</v>
      </c>
      <c r="S830" s="593">
        <f>'Allegato 1.1 (CE) new'!R830</f>
        <v>0</v>
      </c>
      <c r="U830" s="361"/>
    </row>
    <row r="831" spans="1:21">
      <c r="A831" s="606"/>
      <c r="B831" s="398" t="s">
        <v>2281</v>
      </c>
      <c r="C831" s="398" t="s">
        <v>1077</v>
      </c>
      <c r="D831" s="399" t="s">
        <v>1078</v>
      </c>
      <c r="E831" s="398">
        <v>5</v>
      </c>
      <c r="F831" s="400">
        <v>15</v>
      </c>
      <c r="G831" s="400">
        <v>1</v>
      </c>
      <c r="H831" s="400">
        <v>4</v>
      </c>
      <c r="I831" s="400">
        <v>1</v>
      </c>
      <c r="J831" s="406" t="s">
        <v>2282</v>
      </c>
      <c r="K831" s="594">
        <f>'Allegato 1.1 (CE) new'!L831</f>
        <v>800000</v>
      </c>
      <c r="L831" s="594">
        <f>'Allegato 1.1 (CE) new'!M831</f>
        <v>450000</v>
      </c>
      <c r="M831" s="594">
        <f>'Allegato 1.1 (CE) new'!N831</f>
        <v>600000</v>
      </c>
      <c r="N831" s="594">
        <f>'Allegato 1.1 (CE) new'!O831</f>
        <v>600000</v>
      </c>
      <c r="O831" s="578">
        <f>N831*0.02+N831</f>
        <v>612000</v>
      </c>
      <c r="P831" s="578">
        <f>O831*0.02+O831</f>
        <v>624240</v>
      </c>
      <c r="Q831" s="578">
        <f>N831-M831</f>
        <v>0</v>
      </c>
      <c r="R831" s="578">
        <f>N831-L831</f>
        <v>150000</v>
      </c>
      <c r="S831" s="578">
        <f>'Allegato 1.1 (CE) new'!R831</f>
        <v>0</v>
      </c>
      <c r="U831" s="361"/>
    </row>
    <row r="832" spans="1:21">
      <c r="A832" s="605"/>
      <c r="B832" s="393" t="s">
        <v>2283</v>
      </c>
      <c r="C832" s="393" t="s">
        <v>1079</v>
      </c>
      <c r="D832" s="394" t="s">
        <v>1080</v>
      </c>
      <c r="E832" s="393">
        <v>5</v>
      </c>
      <c r="F832" s="395">
        <v>15</v>
      </c>
      <c r="G832" s="395">
        <v>1</v>
      </c>
      <c r="H832" s="395">
        <v>5</v>
      </c>
      <c r="I832" s="395">
        <v>0</v>
      </c>
      <c r="J832" s="396" t="s">
        <v>2284</v>
      </c>
      <c r="K832" s="593">
        <f>'Allegato 1.1 (CE) new'!L832</f>
        <v>650000</v>
      </c>
      <c r="L832" s="593">
        <f>'Allegato 1.1 (CE) new'!M832</f>
        <v>650000</v>
      </c>
      <c r="M832" s="593">
        <f>'Allegato 1.1 (CE) new'!N832</f>
        <v>101310</v>
      </c>
      <c r="N832" s="593">
        <f>'Allegato 1.1 (CE) new'!O832</f>
        <v>101310</v>
      </c>
      <c r="O832" s="593">
        <f t="shared" ref="O832:R832" si="417">O833</f>
        <v>103336.2</v>
      </c>
      <c r="P832" s="593">
        <f t="shared" si="417"/>
        <v>105402.924</v>
      </c>
      <c r="Q832" s="593">
        <f t="shared" si="417"/>
        <v>0</v>
      </c>
      <c r="R832" s="593">
        <f t="shared" si="417"/>
        <v>-548690</v>
      </c>
      <c r="S832" s="593">
        <f>'Allegato 1.1 (CE) new'!R832</f>
        <v>0</v>
      </c>
      <c r="U832" s="361"/>
    </row>
    <row r="833" spans="1:21">
      <c r="A833" s="606"/>
      <c r="B833" s="398" t="s">
        <v>2283</v>
      </c>
      <c r="C833" s="398" t="s">
        <v>1079</v>
      </c>
      <c r="D833" s="399" t="s">
        <v>1080</v>
      </c>
      <c r="E833" s="398">
        <v>5</v>
      </c>
      <c r="F833" s="400">
        <v>15</v>
      </c>
      <c r="G833" s="400">
        <v>1</v>
      </c>
      <c r="H833" s="400">
        <v>5</v>
      </c>
      <c r="I833" s="400">
        <v>1</v>
      </c>
      <c r="J833" s="406" t="s">
        <v>2284</v>
      </c>
      <c r="K833" s="594">
        <f>'Allegato 1.1 (CE) new'!L833</f>
        <v>650000</v>
      </c>
      <c r="L833" s="594">
        <f>'Allegato 1.1 (CE) new'!M833</f>
        <v>650000</v>
      </c>
      <c r="M833" s="594">
        <f>'Allegato 1.1 (CE) new'!N833</f>
        <v>101310</v>
      </c>
      <c r="N833" s="594">
        <f>'Allegato 1.1 (CE) new'!O833</f>
        <v>101310</v>
      </c>
      <c r="O833" s="578">
        <f>N833*0.02+N833</f>
        <v>103336.2</v>
      </c>
      <c r="P833" s="578">
        <f>O833*0.02+O833</f>
        <v>105402.924</v>
      </c>
      <c r="Q833" s="578">
        <f>N833-M833</f>
        <v>0</v>
      </c>
      <c r="R833" s="578">
        <f>N833-L833</f>
        <v>-548690</v>
      </c>
      <c r="S833" s="578">
        <f>'Allegato 1.1 (CE) new'!R833</f>
        <v>0</v>
      </c>
      <c r="U833" s="361"/>
    </row>
    <row r="834" spans="1:21">
      <c r="A834" s="607"/>
      <c r="B834" s="389" t="s">
        <v>2285</v>
      </c>
      <c r="C834" s="389" t="s">
        <v>1081</v>
      </c>
      <c r="D834" s="388" t="s">
        <v>2286</v>
      </c>
      <c r="E834" s="389">
        <v>5</v>
      </c>
      <c r="F834" s="390">
        <v>15</v>
      </c>
      <c r="G834" s="390">
        <v>2</v>
      </c>
      <c r="H834" s="390">
        <v>0</v>
      </c>
      <c r="I834" s="390">
        <v>0</v>
      </c>
      <c r="J834" s="391" t="s">
        <v>2287</v>
      </c>
      <c r="K834" s="592">
        <f>'Allegato 1.1 (CE) new'!L834</f>
        <v>270832</v>
      </c>
      <c r="L834" s="592">
        <f>'Allegato 1.1 (CE) new'!M834</f>
        <v>270832</v>
      </c>
      <c r="M834" s="592">
        <f>'Allegato 1.1 (CE) new'!N834</f>
        <v>270832</v>
      </c>
      <c r="N834" s="592">
        <f>'Allegato 1.1 (CE) new'!O834</f>
        <v>270832</v>
      </c>
      <c r="O834" s="592">
        <f t="shared" ref="O834:R835" si="418">O835</f>
        <v>276248.64</v>
      </c>
      <c r="P834" s="592">
        <f t="shared" si="418"/>
        <v>281773.6128</v>
      </c>
      <c r="Q834" s="592">
        <f t="shared" si="418"/>
        <v>0</v>
      </c>
      <c r="R834" s="592">
        <f t="shared" si="418"/>
        <v>0</v>
      </c>
      <c r="S834" s="592">
        <f>'Allegato 1.1 (CE) new'!R834</f>
        <v>0</v>
      </c>
      <c r="U834" s="361"/>
    </row>
    <row r="835" spans="1:21">
      <c r="A835" s="605"/>
      <c r="B835" s="393" t="s">
        <v>2288</v>
      </c>
      <c r="C835" s="393" t="s">
        <v>1081</v>
      </c>
      <c r="D835" s="394" t="s">
        <v>1082</v>
      </c>
      <c r="E835" s="393">
        <v>5</v>
      </c>
      <c r="F835" s="395">
        <v>15</v>
      </c>
      <c r="G835" s="395">
        <v>2</v>
      </c>
      <c r="H835" s="395">
        <v>1</v>
      </c>
      <c r="I835" s="395">
        <v>0</v>
      </c>
      <c r="J835" s="396" t="s">
        <v>2289</v>
      </c>
      <c r="K835" s="593">
        <f>'Allegato 1.1 (CE) new'!L835</f>
        <v>270832</v>
      </c>
      <c r="L835" s="593">
        <f>'Allegato 1.1 (CE) new'!M835</f>
        <v>270832</v>
      </c>
      <c r="M835" s="593">
        <f>'Allegato 1.1 (CE) new'!N835</f>
        <v>270832</v>
      </c>
      <c r="N835" s="593">
        <f>'Allegato 1.1 (CE) new'!O835</f>
        <v>270832</v>
      </c>
      <c r="O835" s="593">
        <f t="shared" si="418"/>
        <v>276248.64</v>
      </c>
      <c r="P835" s="593">
        <f t="shared" si="418"/>
        <v>281773.6128</v>
      </c>
      <c r="Q835" s="593">
        <f t="shared" si="418"/>
        <v>0</v>
      </c>
      <c r="R835" s="593">
        <f t="shared" si="418"/>
        <v>0</v>
      </c>
      <c r="S835" s="593">
        <f>'Allegato 1.1 (CE) new'!R835</f>
        <v>0</v>
      </c>
      <c r="U835" s="361"/>
    </row>
    <row r="836" spans="1:21">
      <c r="A836" s="606"/>
      <c r="B836" s="398" t="s">
        <v>2288</v>
      </c>
      <c r="C836" s="398" t="s">
        <v>1081</v>
      </c>
      <c r="D836" s="399" t="s">
        <v>1082</v>
      </c>
      <c r="E836" s="398">
        <v>5</v>
      </c>
      <c r="F836" s="400">
        <v>15</v>
      </c>
      <c r="G836" s="400">
        <v>2</v>
      </c>
      <c r="H836" s="400">
        <v>1</v>
      </c>
      <c r="I836" s="400">
        <v>1</v>
      </c>
      <c r="J836" s="406" t="s">
        <v>2289</v>
      </c>
      <c r="K836" s="594">
        <f>'Allegato 1.1 (CE) new'!L836</f>
        <v>270832</v>
      </c>
      <c r="L836" s="594">
        <f>'Allegato 1.1 (CE) new'!M836</f>
        <v>270832</v>
      </c>
      <c r="M836" s="594">
        <f>'Allegato 1.1 (CE) new'!N836</f>
        <v>270832</v>
      </c>
      <c r="N836" s="594">
        <f>'Allegato 1.1 (CE) new'!O836</f>
        <v>270832</v>
      </c>
      <c r="O836" s="578">
        <f>N836*0.02+N836</f>
        <v>276248.64</v>
      </c>
      <c r="P836" s="578">
        <f>O836*0.02+O836</f>
        <v>281773.6128</v>
      </c>
      <c r="Q836" s="578">
        <f>N836-M836</f>
        <v>0</v>
      </c>
      <c r="R836" s="578">
        <f>N836-L836</f>
        <v>0</v>
      </c>
      <c r="S836" s="578">
        <f>'Allegato 1.1 (CE) new'!R836</f>
        <v>0</v>
      </c>
      <c r="U836" s="361"/>
    </row>
    <row r="837" spans="1:21" ht="25.5">
      <c r="A837" s="607"/>
      <c r="B837" s="389" t="s">
        <v>2290</v>
      </c>
      <c r="C837" s="389" t="s">
        <v>1083</v>
      </c>
      <c r="D837" s="388" t="s">
        <v>2291</v>
      </c>
      <c r="E837" s="389">
        <v>5</v>
      </c>
      <c r="F837" s="390">
        <v>15</v>
      </c>
      <c r="G837" s="390">
        <v>3</v>
      </c>
      <c r="H837" s="390">
        <v>0</v>
      </c>
      <c r="I837" s="390">
        <v>0</v>
      </c>
      <c r="J837" s="391" t="s">
        <v>2292</v>
      </c>
      <c r="K837" s="592">
        <f>'Allegato 1.1 (CE) new'!L837</f>
        <v>2167000</v>
      </c>
      <c r="L837" s="592">
        <f>'Allegato 1.1 (CE) new'!M837</f>
        <v>0</v>
      </c>
      <c r="M837" s="592">
        <f>'Allegato 1.1 (CE) new'!N837</f>
        <v>3550000</v>
      </c>
      <c r="N837" s="592">
        <f>'Allegato 1.1 (CE) new'!O837</f>
        <v>0</v>
      </c>
      <c r="O837" s="592">
        <f t="shared" ref="O837:R837" si="419">O838+O853+O855+O857</f>
        <v>0</v>
      </c>
      <c r="P837" s="592">
        <f t="shared" si="419"/>
        <v>0</v>
      </c>
      <c r="Q837" s="592">
        <f t="shared" si="419"/>
        <v>-3550000</v>
      </c>
      <c r="R837" s="592">
        <f t="shared" si="419"/>
        <v>0</v>
      </c>
      <c r="S837" s="592">
        <f>'Allegato 1.1 (CE) new'!R837</f>
        <v>0</v>
      </c>
      <c r="U837" s="361"/>
    </row>
    <row r="838" spans="1:21" ht="25.5">
      <c r="A838" s="605"/>
      <c r="B838" s="393" t="s">
        <v>2293</v>
      </c>
      <c r="C838" s="393" t="s">
        <v>1085</v>
      </c>
      <c r="D838" s="394" t="s">
        <v>1086</v>
      </c>
      <c r="E838" s="393">
        <v>5</v>
      </c>
      <c r="F838" s="395">
        <v>15</v>
      </c>
      <c r="G838" s="395">
        <v>3</v>
      </c>
      <c r="H838" s="395">
        <v>1</v>
      </c>
      <c r="I838" s="395">
        <v>0</v>
      </c>
      <c r="J838" s="396" t="s">
        <v>2294</v>
      </c>
      <c r="K838" s="593">
        <f>'Allegato 1.1 (CE) new'!L838</f>
        <v>2167000</v>
      </c>
      <c r="L838" s="593">
        <f>'Allegato 1.1 (CE) new'!M838</f>
        <v>0</v>
      </c>
      <c r="M838" s="593">
        <f>'Allegato 1.1 (CE) new'!N838</f>
        <v>3550000</v>
      </c>
      <c r="N838" s="593">
        <f>'Allegato 1.1 (CE) new'!O838</f>
        <v>0</v>
      </c>
      <c r="O838" s="593">
        <f t="shared" ref="O838:R838" si="420">SUBTOTAL(9,O839:O852)</f>
        <v>0</v>
      </c>
      <c r="P838" s="593">
        <f t="shared" si="420"/>
        <v>0</v>
      </c>
      <c r="Q838" s="593">
        <f t="shared" si="420"/>
        <v>-3550000</v>
      </c>
      <c r="R838" s="593">
        <f t="shared" si="420"/>
        <v>0</v>
      </c>
      <c r="S838" s="593">
        <f>'Allegato 1.1 (CE) new'!R838</f>
        <v>0</v>
      </c>
      <c r="U838" s="361"/>
    </row>
    <row r="839" spans="1:21" ht="25.5">
      <c r="A839" s="606"/>
      <c r="B839" s="398" t="s">
        <v>2293</v>
      </c>
      <c r="C839" s="398" t="s">
        <v>1085</v>
      </c>
      <c r="D839" s="399" t="s">
        <v>1086</v>
      </c>
      <c r="E839" s="398">
        <v>5</v>
      </c>
      <c r="F839" s="400">
        <v>15</v>
      </c>
      <c r="G839" s="400">
        <v>3</v>
      </c>
      <c r="H839" s="400">
        <v>1</v>
      </c>
      <c r="I839" s="400">
        <v>1</v>
      </c>
      <c r="J839" s="406" t="s">
        <v>2295</v>
      </c>
      <c r="K839" s="594">
        <f>'Allegato 1.1 (CE) new'!L839</f>
        <v>0</v>
      </c>
      <c r="L839" s="594">
        <f>'Allegato 1.1 (CE) new'!M839</f>
        <v>0</v>
      </c>
      <c r="M839" s="594">
        <f>'Allegato 1.1 (CE) new'!N839</f>
        <v>0</v>
      </c>
      <c r="N839" s="594">
        <f>'Allegato 1.1 (CE) new'!O839</f>
        <v>0</v>
      </c>
      <c r="O839" s="578">
        <f t="shared" ref="O839:P852" si="421">N839*0.02+N839</f>
        <v>0</v>
      </c>
      <c r="P839" s="578">
        <f t="shared" si="421"/>
        <v>0</v>
      </c>
      <c r="Q839" s="578">
        <f t="shared" ref="Q839:Q852" si="422">N839-M839</f>
        <v>0</v>
      </c>
      <c r="R839" s="578">
        <f t="shared" ref="R839:R852" si="423">N839-L839</f>
        <v>0</v>
      </c>
      <c r="S839" s="578">
        <f>'Allegato 1.1 (CE) new'!R839</f>
        <v>0</v>
      </c>
      <c r="U839" s="361"/>
    </row>
    <row r="840" spans="1:21" ht="25.5">
      <c r="A840" s="606"/>
      <c r="B840" s="398" t="s">
        <v>2293</v>
      </c>
      <c r="C840" s="398" t="s">
        <v>1085</v>
      </c>
      <c r="D840" s="399" t="s">
        <v>1086</v>
      </c>
      <c r="E840" s="398">
        <v>5</v>
      </c>
      <c r="F840" s="400">
        <v>15</v>
      </c>
      <c r="G840" s="400">
        <v>3</v>
      </c>
      <c r="H840" s="400">
        <v>1</v>
      </c>
      <c r="I840" s="400">
        <v>2</v>
      </c>
      <c r="J840" s="406" t="s">
        <v>2296</v>
      </c>
      <c r="K840" s="594">
        <f>'Allegato 1.1 (CE) new'!L840</f>
        <v>0</v>
      </c>
      <c r="L840" s="594">
        <f>'Allegato 1.1 (CE) new'!M840</f>
        <v>0</v>
      </c>
      <c r="M840" s="594">
        <f>'Allegato 1.1 (CE) new'!N840</f>
        <v>0</v>
      </c>
      <c r="N840" s="594">
        <f>'Allegato 1.1 (CE) new'!O840</f>
        <v>0</v>
      </c>
      <c r="O840" s="578">
        <f t="shared" si="421"/>
        <v>0</v>
      </c>
      <c r="P840" s="578">
        <f t="shared" si="421"/>
        <v>0</v>
      </c>
      <c r="Q840" s="578">
        <f t="shared" si="422"/>
        <v>0</v>
      </c>
      <c r="R840" s="578">
        <f t="shared" si="423"/>
        <v>0</v>
      </c>
      <c r="S840" s="578">
        <f>'Allegato 1.1 (CE) new'!R840</f>
        <v>0</v>
      </c>
      <c r="U840" s="361"/>
    </row>
    <row r="841" spans="1:21" ht="25.5">
      <c r="A841" s="606"/>
      <c r="B841" s="398" t="s">
        <v>2293</v>
      </c>
      <c r="C841" s="398" t="s">
        <v>1085</v>
      </c>
      <c r="D841" s="399" t="s">
        <v>1086</v>
      </c>
      <c r="E841" s="398">
        <v>5</v>
      </c>
      <c r="F841" s="400">
        <v>15</v>
      </c>
      <c r="G841" s="400">
        <v>3</v>
      </c>
      <c r="H841" s="400">
        <v>1</v>
      </c>
      <c r="I841" s="400">
        <v>3</v>
      </c>
      <c r="J841" s="406" t="s">
        <v>2297</v>
      </c>
      <c r="K841" s="594">
        <f>'Allegato 1.1 (CE) new'!L841</f>
        <v>0</v>
      </c>
      <c r="L841" s="594">
        <f>'Allegato 1.1 (CE) new'!M841</f>
        <v>0</v>
      </c>
      <c r="M841" s="594">
        <f>'Allegato 1.1 (CE) new'!N841</f>
        <v>0</v>
      </c>
      <c r="N841" s="594">
        <f>'Allegato 1.1 (CE) new'!O841</f>
        <v>0</v>
      </c>
      <c r="O841" s="578">
        <f t="shared" si="421"/>
        <v>0</v>
      </c>
      <c r="P841" s="578">
        <f t="shared" si="421"/>
        <v>0</v>
      </c>
      <c r="Q841" s="578">
        <f t="shared" si="422"/>
        <v>0</v>
      </c>
      <c r="R841" s="578">
        <f t="shared" si="423"/>
        <v>0</v>
      </c>
      <c r="S841" s="578">
        <f>'Allegato 1.1 (CE) new'!R841</f>
        <v>0</v>
      </c>
      <c r="U841" s="361"/>
    </row>
    <row r="842" spans="1:21" ht="25.5">
      <c r="A842" s="606"/>
      <c r="B842" s="398" t="s">
        <v>2293</v>
      </c>
      <c r="C842" s="398" t="s">
        <v>1085</v>
      </c>
      <c r="D842" s="399" t="s">
        <v>1086</v>
      </c>
      <c r="E842" s="398">
        <v>5</v>
      </c>
      <c r="F842" s="400">
        <v>15</v>
      </c>
      <c r="G842" s="400">
        <v>3</v>
      </c>
      <c r="H842" s="400">
        <v>1</v>
      </c>
      <c r="I842" s="400">
        <v>4</v>
      </c>
      <c r="J842" s="406" t="s">
        <v>2298</v>
      </c>
      <c r="K842" s="594">
        <f>'Allegato 1.1 (CE) new'!L842</f>
        <v>0</v>
      </c>
      <c r="L842" s="594">
        <f>'Allegato 1.1 (CE) new'!M842</f>
        <v>0</v>
      </c>
      <c r="M842" s="594">
        <f>'Allegato 1.1 (CE) new'!N842</f>
        <v>0</v>
      </c>
      <c r="N842" s="594">
        <f>'Allegato 1.1 (CE) new'!O842</f>
        <v>0</v>
      </c>
      <c r="O842" s="578">
        <f t="shared" si="421"/>
        <v>0</v>
      </c>
      <c r="P842" s="578">
        <f t="shared" si="421"/>
        <v>0</v>
      </c>
      <c r="Q842" s="578">
        <f t="shared" si="422"/>
        <v>0</v>
      </c>
      <c r="R842" s="578">
        <f t="shared" si="423"/>
        <v>0</v>
      </c>
      <c r="S842" s="578">
        <f>'Allegato 1.1 (CE) new'!R842</f>
        <v>0</v>
      </c>
      <c r="U842" s="361"/>
    </row>
    <row r="843" spans="1:21" ht="25.5">
      <c r="A843" s="606"/>
      <c r="B843" s="398" t="s">
        <v>2293</v>
      </c>
      <c r="C843" s="398" t="s">
        <v>1085</v>
      </c>
      <c r="D843" s="399" t="s">
        <v>1086</v>
      </c>
      <c r="E843" s="398">
        <v>5</v>
      </c>
      <c r="F843" s="400">
        <v>15</v>
      </c>
      <c r="G843" s="400">
        <v>3</v>
      </c>
      <c r="H843" s="400">
        <v>1</v>
      </c>
      <c r="I843" s="400">
        <v>5</v>
      </c>
      <c r="J843" s="406" t="s">
        <v>2299</v>
      </c>
      <c r="K843" s="594">
        <f>'Allegato 1.1 (CE) new'!L843</f>
        <v>0</v>
      </c>
      <c r="L843" s="594">
        <f>'Allegato 1.1 (CE) new'!M843</f>
        <v>0</v>
      </c>
      <c r="M843" s="594">
        <f>'Allegato 1.1 (CE) new'!N843</f>
        <v>0</v>
      </c>
      <c r="N843" s="594">
        <f>'Allegato 1.1 (CE) new'!O843</f>
        <v>0</v>
      </c>
      <c r="O843" s="578">
        <f t="shared" si="421"/>
        <v>0</v>
      </c>
      <c r="P843" s="578">
        <f t="shared" si="421"/>
        <v>0</v>
      </c>
      <c r="Q843" s="578">
        <f t="shared" si="422"/>
        <v>0</v>
      </c>
      <c r="R843" s="578">
        <f t="shared" si="423"/>
        <v>0</v>
      </c>
      <c r="S843" s="578">
        <f>'Allegato 1.1 (CE) new'!R843</f>
        <v>0</v>
      </c>
      <c r="U843" s="361"/>
    </row>
    <row r="844" spans="1:21" ht="25.5">
      <c r="A844" s="606"/>
      <c r="B844" s="398" t="s">
        <v>2293</v>
      </c>
      <c r="C844" s="398" t="s">
        <v>1085</v>
      </c>
      <c r="D844" s="399" t="s">
        <v>1086</v>
      </c>
      <c r="E844" s="398">
        <v>5</v>
      </c>
      <c r="F844" s="400">
        <v>15</v>
      </c>
      <c r="G844" s="400">
        <v>3</v>
      </c>
      <c r="H844" s="400">
        <v>1</v>
      </c>
      <c r="I844" s="400">
        <v>6</v>
      </c>
      <c r="J844" s="406" t="s">
        <v>2300</v>
      </c>
      <c r="K844" s="594">
        <f>'Allegato 1.1 (CE) new'!L844</f>
        <v>0</v>
      </c>
      <c r="L844" s="594">
        <f>'Allegato 1.1 (CE) new'!M844</f>
        <v>0</v>
      </c>
      <c r="M844" s="594">
        <f>'Allegato 1.1 (CE) new'!N844</f>
        <v>0</v>
      </c>
      <c r="N844" s="594">
        <f>'Allegato 1.1 (CE) new'!O844</f>
        <v>0</v>
      </c>
      <c r="O844" s="578">
        <f t="shared" si="421"/>
        <v>0</v>
      </c>
      <c r="P844" s="578">
        <f t="shared" si="421"/>
        <v>0</v>
      </c>
      <c r="Q844" s="578">
        <f t="shared" si="422"/>
        <v>0</v>
      </c>
      <c r="R844" s="578">
        <f t="shared" si="423"/>
        <v>0</v>
      </c>
      <c r="S844" s="578">
        <f>'Allegato 1.1 (CE) new'!R844</f>
        <v>0</v>
      </c>
      <c r="U844" s="361"/>
    </row>
    <row r="845" spans="1:21" ht="25.5">
      <c r="A845" s="606"/>
      <c r="B845" s="398" t="s">
        <v>2293</v>
      </c>
      <c r="C845" s="398" t="s">
        <v>1085</v>
      </c>
      <c r="D845" s="399" t="s">
        <v>1086</v>
      </c>
      <c r="E845" s="398">
        <v>5</v>
      </c>
      <c r="F845" s="400">
        <v>15</v>
      </c>
      <c r="G845" s="400">
        <v>3</v>
      </c>
      <c r="H845" s="400">
        <v>1</v>
      </c>
      <c r="I845" s="400">
        <v>7</v>
      </c>
      <c r="J845" s="406" t="s">
        <v>2301</v>
      </c>
      <c r="K845" s="594">
        <f>'Allegato 1.1 (CE) new'!L845</f>
        <v>0</v>
      </c>
      <c r="L845" s="594">
        <f>'Allegato 1.1 (CE) new'!M845</f>
        <v>0</v>
      </c>
      <c r="M845" s="594">
        <f>'Allegato 1.1 (CE) new'!N845</f>
        <v>0</v>
      </c>
      <c r="N845" s="594">
        <f>'Allegato 1.1 (CE) new'!O845</f>
        <v>0</v>
      </c>
      <c r="O845" s="578">
        <f t="shared" si="421"/>
        <v>0</v>
      </c>
      <c r="P845" s="578">
        <f t="shared" si="421"/>
        <v>0</v>
      </c>
      <c r="Q845" s="578">
        <f t="shared" si="422"/>
        <v>0</v>
      </c>
      <c r="R845" s="578">
        <f t="shared" si="423"/>
        <v>0</v>
      </c>
      <c r="S845" s="578">
        <f>'Allegato 1.1 (CE) new'!R845</f>
        <v>0</v>
      </c>
      <c r="U845" s="361"/>
    </row>
    <row r="846" spans="1:21" ht="25.5">
      <c r="A846" s="606"/>
      <c r="B846" s="398" t="s">
        <v>2293</v>
      </c>
      <c r="C846" s="398" t="s">
        <v>1085</v>
      </c>
      <c r="D846" s="399" t="s">
        <v>1086</v>
      </c>
      <c r="E846" s="398">
        <v>5</v>
      </c>
      <c r="F846" s="400">
        <v>15</v>
      </c>
      <c r="G846" s="400">
        <v>3</v>
      </c>
      <c r="H846" s="400">
        <v>1</v>
      </c>
      <c r="I846" s="400">
        <v>8</v>
      </c>
      <c r="J846" s="406" t="s">
        <v>2302</v>
      </c>
      <c r="K846" s="594">
        <f>'Allegato 1.1 (CE) new'!L846</f>
        <v>0</v>
      </c>
      <c r="L846" s="594">
        <f>'Allegato 1.1 (CE) new'!M846</f>
        <v>0</v>
      </c>
      <c r="M846" s="594">
        <f>'Allegato 1.1 (CE) new'!N846</f>
        <v>0</v>
      </c>
      <c r="N846" s="594">
        <f>'Allegato 1.1 (CE) new'!O846</f>
        <v>0</v>
      </c>
      <c r="O846" s="578">
        <f t="shared" si="421"/>
        <v>0</v>
      </c>
      <c r="P846" s="578">
        <f t="shared" si="421"/>
        <v>0</v>
      </c>
      <c r="Q846" s="578">
        <f t="shared" si="422"/>
        <v>0</v>
      </c>
      <c r="R846" s="578">
        <f t="shared" si="423"/>
        <v>0</v>
      </c>
      <c r="S846" s="578">
        <f>'Allegato 1.1 (CE) new'!R846</f>
        <v>0</v>
      </c>
      <c r="U846" s="361"/>
    </row>
    <row r="847" spans="1:21" ht="25.5">
      <c r="A847" s="606"/>
      <c r="B847" s="398" t="s">
        <v>2293</v>
      </c>
      <c r="C847" s="398" t="s">
        <v>1085</v>
      </c>
      <c r="D847" s="399" t="s">
        <v>1086</v>
      </c>
      <c r="E847" s="398">
        <v>5</v>
      </c>
      <c r="F847" s="400">
        <v>15</v>
      </c>
      <c r="G847" s="400">
        <v>3</v>
      </c>
      <c r="H847" s="400">
        <v>1</v>
      </c>
      <c r="I847" s="400">
        <v>9</v>
      </c>
      <c r="J847" s="406" t="s">
        <v>2303</v>
      </c>
      <c r="K847" s="594">
        <f>'Allegato 1.1 (CE) new'!L847</f>
        <v>0</v>
      </c>
      <c r="L847" s="594">
        <f>'Allegato 1.1 (CE) new'!M847</f>
        <v>0</v>
      </c>
      <c r="M847" s="594">
        <f>'Allegato 1.1 (CE) new'!N847</f>
        <v>0</v>
      </c>
      <c r="N847" s="594">
        <f>'Allegato 1.1 (CE) new'!O847</f>
        <v>0</v>
      </c>
      <c r="O847" s="578">
        <f t="shared" si="421"/>
        <v>0</v>
      </c>
      <c r="P847" s="578">
        <f t="shared" si="421"/>
        <v>0</v>
      </c>
      <c r="Q847" s="578">
        <f t="shared" si="422"/>
        <v>0</v>
      </c>
      <c r="R847" s="578">
        <f t="shared" si="423"/>
        <v>0</v>
      </c>
      <c r="S847" s="578">
        <f>'Allegato 1.1 (CE) new'!R847</f>
        <v>0</v>
      </c>
      <c r="U847" s="361"/>
    </row>
    <row r="848" spans="1:21" ht="25.5">
      <c r="A848" s="606"/>
      <c r="B848" s="398" t="s">
        <v>2293</v>
      </c>
      <c r="C848" s="398" t="s">
        <v>1085</v>
      </c>
      <c r="D848" s="399" t="s">
        <v>1086</v>
      </c>
      <c r="E848" s="398">
        <v>5</v>
      </c>
      <c r="F848" s="400">
        <v>15</v>
      </c>
      <c r="G848" s="400">
        <v>3</v>
      </c>
      <c r="H848" s="400">
        <v>1</v>
      </c>
      <c r="I848" s="400">
        <v>10</v>
      </c>
      <c r="J848" s="406" t="s">
        <v>2304</v>
      </c>
      <c r="K848" s="594">
        <f>'Allegato 1.1 (CE) new'!L848</f>
        <v>0</v>
      </c>
      <c r="L848" s="594">
        <f>'Allegato 1.1 (CE) new'!M848</f>
        <v>0</v>
      </c>
      <c r="M848" s="594">
        <f>'Allegato 1.1 (CE) new'!N848</f>
        <v>0</v>
      </c>
      <c r="N848" s="594">
        <f>'Allegato 1.1 (CE) new'!O848</f>
        <v>0</v>
      </c>
      <c r="O848" s="578">
        <f t="shared" si="421"/>
        <v>0</v>
      </c>
      <c r="P848" s="578">
        <f t="shared" si="421"/>
        <v>0</v>
      </c>
      <c r="Q848" s="578">
        <f t="shared" si="422"/>
        <v>0</v>
      </c>
      <c r="R848" s="578">
        <f t="shared" si="423"/>
        <v>0</v>
      </c>
      <c r="S848" s="578">
        <f>'Allegato 1.1 (CE) new'!R848</f>
        <v>0</v>
      </c>
      <c r="U848" s="361"/>
    </row>
    <row r="849" spans="1:21" ht="25.5">
      <c r="A849" s="606"/>
      <c r="B849" s="398" t="s">
        <v>2293</v>
      </c>
      <c r="C849" s="398" t="s">
        <v>1085</v>
      </c>
      <c r="D849" s="399" t="s">
        <v>1086</v>
      </c>
      <c r="E849" s="398">
        <v>5</v>
      </c>
      <c r="F849" s="400">
        <v>15</v>
      </c>
      <c r="G849" s="400">
        <v>3</v>
      </c>
      <c r="H849" s="400">
        <v>1</v>
      </c>
      <c r="I849" s="400">
        <v>11</v>
      </c>
      <c r="J849" s="406" t="s">
        <v>2305</v>
      </c>
      <c r="K849" s="594">
        <f>'Allegato 1.1 (CE) new'!L849</f>
        <v>2167000</v>
      </c>
      <c r="L849" s="594">
        <f>'Allegato 1.1 (CE) new'!M849</f>
        <v>0</v>
      </c>
      <c r="M849" s="594">
        <f>'Allegato 1.1 (CE) new'!N849</f>
        <v>3550000</v>
      </c>
      <c r="N849" s="594">
        <f>'Allegato 1.1 (CE) new'!O849</f>
        <v>0</v>
      </c>
      <c r="O849" s="578">
        <f t="shared" si="421"/>
        <v>0</v>
      </c>
      <c r="P849" s="578">
        <f t="shared" si="421"/>
        <v>0</v>
      </c>
      <c r="Q849" s="578">
        <f t="shared" si="422"/>
        <v>-3550000</v>
      </c>
      <c r="R849" s="578">
        <f t="shared" si="423"/>
        <v>0</v>
      </c>
      <c r="S849" s="578">
        <f>'Allegato 1.1 (CE) new'!R849</f>
        <v>0</v>
      </c>
      <c r="U849" s="361"/>
    </row>
    <row r="850" spans="1:21" ht="25.5">
      <c r="A850" s="606"/>
      <c r="B850" s="398" t="s">
        <v>2293</v>
      </c>
      <c r="C850" s="398" t="s">
        <v>1085</v>
      </c>
      <c r="D850" s="399" t="s">
        <v>1086</v>
      </c>
      <c r="E850" s="398">
        <v>5</v>
      </c>
      <c r="F850" s="400">
        <v>15</v>
      </c>
      <c r="G850" s="400">
        <v>3</v>
      </c>
      <c r="H850" s="400">
        <v>1</v>
      </c>
      <c r="I850" s="400">
        <v>12</v>
      </c>
      <c r="J850" s="406" t="s">
        <v>2306</v>
      </c>
      <c r="K850" s="594">
        <f>'Allegato 1.1 (CE) new'!L850</f>
        <v>0</v>
      </c>
      <c r="L850" s="594">
        <f>'Allegato 1.1 (CE) new'!M850</f>
        <v>0</v>
      </c>
      <c r="M850" s="594">
        <f>'Allegato 1.1 (CE) new'!N850</f>
        <v>0</v>
      </c>
      <c r="N850" s="594">
        <f>'Allegato 1.1 (CE) new'!O850</f>
        <v>0</v>
      </c>
      <c r="O850" s="578">
        <f t="shared" si="421"/>
        <v>0</v>
      </c>
      <c r="P850" s="578">
        <f t="shared" si="421"/>
        <v>0</v>
      </c>
      <c r="Q850" s="578">
        <f t="shared" si="422"/>
        <v>0</v>
      </c>
      <c r="R850" s="578">
        <f t="shared" si="423"/>
        <v>0</v>
      </c>
      <c r="S850" s="578">
        <f>'Allegato 1.1 (CE) new'!R850</f>
        <v>0</v>
      </c>
      <c r="U850" s="361"/>
    </row>
    <row r="851" spans="1:21" ht="25.5">
      <c r="A851" s="606"/>
      <c r="B851" s="398" t="s">
        <v>2293</v>
      </c>
      <c r="C851" s="398" t="s">
        <v>1085</v>
      </c>
      <c r="D851" s="399" t="s">
        <v>1086</v>
      </c>
      <c r="E851" s="398">
        <v>5</v>
      </c>
      <c r="F851" s="400">
        <v>15</v>
      </c>
      <c r="G851" s="400">
        <v>3</v>
      </c>
      <c r="H851" s="400">
        <v>1</v>
      </c>
      <c r="I851" s="400">
        <v>13</v>
      </c>
      <c r="J851" s="406" t="s">
        <v>2307</v>
      </c>
      <c r="K851" s="594">
        <f>'Allegato 1.1 (CE) new'!L851</f>
        <v>0</v>
      </c>
      <c r="L851" s="594">
        <f>'Allegato 1.1 (CE) new'!M851</f>
        <v>0</v>
      </c>
      <c r="M851" s="594">
        <f>'Allegato 1.1 (CE) new'!N851</f>
        <v>0</v>
      </c>
      <c r="N851" s="594">
        <f>'Allegato 1.1 (CE) new'!O851</f>
        <v>0</v>
      </c>
      <c r="O851" s="578">
        <f t="shared" si="421"/>
        <v>0</v>
      </c>
      <c r="P851" s="578">
        <f t="shared" si="421"/>
        <v>0</v>
      </c>
      <c r="Q851" s="578">
        <f t="shared" si="422"/>
        <v>0</v>
      </c>
      <c r="R851" s="578">
        <f t="shared" si="423"/>
        <v>0</v>
      </c>
      <c r="S851" s="578">
        <f>'Allegato 1.1 (CE) new'!R851</f>
        <v>0</v>
      </c>
      <c r="U851" s="361"/>
    </row>
    <row r="852" spans="1:21" ht="25.5">
      <c r="A852" s="606"/>
      <c r="B852" s="398" t="s">
        <v>2293</v>
      </c>
      <c r="C852" s="398" t="s">
        <v>1085</v>
      </c>
      <c r="D852" s="399" t="s">
        <v>1086</v>
      </c>
      <c r="E852" s="398">
        <v>5</v>
      </c>
      <c r="F852" s="400">
        <v>15</v>
      </c>
      <c r="G852" s="400">
        <v>3</v>
      </c>
      <c r="H852" s="400">
        <v>1</v>
      </c>
      <c r="I852" s="400">
        <v>14</v>
      </c>
      <c r="J852" s="406" t="s">
        <v>2308</v>
      </c>
      <c r="K852" s="594">
        <f>'Allegato 1.1 (CE) new'!L852</f>
        <v>0</v>
      </c>
      <c r="L852" s="594">
        <f>'Allegato 1.1 (CE) new'!M852</f>
        <v>0</v>
      </c>
      <c r="M852" s="594">
        <f>'Allegato 1.1 (CE) new'!N852</f>
        <v>0</v>
      </c>
      <c r="N852" s="594">
        <f>'Allegato 1.1 (CE) new'!O852</f>
        <v>0</v>
      </c>
      <c r="O852" s="578">
        <f t="shared" si="421"/>
        <v>0</v>
      </c>
      <c r="P852" s="578">
        <f t="shared" si="421"/>
        <v>0</v>
      </c>
      <c r="Q852" s="578">
        <f t="shared" si="422"/>
        <v>0</v>
      </c>
      <c r="R852" s="578">
        <f t="shared" si="423"/>
        <v>0</v>
      </c>
      <c r="S852" s="578">
        <f>'Allegato 1.1 (CE) new'!R852</f>
        <v>0</v>
      </c>
      <c r="U852" s="361"/>
    </row>
    <row r="853" spans="1:21" ht="25.5">
      <c r="A853" s="605"/>
      <c r="B853" s="393" t="s">
        <v>2309</v>
      </c>
      <c r="C853" s="393" t="s">
        <v>1087</v>
      </c>
      <c r="D853" s="394" t="s">
        <v>1088</v>
      </c>
      <c r="E853" s="393">
        <v>5</v>
      </c>
      <c r="F853" s="395">
        <v>15</v>
      </c>
      <c r="G853" s="395">
        <v>3</v>
      </c>
      <c r="H853" s="395">
        <v>2</v>
      </c>
      <c r="I853" s="395">
        <v>0</v>
      </c>
      <c r="J853" s="396" t="s">
        <v>2310</v>
      </c>
      <c r="K853" s="593">
        <f>'Allegato 1.1 (CE) new'!L853</f>
        <v>0</v>
      </c>
      <c r="L853" s="593">
        <f>'Allegato 1.1 (CE) new'!M853</f>
        <v>0</v>
      </c>
      <c r="M853" s="593">
        <f>'Allegato 1.1 (CE) new'!N853</f>
        <v>0</v>
      </c>
      <c r="N853" s="593">
        <f>'Allegato 1.1 (CE) new'!O853</f>
        <v>0</v>
      </c>
      <c r="O853" s="593">
        <f t="shared" ref="O853:P853" si="424">O854</f>
        <v>0</v>
      </c>
      <c r="P853" s="593">
        <f t="shared" si="424"/>
        <v>0</v>
      </c>
      <c r="Q853" s="593">
        <f>Q854</f>
        <v>0</v>
      </c>
      <c r="R853" s="593">
        <f>R854</f>
        <v>0</v>
      </c>
      <c r="S853" s="593">
        <f>'Allegato 1.1 (CE) new'!R853</f>
        <v>0</v>
      </c>
      <c r="U853" s="361"/>
    </row>
    <row r="854" spans="1:21" ht="25.5">
      <c r="A854" s="606"/>
      <c r="B854" s="398" t="s">
        <v>2309</v>
      </c>
      <c r="C854" s="398" t="s">
        <v>1087</v>
      </c>
      <c r="D854" s="399" t="s">
        <v>1088</v>
      </c>
      <c r="E854" s="398">
        <v>5</v>
      </c>
      <c r="F854" s="400">
        <v>15</v>
      </c>
      <c r="G854" s="400">
        <v>3</v>
      </c>
      <c r="H854" s="400">
        <v>2</v>
      </c>
      <c r="I854" s="400">
        <v>1</v>
      </c>
      <c r="J854" s="406" t="s">
        <v>2310</v>
      </c>
      <c r="K854" s="594">
        <f>'Allegato 1.1 (CE) new'!L854</f>
        <v>0</v>
      </c>
      <c r="L854" s="594">
        <f>'Allegato 1.1 (CE) new'!M854</f>
        <v>0</v>
      </c>
      <c r="M854" s="594">
        <f>'Allegato 1.1 (CE) new'!N854</f>
        <v>0</v>
      </c>
      <c r="N854" s="594">
        <f>'Allegato 1.1 (CE) new'!O854</f>
        <v>0</v>
      </c>
      <c r="O854" s="578">
        <f>N854*0.02+N854</f>
        <v>0</v>
      </c>
      <c r="P854" s="578">
        <f>O854*0.02+O854</f>
        <v>0</v>
      </c>
      <c r="Q854" s="578">
        <f>N854-M854</f>
        <v>0</v>
      </c>
      <c r="R854" s="578">
        <f>N854-L854</f>
        <v>0</v>
      </c>
      <c r="S854" s="578">
        <f>'Allegato 1.1 (CE) new'!R854</f>
        <v>0</v>
      </c>
      <c r="U854" s="361"/>
    </row>
    <row r="855" spans="1:21" ht="25.5">
      <c r="A855" s="605"/>
      <c r="B855" s="393" t="s">
        <v>2311</v>
      </c>
      <c r="C855" s="393" t="s">
        <v>1089</v>
      </c>
      <c r="D855" s="394" t="s">
        <v>1090</v>
      </c>
      <c r="E855" s="393">
        <v>5</v>
      </c>
      <c r="F855" s="395">
        <v>15</v>
      </c>
      <c r="G855" s="395">
        <v>3</v>
      </c>
      <c r="H855" s="395">
        <v>3</v>
      </c>
      <c r="I855" s="395">
        <v>0</v>
      </c>
      <c r="J855" s="396" t="s">
        <v>2312</v>
      </c>
      <c r="K855" s="593">
        <f>'Allegato 1.1 (CE) new'!L855</f>
        <v>0</v>
      </c>
      <c r="L855" s="593">
        <f>'Allegato 1.1 (CE) new'!M855</f>
        <v>0</v>
      </c>
      <c r="M855" s="593">
        <f>'Allegato 1.1 (CE) new'!N855</f>
        <v>0</v>
      </c>
      <c r="N855" s="593">
        <f>'Allegato 1.1 (CE) new'!O855</f>
        <v>0</v>
      </c>
      <c r="O855" s="593">
        <f t="shared" ref="O855:P855" si="425">O856</f>
        <v>0</v>
      </c>
      <c r="P855" s="593">
        <f t="shared" si="425"/>
        <v>0</v>
      </c>
      <c r="Q855" s="593">
        <f>Q856</f>
        <v>0</v>
      </c>
      <c r="R855" s="593">
        <f>R856</f>
        <v>0</v>
      </c>
      <c r="S855" s="593">
        <f>'Allegato 1.1 (CE) new'!R855</f>
        <v>0</v>
      </c>
      <c r="U855" s="361"/>
    </row>
    <row r="856" spans="1:21" ht="25.5">
      <c r="A856" s="606"/>
      <c r="B856" s="398" t="s">
        <v>2311</v>
      </c>
      <c r="C856" s="398" t="s">
        <v>1089</v>
      </c>
      <c r="D856" s="399" t="s">
        <v>1090</v>
      </c>
      <c r="E856" s="398">
        <v>5</v>
      </c>
      <c r="F856" s="400">
        <v>15</v>
      </c>
      <c r="G856" s="400">
        <v>3</v>
      </c>
      <c r="H856" s="400">
        <v>3</v>
      </c>
      <c r="I856" s="400">
        <v>1</v>
      </c>
      <c r="J856" s="406" t="s">
        <v>2312</v>
      </c>
      <c r="K856" s="594">
        <f>'Allegato 1.1 (CE) new'!L856</f>
        <v>0</v>
      </c>
      <c r="L856" s="594">
        <f>'Allegato 1.1 (CE) new'!M856</f>
        <v>0</v>
      </c>
      <c r="M856" s="594">
        <f>'Allegato 1.1 (CE) new'!N856</f>
        <v>0</v>
      </c>
      <c r="N856" s="594">
        <f>'Allegato 1.1 (CE) new'!O856</f>
        <v>0</v>
      </c>
      <c r="O856" s="578">
        <f>N856*0.02+N856</f>
        <v>0</v>
      </c>
      <c r="P856" s="578">
        <f>O856*0.02+O856</f>
        <v>0</v>
      </c>
      <c r="Q856" s="578">
        <f>N856-M856</f>
        <v>0</v>
      </c>
      <c r="R856" s="578">
        <f>N856-L856</f>
        <v>0</v>
      </c>
      <c r="S856" s="578">
        <f>'Allegato 1.1 (CE) new'!R856</f>
        <v>0</v>
      </c>
      <c r="U856" s="361"/>
    </row>
    <row r="857" spans="1:21">
      <c r="A857" s="605"/>
      <c r="B857" s="393" t="s">
        <v>2313</v>
      </c>
      <c r="C857" s="393" t="s">
        <v>1091</v>
      </c>
      <c r="D857" s="394" t="s">
        <v>1092</v>
      </c>
      <c r="E857" s="393">
        <v>5</v>
      </c>
      <c r="F857" s="395">
        <v>15</v>
      </c>
      <c r="G857" s="395">
        <v>3</v>
      </c>
      <c r="H857" s="395">
        <v>4</v>
      </c>
      <c r="I857" s="395">
        <v>0</v>
      </c>
      <c r="J857" s="396" t="s">
        <v>2314</v>
      </c>
      <c r="K857" s="593">
        <f>'Allegato 1.1 (CE) new'!L857</f>
        <v>0</v>
      </c>
      <c r="L857" s="593">
        <f>'Allegato 1.1 (CE) new'!M857</f>
        <v>0</v>
      </c>
      <c r="M857" s="593">
        <f>'Allegato 1.1 (CE) new'!N857</f>
        <v>0</v>
      </c>
      <c r="N857" s="593">
        <f>'Allegato 1.1 (CE) new'!O857</f>
        <v>0</v>
      </c>
      <c r="O857" s="593">
        <f t="shared" ref="O857:P857" si="426">O858</f>
        <v>0</v>
      </c>
      <c r="P857" s="593">
        <f t="shared" si="426"/>
        <v>0</v>
      </c>
      <c r="Q857" s="593">
        <f>Q858</f>
        <v>0</v>
      </c>
      <c r="R857" s="593">
        <f>R858</f>
        <v>0</v>
      </c>
      <c r="S857" s="593">
        <f>'Allegato 1.1 (CE) new'!R857</f>
        <v>0</v>
      </c>
      <c r="U857" s="361"/>
    </row>
    <row r="858" spans="1:21">
      <c r="A858" s="606"/>
      <c r="B858" s="398" t="s">
        <v>2313</v>
      </c>
      <c r="C858" s="398" t="s">
        <v>1091</v>
      </c>
      <c r="D858" s="399" t="s">
        <v>1092</v>
      </c>
      <c r="E858" s="398">
        <v>5</v>
      </c>
      <c r="F858" s="400">
        <v>15</v>
      </c>
      <c r="G858" s="400">
        <v>3</v>
      </c>
      <c r="H858" s="400">
        <v>4</v>
      </c>
      <c r="I858" s="400">
        <v>1</v>
      </c>
      <c r="J858" s="406" t="s">
        <v>2314</v>
      </c>
      <c r="K858" s="594">
        <f>'Allegato 1.1 (CE) new'!L858</f>
        <v>0</v>
      </c>
      <c r="L858" s="594">
        <f>'Allegato 1.1 (CE) new'!M858</f>
        <v>0</v>
      </c>
      <c r="M858" s="594">
        <f>'Allegato 1.1 (CE) new'!N858</f>
        <v>0</v>
      </c>
      <c r="N858" s="594">
        <f>'Allegato 1.1 (CE) new'!O858</f>
        <v>0</v>
      </c>
      <c r="O858" s="578">
        <f>N858*0.02+N858</f>
        <v>0</v>
      </c>
      <c r="P858" s="578">
        <f>O858*0.02+O858</f>
        <v>0</v>
      </c>
      <c r="Q858" s="578">
        <f>N858-M858</f>
        <v>0</v>
      </c>
      <c r="R858" s="578">
        <f>N858-L858</f>
        <v>0</v>
      </c>
      <c r="S858" s="578">
        <f>'Allegato 1.1 (CE) new'!R858</f>
        <v>0</v>
      </c>
      <c r="U858" s="361"/>
    </row>
    <row r="859" spans="1:21">
      <c r="A859" s="607"/>
      <c r="B859" s="389" t="s">
        <v>2315</v>
      </c>
      <c r="C859" s="389" t="s">
        <v>1093</v>
      </c>
      <c r="D859" s="388" t="s">
        <v>2316</v>
      </c>
      <c r="E859" s="389">
        <v>5</v>
      </c>
      <c r="F859" s="390">
        <v>15</v>
      </c>
      <c r="G859" s="390">
        <v>4</v>
      </c>
      <c r="H859" s="390">
        <v>0</v>
      </c>
      <c r="I859" s="390">
        <v>0</v>
      </c>
      <c r="J859" s="391" t="s">
        <v>2317</v>
      </c>
      <c r="K859" s="592">
        <f>'Allegato 1.1 (CE) new'!L859</f>
        <v>1174429.3</v>
      </c>
      <c r="L859" s="592">
        <f>'Allegato 1.1 (CE) new'!M859</f>
        <v>1216000</v>
      </c>
      <c r="M859" s="592">
        <f>'Allegato 1.1 (CE) new'!N859</f>
        <v>2052139</v>
      </c>
      <c r="N859" s="592">
        <f>'Allegato 1.1 (CE) new'!O859</f>
        <v>1552139</v>
      </c>
      <c r="O859" s="592">
        <f t="shared" ref="O859:P859" si="427">O860+O862+O864+O866+O868+O870+O872</f>
        <v>1583181.78</v>
      </c>
      <c r="P859" s="592">
        <f t="shared" si="427"/>
        <v>1614845.4155999999</v>
      </c>
      <c r="Q859" s="592">
        <f>Q860+Q862+Q864+Q866+Q868+Q870+Q872</f>
        <v>-500000</v>
      </c>
      <c r="R859" s="592">
        <f>R860+R862+R864+R866+R868+R870+R872</f>
        <v>336139</v>
      </c>
      <c r="S859" s="592">
        <f>'Allegato 1.1 (CE) new'!R859</f>
        <v>0</v>
      </c>
      <c r="U859" s="361"/>
    </row>
    <row r="860" spans="1:21">
      <c r="A860" s="605"/>
      <c r="B860" s="393" t="s">
        <v>2318</v>
      </c>
      <c r="C860" s="393" t="s">
        <v>1095</v>
      </c>
      <c r="D860" s="394" t="s">
        <v>1096</v>
      </c>
      <c r="E860" s="393">
        <v>5</v>
      </c>
      <c r="F860" s="395">
        <v>15</v>
      </c>
      <c r="G860" s="395">
        <v>4</v>
      </c>
      <c r="H860" s="395">
        <v>1</v>
      </c>
      <c r="I860" s="395">
        <v>0</v>
      </c>
      <c r="J860" s="396" t="s">
        <v>2319</v>
      </c>
      <c r="K860" s="593">
        <f>'Allegato 1.1 (CE) new'!L860</f>
        <v>600000</v>
      </c>
      <c r="L860" s="593">
        <f>'Allegato 1.1 (CE) new'!M860</f>
        <v>300000</v>
      </c>
      <c r="M860" s="593">
        <f>'Allegato 1.1 (CE) new'!N860</f>
        <v>600000</v>
      </c>
      <c r="N860" s="593">
        <f>'Allegato 1.1 (CE) new'!O860</f>
        <v>100000</v>
      </c>
      <c r="O860" s="593">
        <f t="shared" ref="O860:P860" si="428">O861</f>
        <v>102000</v>
      </c>
      <c r="P860" s="593">
        <f t="shared" si="428"/>
        <v>104040</v>
      </c>
      <c r="Q860" s="593">
        <f>Q861</f>
        <v>-500000</v>
      </c>
      <c r="R860" s="593">
        <f>R861</f>
        <v>-200000</v>
      </c>
      <c r="S860" s="593">
        <f>'Allegato 1.1 (CE) new'!R860</f>
        <v>0</v>
      </c>
      <c r="U860" s="361"/>
    </row>
    <row r="861" spans="1:21">
      <c r="A861" s="606"/>
      <c r="B861" s="398" t="s">
        <v>2318</v>
      </c>
      <c r="C861" s="398" t="s">
        <v>1095</v>
      </c>
      <c r="D861" s="399" t="s">
        <v>1096</v>
      </c>
      <c r="E861" s="398">
        <v>5</v>
      </c>
      <c r="F861" s="400">
        <v>15</v>
      </c>
      <c r="G861" s="400">
        <v>4</v>
      </c>
      <c r="H861" s="400">
        <v>1</v>
      </c>
      <c r="I861" s="400">
        <v>1</v>
      </c>
      <c r="J861" s="406" t="s">
        <v>2319</v>
      </c>
      <c r="K861" s="594">
        <f>'Allegato 1.1 (CE) new'!L861</f>
        <v>600000</v>
      </c>
      <c r="L861" s="594">
        <f>'Allegato 1.1 (CE) new'!M861</f>
        <v>300000</v>
      </c>
      <c r="M861" s="594">
        <f>'Allegato 1.1 (CE) new'!N861</f>
        <v>600000</v>
      </c>
      <c r="N861" s="594">
        <f>'Allegato 1.1 (CE) new'!O861</f>
        <v>100000</v>
      </c>
      <c r="O861" s="578">
        <f>N861*0.02+N861</f>
        <v>102000</v>
      </c>
      <c r="P861" s="578">
        <f>O861*0.02+O861</f>
        <v>104040</v>
      </c>
      <c r="Q861" s="578">
        <f>N861-M861</f>
        <v>-500000</v>
      </c>
      <c r="R861" s="578">
        <f>N861-L861</f>
        <v>-200000</v>
      </c>
      <c r="S861" s="578">
        <f>'Allegato 1.1 (CE) new'!R861</f>
        <v>0</v>
      </c>
      <c r="U861" s="361"/>
    </row>
    <row r="862" spans="1:21">
      <c r="A862" s="605"/>
      <c r="B862" s="393" t="s">
        <v>2320</v>
      </c>
      <c r="C862" s="393" t="s">
        <v>1097</v>
      </c>
      <c r="D862" s="394" t="s">
        <v>1098</v>
      </c>
      <c r="E862" s="393">
        <v>5</v>
      </c>
      <c r="F862" s="395">
        <v>15</v>
      </c>
      <c r="G862" s="395">
        <v>4</v>
      </c>
      <c r="H862" s="395">
        <v>2</v>
      </c>
      <c r="I862" s="395">
        <v>0</v>
      </c>
      <c r="J862" s="396" t="s">
        <v>2321</v>
      </c>
      <c r="K862" s="593">
        <f>'Allegato 1.1 (CE) new'!L862</f>
        <v>246000</v>
      </c>
      <c r="L862" s="593">
        <f>'Allegato 1.1 (CE) new'!M862</f>
        <v>255000</v>
      </c>
      <c r="M862" s="593">
        <f>'Allegato 1.1 (CE) new'!N862</f>
        <v>407493</v>
      </c>
      <c r="N862" s="593">
        <f>'Allegato 1.1 (CE) new'!O862</f>
        <v>407493</v>
      </c>
      <c r="O862" s="593">
        <f t="shared" ref="O862:P862" si="429">O863</f>
        <v>415642.86</v>
      </c>
      <c r="P862" s="593">
        <f t="shared" si="429"/>
        <v>423955.71720000001</v>
      </c>
      <c r="Q862" s="593">
        <f>Q863</f>
        <v>0</v>
      </c>
      <c r="R862" s="593">
        <f>R863</f>
        <v>152493</v>
      </c>
      <c r="S862" s="593">
        <f>'Allegato 1.1 (CE) new'!R862</f>
        <v>0</v>
      </c>
      <c r="U862" s="361"/>
    </row>
    <row r="863" spans="1:21">
      <c r="A863" s="606"/>
      <c r="B863" s="398" t="s">
        <v>2320</v>
      </c>
      <c r="C863" s="398" t="s">
        <v>1097</v>
      </c>
      <c r="D863" s="399" t="s">
        <v>1098</v>
      </c>
      <c r="E863" s="398">
        <v>5</v>
      </c>
      <c r="F863" s="400">
        <v>15</v>
      </c>
      <c r="G863" s="400">
        <v>4</v>
      </c>
      <c r="H863" s="400">
        <v>2</v>
      </c>
      <c r="I863" s="400">
        <v>1</v>
      </c>
      <c r="J863" s="406" t="s">
        <v>2321</v>
      </c>
      <c r="K863" s="594">
        <f>'Allegato 1.1 (CE) new'!L863</f>
        <v>246000</v>
      </c>
      <c r="L863" s="594">
        <f>'Allegato 1.1 (CE) new'!M863</f>
        <v>255000</v>
      </c>
      <c r="M863" s="594">
        <f>'Allegato 1.1 (CE) new'!N863</f>
        <v>407493</v>
      </c>
      <c r="N863" s="594">
        <f>'Allegato 1.1 (CE) new'!O863</f>
        <v>407493</v>
      </c>
      <c r="O863" s="578">
        <f>N863*0.02+N863</f>
        <v>415642.86</v>
      </c>
      <c r="P863" s="578">
        <f>O863*0.02+O863</f>
        <v>423955.71720000001</v>
      </c>
      <c r="Q863" s="578">
        <f>N863-M863</f>
        <v>0</v>
      </c>
      <c r="R863" s="578">
        <f>N863-L863</f>
        <v>152493</v>
      </c>
      <c r="S863" s="578">
        <f>'Allegato 1.1 (CE) new'!R863</f>
        <v>0</v>
      </c>
      <c r="U863" s="361"/>
    </row>
    <row r="864" spans="1:21">
      <c r="A864" s="605"/>
      <c r="B864" s="393" t="s">
        <v>2322</v>
      </c>
      <c r="C864" s="393" t="s">
        <v>1099</v>
      </c>
      <c r="D864" s="394" t="s">
        <v>1100</v>
      </c>
      <c r="E864" s="393">
        <v>5</v>
      </c>
      <c r="F864" s="395">
        <v>15</v>
      </c>
      <c r="G864" s="395">
        <v>4</v>
      </c>
      <c r="H864" s="395">
        <v>3</v>
      </c>
      <c r="I864" s="395">
        <v>0</v>
      </c>
      <c r="J864" s="396" t="s">
        <v>2323</v>
      </c>
      <c r="K864" s="593">
        <f>'Allegato 1.1 (CE) new'!L864</f>
        <v>45000</v>
      </c>
      <c r="L864" s="593">
        <f>'Allegato 1.1 (CE) new'!M864</f>
        <v>46000</v>
      </c>
      <c r="M864" s="593">
        <f>'Allegato 1.1 (CE) new'!N864</f>
        <v>74706</v>
      </c>
      <c r="N864" s="593">
        <f>'Allegato 1.1 (CE) new'!O864</f>
        <v>74706</v>
      </c>
      <c r="O864" s="593">
        <f t="shared" ref="O864:P864" si="430">O865</f>
        <v>76200.12</v>
      </c>
      <c r="P864" s="593">
        <f t="shared" si="430"/>
        <v>77724.122399999993</v>
      </c>
      <c r="Q864" s="593">
        <f>Q865</f>
        <v>0</v>
      </c>
      <c r="R864" s="593">
        <f>R865</f>
        <v>28706</v>
      </c>
      <c r="S864" s="593">
        <f>'Allegato 1.1 (CE) new'!R864</f>
        <v>0</v>
      </c>
      <c r="U864" s="361"/>
    </row>
    <row r="865" spans="1:21">
      <c r="A865" s="606"/>
      <c r="B865" s="398" t="s">
        <v>2322</v>
      </c>
      <c r="C865" s="398" t="s">
        <v>1099</v>
      </c>
      <c r="D865" s="399" t="s">
        <v>1100</v>
      </c>
      <c r="E865" s="398">
        <v>5</v>
      </c>
      <c r="F865" s="400">
        <v>15</v>
      </c>
      <c r="G865" s="400">
        <v>4</v>
      </c>
      <c r="H865" s="400">
        <v>3</v>
      </c>
      <c r="I865" s="400">
        <v>1</v>
      </c>
      <c r="J865" s="406" t="s">
        <v>2323</v>
      </c>
      <c r="K865" s="594">
        <f>'Allegato 1.1 (CE) new'!L865</f>
        <v>45000</v>
      </c>
      <c r="L865" s="594">
        <f>'Allegato 1.1 (CE) new'!M865</f>
        <v>46000</v>
      </c>
      <c r="M865" s="594">
        <f>'Allegato 1.1 (CE) new'!N865</f>
        <v>74706</v>
      </c>
      <c r="N865" s="594">
        <f>'Allegato 1.1 (CE) new'!O865</f>
        <v>74706</v>
      </c>
      <c r="O865" s="578">
        <f>N865*0.02+N865</f>
        <v>76200.12</v>
      </c>
      <c r="P865" s="578">
        <f>O865*0.02+O865</f>
        <v>77724.122399999993</v>
      </c>
      <c r="Q865" s="578">
        <f>N865-M865</f>
        <v>0</v>
      </c>
      <c r="R865" s="578">
        <f>N865-L865</f>
        <v>28706</v>
      </c>
      <c r="S865" s="578">
        <f>'Allegato 1.1 (CE) new'!R865</f>
        <v>0</v>
      </c>
      <c r="U865" s="361"/>
    </row>
    <row r="866" spans="1:21">
      <c r="A866" s="605"/>
      <c r="B866" s="393" t="s">
        <v>2324</v>
      </c>
      <c r="C866" s="393" t="s">
        <v>1101</v>
      </c>
      <c r="D866" s="394" t="s">
        <v>1102</v>
      </c>
      <c r="E866" s="393">
        <v>5</v>
      </c>
      <c r="F866" s="395">
        <v>15</v>
      </c>
      <c r="G866" s="395">
        <v>4</v>
      </c>
      <c r="H866" s="395">
        <v>4</v>
      </c>
      <c r="I866" s="395">
        <v>0</v>
      </c>
      <c r="J866" s="396" t="s">
        <v>2325</v>
      </c>
      <c r="K866" s="593">
        <f>'Allegato 1.1 (CE) new'!L866</f>
        <v>120264.09</v>
      </c>
      <c r="L866" s="593">
        <f>'Allegato 1.1 (CE) new'!M866</f>
        <v>134000</v>
      </c>
      <c r="M866" s="593">
        <f>'Allegato 1.1 (CE) new'!N866</f>
        <v>360777</v>
      </c>
      <c r="N866" s="593">
        <f>'Allegato 1.1 (CE) new'!O866</f>
        <v>360777</v>
      </c>
      <c r="O866" s="593">
        <f t="shared" ref="O866:P866" si="431">O867</f>
        <v>367992.54</v>
      </c>
      <c r="P866" s="593">
        <f t="shared" si="431"/>
        <v>375352.39079999999</v>
      </c>
      <c r="Q866" s="593">
        <f>Q867</f>
        <v>0</v>
      </c>
      <c r="R866" s="593">
        <f>R867</f>
        <v>226777</v>
      </c>
      <c r="S866" s="593">
        <f>'Allegato 1.1 (CE) new'!R866</f>
        <v>0</v>
      </c>
      <c r="U866" s="361"/>
    </row>
    <row r="867" spans="1:21">
      <c r="A867" s="606"/>
      <c r="B867" s="398" t="s">
        <v>2324</v>
      </c>
      <c r="C867" s="398" t="s">
        <v>1101</v>
      </c>
      <c r="D867" s="399" t="s">
        <v>1102</v>
      </c>
      <c r="E867" s="398">
        <v>5</v>
      </c>
      <c r="F867" s="400">
        <v>15</v>
      </c>
      <c r="G867" s="400">
        <v>4</v>
      </c>
      <c r="H867" s="400">
        <v>4</v>
      </c>
      <c r="I867" s="400">
        <v>1</v>
      </c>
      <c r="J867" s="406" t="s">
        <v>2325</v>
      </c>
      <c r="K867" s="594">
        <f>'Allegato 1.1 (CE) new'!L867</f>
        <v>120264.09</v>
      </c>
      <c r="L867" s="594">
        <f>'Allegato 1.1 (CE) new'!M867</f>
        <v>134000</v>
      </c>
      <c r="M867" s="594">
        <f>'Allegato 1.1 (CE) new'!N867</f>
        <v>360777</v>
      </c>
      <c r="N867" s="594">
        <f>'Allegato 1.1 (CE) new'!O867</f>
        <v>360777</v>
      </c>
      <c r="O867" s="578">
        <f>N867*0.02+N867</f>
        <v>367992.54</v>
      </c>
      <c r="P867" s="578">
        <f>O867*0.02+O867</f>
        <v>375352.39079999999</v>
      </c>
      <c r="Q867" s="578">
        <f>N867-M867</f>
        <v>0</v>
      </c>
      <c r="R867" s="578">
        <f>N867-L867</f>
        <v>226777</v>
      </c>
      <c r="S867" s="578">
        <f>'Allegato 1.1 (CE) new'!R867</f>
        <v>0</v>
      </c>
      <c r="U867" s="361"/>
    </row>
    <row r="868" spans="1:21">
      <c r="A868" s="605"/>
      <c r="B868" s="393" t="s">
        <v>2326</v>
      </c>
      <c r="C868" s="393" t="s">
        <v>1103</v>
      </c>
      <c r="D868" s="394" t="s">
        <v>1104</v>
      </c>
      <c r="E868" s="393">
        <v>5</v>
      </c>
      <c r="F868" s="395">
        <v>15</v>
      </c>
      <c r="G868" s="395">
        <v>4</v>
      </c>
      <c r="H868" s="395">
        <v>5</v>
      </c>
      <c r="I868" s="395">
        <v>0</v>
      </c>
      <c r="J868" s="396" t="s">
        <v>2327</v>
      </c>
      <c r="K868" s="593">
        <f>'Allegato 1.1 (CE) new'!L868</f>
        <v>14340</v>
      </c>
      <c r="L868" s="593">
        <f>'Allegato 1.1 (CE) new'!M868</f>
        <v>16000</v>
      </c>
      <c r="M868" s="593">
        <f>'Allegato 1.1 (CE) new'!N868</f>
        <v>42807</v>
      </c>
      <c r="N868" s="593">
        <f>'Allegato 1.1 (CE) new'!O868</f>
        <v>42807</v>
      </c>
      <c r="O868" s="593">
        <f t="shared" ref="O868:P868" si="432">O869</f>
        <v>43663.14</v>
      </c>
      <c r="P868" s="593">
        <f t="shared" si="432"/>
        <v>44536.402799999996</v>
      </c>
      <c r="Q868" s="593">
        <f>Q869</f>
        <v>0</v>
      </c>
      <c r="R868" s="593">
        <f>R869</f>
        <v>26807</v>
      </c>
      <c r="S868" s="593">
        <f>'Allegato 1.1 (CE) new'!R868</f>
        <v>0</v>
      </c>
      <c r="U868" s="361"/>
    </row>
    <row r="869" spans="1:21">
      <c r="A869" s="606"/>
      <c r="B869" s="398" t="s">
        <v>2326</v>
      </c>
      <c r="C869" s="398" t="s">
        <v>1103</v>
      </c>
      <c r="D869" s="399" t="s">
        <v>1104</v>
      </c>
      <c r="E869" s="398">
        <v>5</v>
      </c>
      <c r="F869" s="400">
        <v>15</v>
      </c>
      <c r="G869" s="400">
        <v>4</v>
      </c>
      <c r="H869" s="400">
        <v>5</v>
      </c>
      <c r="I869" s="400">
        <v>1</v>
      </c>
      <c r="J869" s="406" t="s">
        <v>2327</v>
      </c>
      <c r="K869" s="594">
        <f>'Allegato 1.1 (CE) new'!L869</f>
        <v>14340</v>
      </c>
      <c r="L869" s="594">
        <f>'Allegato 1.1 (CE) new'!M869</f>
        <v>16000</v>
      </c>
      <c r="M869" s="594">
        <f>'Allegato 1.1 (CE) new'!N869</f>
        <v>42807</v>
      </c>
      <c r="N869" s="594">
        <f>'Allegato 1.1 (CE) new'!O869</f>
        <v>42807</v>
      </c>
      <c r="O869" s="578">
        <f>N869*0.02+N869</f>
        <v>43663.14</v>
      </c>
      <c r="P869" s="578">
        <f>O869*0.02+O869</f>
        <v>44536.402799999996</v>
      </c>
      <c r="Q869" s="578">
        <f>N869-M869</f>
        <v>0</v>
      </c>
      <c r="R869" s="578">
        <f>N869-L869</f>
        <v>26807</v>
      </c>
      <c r="S869" s="578">
        <f>'Allegato 1.1 (CE) new'!R869</f>
        <v>0</v>
      </c>
      <c r="U869" s="361"/>
    </row>
    <row r="870" spans="1:21">
      <c r="A870" s="605"/>
      <c r="B870" s="393" t="s">
        <v>2328</v>
      </c>
      <c r="C870" s="393" t="s">
        <v>1105</v>
      </c>
      <c r="D870" s="394" t="s">
        <v>1106</v>
      </c>
      <c r="E870" s="393">
        <v>5</v>
      </c>
      <c r="F870" s="395">
        <v>15</v>
      </c>
      <c r="G870" s="395">
        <v>4</v>
      </c>
      <c r="H870" s="395">
        <v>6</v>
      </c>
      <c r="I870" s="395">
        <v>0</v>
      </c>
      <c r="J870" s="396" t="s">
        <v>2329</v>
      </c>
      <c r="K870" s="593">
        <f>'Allegato 1.1 (CE) new'!L870</f>
        <v>148825.21</v>
      </c>
      <c r="L870" s="593">
        <f>'Allegato 1.1 (CE) new'!M870</f>
        <v>165000</v>
      </c>
      <c r="M870" s="593">
        <f>'Allegato 1.1 (CE) new'!N870</f>
        <v>441356</v>
      </c>
      <c r="N870" s="593">
        <f>'Allegato 1.1 (CE) new'!O870</f>
        <v>441356</v>
      </c>
      <c r="O870" s="593">
        <f t="shared" ref="O870:P870" si="433">O871</f>
        <v>450183.12</v>
      </c>
      <c r="P870" s="593">
        <f t="shared" si="433"/>
        <v>459186.78239999997</v>
      </c>
      <c r="Q870" s="593">
        <f>Q871</f>
        <v>0</v>
      </c>
      <c r="R870" s="593">
        <f>R871</f>
        <v>276356</v>
      </c>
      <c r="S870" s="593">
        <f>'Allegato 1.1 (CE) new'!R870</f>
        <v>0</v>
      </c>
      <c r="U870" s="361"/>
    </row>
    <row r="871" spans="1:21">
      <c r="A871" s="606"/>
      <c r="B871" s="398" t="s">
        <v>2328</v>
      </c>
      <c r="C871" s="398" t="s">
        <v>1105</v>
      </c>
      <c r="D871" s="399" t="s">
        <v>1106</v>
      </c>
      <c r="E871" s="398">
        <v>5</v>
      </c>
      <c r="F871" s="400">
        <v>15</v>
      </c>
      <c r="G871" s="400">
        <v>4</v>
      </c>
      <c r="H871" s="400">
        <v>6</v>
      </c>
      <c r="I871" s="400">
        <v>1</v>
      </c>
      <c r="J871" s="406" t="s">
        <v>2329</v>
      </c>
      <c r="K871" s="594">
        <f>'Allegato 1.1 (CE) new'!L871</f>
        <v>148825.21</v>
      </c>
      <c r="L871" s="594">
        <f>'Allegato 1.1 (CE) new'!M871</f>
        <v>165000</v>
      </c>
      <c r="M871" s="594">
        <f>'Allegato 1.1 (CE) new'!N871</f>
        <v>441356</v>
      </c>
      <c r="N871" s="594">
        <f>'Allegato 1.1 (CE) new'!O871</f>
        <v>441356</v>
      </c>
      <c r="O871" s="578">
        <f>N871*0.02+N871</f>
        <v>450183.12</v>
      </c>
      <c r="P871" s="578">
        <f>O871*0.02+O871</f>
        <v>459186.78239999997</v>
      </c>
      <c r="Q871" s="578">
        <f>N871-M871</f>
        <v>0</v>
      </c>
      <c r="R871" s="578">
        <f>N871-L871</f>
        <v>276356</v>
      </c>
      <c r="S871" s="578">
        <f>'Allegato 1.1 (CE) new'!R871</f>
        <v>0</v>
      </c>
      <c r="U871" s="361"/>
    </row>
    <row r="872" spans="1:21">
      <c r="A872" s="605"/>
      <c r="B872" s="393" t="s">
        <v>2330</v>
      </c>
      <c r="C872" s="393" t="s">
        <v>1107</v>
      </c>
      <c r="D872" s="394" t="s">
        <v>1108</v>
      </c>
      <c r="E872" s="393">
        <v>5</v>
      </c>
      <c r="F872" s="395">
        <v>15</v>
      </c>
      <c r="G872" s="395">
        <v>4</v>
      </c>
      <c r="H872" s="395">
        <v>7</v>
      </c>
      <c r="I872" s="395">
        <v>0</v>
      </c>
      <c r="J872" s="396" t="s">
        <v>274</v>
      </c>
      <c r="K872" s="593">
        <f>'Allegato 1.1 (CE) new'!L872</f>
        <v>0</v>
      </c>
      <c r="L872" s="593">
        <f>'Allegato 1.1 (CE) new'!M872</f>
        <v>300000</v>
      </c>
      <c r="M872" s="593">
        <f>'Allegato 1.1 (CE) new'!N872</f>
        <v>125000</v>
      </c>
      <c r="N872" s="593">
        <f>'Allegato 1.1 (CE) new'!O872</f>
        <v>125000</v>
      </c>
      <c r="O872" s="593">
        <f t="shared" ref="O872:P872" si="434">SUBTOTAL(9,O873:O874)</f>
        <v>127500</v>
      </c>
      <c r="P872" s="593">
        <f t="shared" si="434"/>
        <v>130050</v>
      </c>
      <c r="Q872" s="593">
        <f>SUBTOTAL(9,Q873:Q874)</f>
        <v>0</v>
      </c>
      <c r="R872" s="593">
        <f>SUBTOTAL(9,R873:R874)</f>
        <v>-175000</v>
      </c>
      <c r="S872" s="593">
        <f>'Allegato 1.1 (CE) new'!R872</f>
        <v>0</v>
      </c>
      <c r="U872" s="361"/>
    </row>
    <row r="873" spans="1:21">
      <c r="A873" s="606"/>
      <c r="B873" s="398" t="s">
        <v>2330</v>
      </c>
      <c r="C873" s="398" t="s">
        <v>1107</v>
      </c>
      <c r="D873" s="399" t="s">
        <v>1108</v>
      </c>
      <c r="E873" s="398">
        <v>5</v>
      </c>
      <c r="F873" s="400">
        <v>15</v>
      </c>
      <c r="G873" s="400">
        <v>4</v>
      </c>
      <c r="H873" s="400">
        <v>7</v>
      </c>
      <c r="I873" s="400">
        <v>1</v>
      </c>
      <c r="J873" s="406" t="s">
        <v>2331</v>
      </c>
      <c r="K873" s="594">
        <f>'Allegato 1.1 (CE) new'!L873</f>
        <v>0</v>
      </c>
      <c r="L873" s="594">
        <f>'Allegato 1.1 (CE) new'!M873</f>
        <v>0</v>
      </c>
      <c r="M873" s="594">
        <f>'Allegato 1.1 (CE) new'!N873</f>
        <v>0</v>
      </c>
      <c r="N873" s="594">
        <f>'Allegato 1.1 (CE) new'!O873</f>
        <v>0</v>
      </c>
      <c r="O873" s="578">
        <f t="shared" ref="O873:P874" si="435">N873*0.02+N873</f>
        <v>0</v>
      </c>
      <c r="P873" s="578">
        <f t="shared" si="435"/>
        <v>0</v>
      </c>
      <c r="Q873" s="578">
        <f t="shared" ref="Q873:Q874" si="436">N873-M873</f>
        <v>0</v>
      </c>
      <c r="R873" s="578">
        <f t="shared" ref="R873:R874" si="437">N873-L873</f>
        <v>0</v>
      </c>
      <c r="S873" s="578">
        <f>'Allegato 1.1 (CE) new'!R873</f>
        <v>0</v>
      </c>
      <c r="U873" s="361"/>
    </row>
    <row r="874" spans="1:21">
      <c r="A874" s="606"/>
      <c r="B874" s="398" t="s">
        <v>2330</v>
      </c>
      <c r="C874" s="398" t="s">
        <v>1107</v>
      </c>
      <c r="D874" s="399" t="s">
        <v>1108</v>
      </c>
      <c r="E874" s="398">
        <v>5</v>
      </c>
      <c r="F874" s="400">
        <v>15</v>
      </c>
      <c r="G874" s="400">
        <v>4</v>
      </c>
      <c r="H874" s="400">
        <v>7</v>
      </c>
      <c r="I874" s="400">
        <v>2</v>
      </c>
      <c r="J874" s="406" t="s">
        <v>274</v>
      </c>
      <c r="K874" s="594">
        <f>'Allegato 1.1 (CE) new'!L874</f>
        <v>0</v>
      </c>
      <c r="L874" s="594">
        <f>'Allegato 1.1 (CE) new'!M874</f>
        <v>300000</v>
      </c>
      <c r="M874" s="594">
        <f>'Allegato 1.1 (CE) new'!N874</f>
        <v>125000</v>
      </c>
      <c r="N874" s="594">
        <f>'Allegato 1.1 (CE) new'!O874</f>
        <v>125000</v>
      </c>
      <c r="O874" s="578">
        <f t="shared" si="435"/>
        <v>127500</v>
      </c>
      <c r="P874" s="578">
        <f t="shared" si="435"/>
        <v>130050</v>
      </c>
      <c r="Q874" s="578">
        <f t="shared" si="436"/>
        <v>0</v>
      </c>
      <c r="R874" s="578">
        <f t="shared" si="437"/>
        <v>-175000</v>
      </c>
      <c r="S874" s="578">
        <f>'Allegato 1.1 (CE) new'!R874</f>
        <v>0</v>
      </c>
      <c r="U874" s="361"/>
    </row>
    <row r="875" spans="1:21">
      <c r="A875" s="606"/>
      <c r="B875" s="398"/>
      <c r="C875" s="398"/>
      <c r="D875" s="399"/>
      <c r="E875" s="398"/>
      <c r="F875" s="400"/>
      <c r="G875" s="400"/>
      <c r="H875" s="400"/>
      <c r="I875" s="400"/>
      <c r="J875" s="406"/>
      <c r="K875" s="594">
        <f>'Allegato 1.1 (CE) new'!L875</f>
        <v>0</v>
      </c>
      <c r="L875" s="594">
        <f>'Allegato 1.1 (CE) new'!M875</f>
        <v>0</v>
      </c>
      <c r="M875" s="594">
        <f>'Allegato 1.1 (CE) new'!N875</f>
        <v>0</v>
      </c>
      <c r="N875" s="594">
        <f>'Allegato 1.1 (CE) new'!O875</f>
        <v>0</v>
      </c>
      <c r="O875" s="578"/>
      <c r="P875" s="578"/>
      <c r="Q875" s="594"/>
      <c r="R875" s="594"/>
      <c r="S875" s="578">
        <f>'Allegato 1.1 (CE) new'!R875</f>
        <v>0</v>
      </c>
      <c r="U875" s="361"/>
    </row>
    <row r="876" spans="1:21" ht="14.25">
      <c r="A876" s="606"/>
      <c r="B876" s="398"/>
      <c r="C876" s="398"/>
      <c r="D876" s="399"/>
      <c r="E876" s="430" t="s">
        <v>2332</v>
      </c>
      <c r="F876" s="431"/>
      <c r="G876" s="431"/>
      <c r="H876" s="431"/>
      <c r="I876" s="431"/>
      <c r="J876" s="432"/>
      <c r="K876" s="586">
        <f>'Allegato 1.1 (CE) new'!L876</f>
        <v>268258440.98000002</v>
      </c>
      <c r="L876" s="586">
        <f>'Allegato 1.1 (CE) new'!M876</f>
        <v>273158296</v>
      </c>
      <c r="M876" s="586">
        <f>'Allegato 1.1 (CE) new'!N876</f>
        <v>265582678</v>
      </c>
      <c r="N876" s="586">
        <f>'Allegato 1.1 (CE) new'!O876</f>
        <v>263666256</v>
      </c>
      <c r="O876" s="586">
        <f t="shared" ref="O876:R876" si="438">O240</f>
        <v>269031381.11999995</v>
      </c>
      <c r="P876" s="586">
        <f t="shared" si="438"/>
        <v>274412008.74239999</v>
      </c>
      <c r="Q876" s="586">
        <f t="shared" si="438"/>
        <v>-1916422</v>
      </c>
      <c r="R876" s="586">
        <f t="shared" si="438"/>
        <v>-9492040</v>
      </c>
      <c r="S876" s="586">
        <f>'Allegato 1.1 (CE) new'!R876</f>
        <v>26058000</v>
      </c>
      <c r="U876" s="361"/>
    </row>
    <row r="877" spans="1:21">
      <c r="A877" s="606"/>
      <c r="B877" s="398"/>
      <c r="C877" s="398"/>
      <c r="D877" s="399"/>
      <c r="E877" s="398"/>
      <c r="F877" s="400"/>
      <c r="G877" s="400"/>
      <c r="H877" s="400"/>
      <c r="I877" s="400"/>
      <c r="J877" s="406"/>
      <c r="K877" s="594">
        <f>'Allegato 1.1 (CE) new'!L877</f>
        <v>0</v>
      </c>
      <c r="L877" s="594">
        <f>'Allegato 1.1 (CE) new'!M877</f>
        <v>0</v>
      </c>
      <c r="M877" s="594">
        <f>'Allegato 1.1 (CE) new'!N877</f>
        <v>0</v>
      </c>
      <c r="N877" s="594">
        <f>'Allegato 1.1 (CE) new'!O877</f>
        <v>0</v>
      </c>
      <c r="O877" s="578"/>
      <c r="P877" s="578"/>
      <c r="Q877" s="594"/>
      <c r="R877" s="594"/>
      <c r="S877" s="578">
        <f>'Allegato 1.1 (CE) new'!R877</f>
        <v>0</v>
      </c>
    </row>
    <row r="878" spans="1:21">
      <c r="A878" s="602"/>
      <c r="B878" s="376"/>
      <c r="C878" s="376" t="s">
        <v>302</v>
      </c>
      <c r="D878" s="377" t="s">
        <v>2333</v>
      </c>
      <c r="E878" s="376">
        <v>6</v>
      </c>
      <c r="F878" s="378">
        <v>0</v>
      </c>
      <c r="G878" s="378">
        <v>0</v>
      </c>
      <c r="H878" s="378">
        <v>0</v>
      </c>
      <c r="I878" s="378">
        <v>0</v>
      </c>
      <c r="J878" s="379" t="s">
        <v>276</v>
      </c>
      <c r="K878" s="574">
        <f>'Allegato 1.1 (CE) new'!L878</f>
        <v>-1269245.49</v>
      </c>
      <c r="L878" s="574">
        <f>'Allegato 1.1 (CE) new'!M878</f>
        <v>-77553</v>
      </c>
      <c r="M878" s="574">
        <f>'Allegato 1.1 (CE) new'!N878</f>
        <v>-208563</v>
      </c>
      <c r="N878" s="574">
        <f>'Allegato 1.1 (CE) new'!O878</f>
        <v>-100000</v>
      </c>
      <c r="O878" s="574">
        <f t="shared" ref="O878:R878" si="439">O879+O889-O905-O915</f>
        <v>-567677.59999999497</v>
      </c>
      <c r="P878" s="574">
        <f t="shared" si="439"/>
        <v>-579031.1519999709</v>
      </c>
      <c r="Q878" s="574">
        <f t="shared" si="439"/>
        <v>108563</v>
      </c>
      <c r="R878" s="574">
        <f t="shared" si="439"/>
        <v>-22447</v>
      </c>
      <c r="S878" s="574">
        <f>'Allegato 1.1 (CE) new'!R878</f>
        <v>0</v>
      </c>
    </row>
    <row r="879" spans="1:21">
      <c r="A879" s="609"/>
      <c r="B879" s="383" t="s">
        <v>2334</v>
      </c>
      <c r="C879" s="383" t="s">
        <v>1111</v>
      </c>
      <c r="D879" s="382" t="s">
        <v>2335</v>
      </c>
      <c r="E879" s="383">
        <v>6</v>
      </c>
      <c r="F879" s="384">
        <v>1</v>
      </c>
      <c r="G879" s="384">
        <v>0</v>
      </c>
      <c r="H879" s="384">
        <v>0</v>
      </c>
      <c r="I879" s="384">
        <v>0</v>
      </c>
      <c r="J879" s="385" t="s">
        <v>2336</v>
      </c>
      <c r="K879" s="591">
        <f>'Allegato 1.1 (CE) new'!L879</f>
        <v>0</v>
      </c>
      <c r="L879" s="591">
        <f>'Allegato 1.1 (CE) new'!M879</f>
        <v>0</v>
      </c>
      <c r="M879" s="591">
        <f>'Allegato 1.1 (CE) new'!N879</f>
        <v>0</v>
      </c>
      <c r="N879" s="591">
        <f>'Allegato 1.1 (CE) new'!O879</f>
        <v>0</v>
      </c>
      <c r="O879" s="591">
        <f t="shared" ref="O879:R879" si="440">O880+O883+O886</f>
        <v>0</v>
      </c>
      <c r="P879" s="591">
        <f t="shared" si="440"/>
        <v>0</v>
      </c>
      <c r="Q879" s="591">
        <f t="shared" si="440"/>
        <v>0</v>
      </c>
      <c r="R879" s="591">
        <f t="shared" si="440"/>
        <v>0</v>
      </c>
      <c r="S879" s="591">
        <f>'Allegato 1.1 (CE) new'!R879</f>
        <v>0</v>
      </c>
    </row>
    <row r="880" spans="1:21">
      <c r="A880" s="607"/>
      <c r="B880" s="389" t="s">
        <v>2337</v>
      </c>
      <c r="C880" s="389" t="s">
        <v>1113</v>
      </c>
      <c r="D880" s="388" t="s">
        <v>2338</v>
      </c>
      <c r="E880" s="389">
        <v>6</v>
      </c>
      <c r="F880" s="390">
        <v>1</v>
      </c>
      <c r="G880" s="390">
        <v>1</v>
      </c>
      <c r="H880" s="390">
        <v>0</v>
      </c>
      <c r="I880" s="390">
        <v>0</v>
      </c>
      <c r="J880" s="391" t="s">
        <v>2339</v>
      </c>
      <c r="K880" s="592">
        <f>'Allegato 1.1 (CE) new'!L880</f>
        <v>0</v>
      </c>
      <c r="L880" s="592">
        <f>'Allegato 1.1 (CE) new'!M880</f>
        <v>0</v>
      </c>
      <c r="M880" s="592">
        <f>'Allegato 1.1 (CE) new'!N880</f>
        <v>0</v>
      </c>
      <c r="N880" s="592">
        <f>'Allegato 1.1 (CE) new'!O880</f>
        <v>0</v>
      </c>
      <c r="O880" s="592">
        <f t="shared" ref="O880:R881" si="441">O881</f>
        <v>0</v>
      </c>
      <c r="P880" s="592">
        <f t="shared" si="441"/>
        <v>0</v>
      </c>
      <c r="Q880" s="592">
        <f t="shared" si="441"/>
        <v>0</v>
      </c>
      <c r="R880" s="592">
        <f t="shared" si="441"/>
        <v>0</v>
      </c>
      <c r="S880" s="592">
        <f>'Allegato 1.1 (CE) new'!R880</f>
        <v>0</v>
      </c>
    </row>
    <row r="881" spans="1:19">
      <c r="A881" s="605"/>
      <c r="B881" s="393" t="s">
        <v>2337</v>
      </c>
      <c r="C881" s="393" t="s">
        <v>1113</v>
      </c>
      <c r="D881" s="394" t="s">
        <v>1114</v>
      </c>
      <c r="E881" s="393">
        <v>6</v>
      </c>
      <c r="F881" s="395">
        <v>1</v>
      </c>
      <c r="G881" s="395">
        <v>1</v>
      </c>
      <c r="H881" s="395">
        <v>1</v>
      </c>
      <c r="I881" s="395">
        <v>0</v>
      </c>
      <c r="J881" s="396" t="s">
        <v>2339</v>
      </c>
      <c r="K881" s="593">
        <f>'Allegato 1.1 (CE) new'!L881</f>
        <v>0</v>
      </c>
      <c r="L881" s="593">
        <f>'Allegato 1.1 (CE) new'!M881</f>
        <v>0</v>
      </c>
      <c r="M881" s="593">
        <f>'Allegato 1.1 (CE) new'!N881</f>
        <v>0</v>
      </c>
      <c r="N881" s="593">
        <f>'Allegato 1.1 (CE) new'!O881</f>
        <v>0</v>
      </c>
      <c r="O881" s="593">
        <f t="shared" si="441"/>
        <v>0</v>
      </c>
      <c r="P881" s="593">
        <f t="shared" si="441"/>
        <v>0</v>
      </c>
      <c r="Q881" s="593">
        <f t="shared" si="441"/>
        <v>0</v>
      </c>
      <c r="R881" s="593">
        <f t="shared" si="441"/>
        <v>0</v>
      </c>
      <c r="S881" s="593">
        <f>'Allegato 1.1 (CE) new'!R881</f>
        <v>0</v>
      </c>
    </row>
    <row r="882" spans="1:19">
      <c r="A882" s="606"/>
      <c r="B882" s="398" t="s">
        <v>2337</v>
      </c>
      <c r="C882" s="398" t="s">
        <v>1113</v>
      </c>
      <c r="D882" s="399" t="s">
        <v>1114</v>
      </c>
      <c r="E882" s="398">
        <v>6</v>
      </c>
      <c r="F882" s="400">
        <v>1</v>
      </c>
      <c r="G882" s="400">
        <v>1</v>
      </c>
      <c r="H882" s="400">
        <v>1</v>
      </c>
      <c r="I882" s="400">
        <v>1</v>
      </c>
      <c r="J882" s="406" t="s">
        <v>2340</v>
      </c>
      <c r="K882" s="594">
        <f>'Allegato 1.1 (CE) new'!L882</f>
        <v>0</v>
      </c>
      <c r="L882" s="594">
        <f>'Allegato 1.1 (CE) new'!M882</f>
        <v>0</v>
      </c>
      <c r="M882" s="594">
        <f>'Allegato 1.1 (CE) new'!N882</f>
        <v>0</v>
      </c>
      <c r="N882" s="594">
        <f>'Allegato 1.1 (CE) new'!O882</f>
        <v>0</v>
      </c>
      <c r="O882" s="578">
        <f>N882*0.02+N882</f>
        <v>0</v>
      </c>
      <c r="P882" s="578">
        <f>O882*0.02+O882</f>
        <v>0</v>
      </c>
      <c r="Q882" s="578">
        <f>N882-M882</f>
        <v>0</v>
      </c>
      <c r="R882" s="578">
        <f>N882-L882</f>
        <v>0</v>
      </c>
      <c r="S882" s="578">
        <f>'Allegato 1.1 (CE) new'!R882</f>
        <v>0</v>
      </c>
    </row>
    <row r="883" spans="1:19">
      <c r="A883" s="607"/>
      <c r="B883" s="389" t="s">
        <v>2341</v>
      </c>
      <c r="C883" s="389" t="s">
        <v>1115</v>
      </c>
      <c r="D883" s="388" t="s">
        <v>2342</v>
      </c>
      <c r="E883" s="389">
        <v>6</v>
      </c>
      <c r="F883" s="390">
        <v>1</v>
      </c>
      <c r="G883" s="390">
        <v>2</v>
      </c>
      <c r="H883" s="390">
        <v>0</v>
      </c>
      <c r="I883" s="390">
        <v>0</v>
      </c>
      <c r="J883" s="391" t="s">
        <v>2343</v>
      </c>
      <c r="K883" s="592">
        <f>'Allegato 1.1 (CE) new'!L883</f>
        <v>0</v>
      </c>
      <c r="L883" s="592">
        <f>'Allegato 1.1 (CE) new'!M883</f>
        <v>0</v>
      </c>
      <c r="M883" s="592">
        <f>'Allegato 1.1 (CE) new'!N883</f>
        <v>0</v>
      </c>
      <c r="N883" s="592">
        <f>'Allegato 1.1 (CE) new'!O883</f>
        <v>0</v>
      </c>
      <c r="O883" s="592">
        <f t="shared" ref="O883:R884" si="442">O884</f>
        <v>0</v>
      </c>
      <c r="P883" s="592">
        <f t="shared" si="442"/>
        <v>0</v>
      </c>
      <c r="Q883" s="592">
        <f t="shared" si="442"/>
        <v>0</v>
      </c>
      <c r="R883" s="592">
        <f t="shared" si="442"/>
        <v>0</v>
      </c>
      <c r="S883" s="592">
        <f>'Allegato 1.1 (CE) new'!R883</f>
        <v>0</v>
      </c>
    </row>
    <row r="884" spans="1:19">
      <c r="A884" s="605"/>
      <c r="B884" s="393" t="s">
        <v>2341</v>
      </c>
      <c r="C884" s="393" t="s">
        <v>1115</v>
      </c>
      <c r="D884" s="394" t="s">
        <v>1116</v>
      </c>
      <c r="E884" s="393">
        <v>6</v>
      </c>
      <c r="F884" s="395">
        <v>1</v>
      </c>
      <c r="G884" s="395">
        <v>2</v>
      </c>
      <c r="H884" s="395">
        <v>1</v>
      </c>
      <c r="I884" s="395">
        <v>0</v>
      </c>
      <c r="J884" s="396" t="s">
        <v>2343</v>
      </c>
      <c r="K884" s="593">
        <f>'Allegato 1.1 (CE) new'!L884</f>
        <v>0</v>
      </c>
      <c r="L884" s="593">
        <f>'Allegato 1.1 (CE) new'!M884</f>
        <v>0</v>
      </c>
      <c r="M884" s="593">
        <f>'Allegato 1.1 (CE) new'!N884</f>
        <v>0</v>
      </c>
      <c r="N884" s="593">
        <f>'Allegato 1.1 (CE) new'!O884</f>
        <v>0</v>
      </c>
      <c r="O884" s="593">
        <f t="shared" si="442"/>
        <v>0</v>
      </c>
      <c r="P884" s="593">
        <f t="shared" si="442"/>
        <v>0</v>
      </c>
      <c r="Q884" s="593">
        <f t="shared" si="442"/>
        <v>0</v>
      </c>
      <c r="R884" s="593">
        <f t="shared" si="442"/>
        <v>0</v>
      </c>
      <c r="S884" s="593">
        <f>'Allegato 1.1 (CE) new'!R884</f>
        <v>0</v>
      </c>
    </row>
    <row r="885" spans="1:19">
      <c r="A885" s="606"/>
      <c r="B885" s="398" t="s">
        <v>2341</v>
      </c>
      <c r="C885" s="398" t="s">
        <v>1115</v>
      </c>
      <c r="D885" s="399" t="s">
        <v>1116</v>
      </c>
      <c r="E885" s="398">
        <v>6</v>
      </c>
      <c r="F885" s="400">
        <v>1</v>
      </c>
      <c r="G885" s="400">
        <v>2</v>
      </c>
      <c r="H885" s="400">
        <v>1</v>
      </c>
      <c r="I885" s="400">
        <v>1</v>
      </c>
      <c r="J885" s="406" t="s">
        <v>2344</v>
      </c>
      <c r="K885" s="594">
        <f>'Allegato 1.1 (CE) new'!L885</f>
        <v>0</v>
      </c>
      <c r="L885" s="594">
        <f>'Allegato 1.1 (CE) new'!M885</f>
        <v>0</v>
      </c>
      <c r="M885" s="594">
        <f>'Allegato 1.1 (CE) new'!N885</f>
        <v>0</v>
      </c>
      <c r="N885" s="594">
        <f>'Allegato 1.1 (CE) new'!O885</f>
        <v>0</v>
      </c>
      <c r="O885" s="578">
        <f>N885*0.02+N885</f>
        <v>0</v>
      </c>
      <c r="P885" s="578">
        <f>O885*0.02+O885</f>
        <v>0</v>
      </c>
      <c r="Q885" s="578">
        <f>N885-M885</f>
        <v>0</v>
      </c>
      <c r="R885" s="578">
        <f>N885-L885</f>
        <v>0</v>
      </c>
      <c r="S885" s="578">
        <f>'Allegato 1.1 (CE) new'!R885</f>
        <v>0</v>
      </c>
    </row>
    <row r="886" spans="1:19">
      <c r="A886" s="607"/>
      <c r="B886" s="389" t="s">
        <v>2345</v>
      </c>
      <c r="C886" s="389" t="s">
        <v>1117</v>
      </c>
      <c r="D886" s="388" t="s">
        <v>2346</v>
      </c>
      <c r="E886" s="389">
        <v>6</v>
      </c>
      <c r="F886" s="390">
        <v>1</v>
      </c>
      <c r="G886" s="390">
        <v>3</v>
      </c>
      <c r="H886" s="390">
        <v>0</v>
      </c>
      <c r="I886" s="390">
        <v>0</v>
      </c>
      <c r="J886" s="391" t="s">
        <v>2347</v>
      </c>
      <c r="K886" s="592">
        <f>'Allegato 1.1 (CE) new'!L886</f>
        <v>0</v>
      </c>
      <c r="L886" s="592">
        <f>'Allegato 1.1 (CE) new'!M886</f>
        <v>0</v>
      </c>
      <c r="M886" s="592">
        <f>'Allegato 1.1 (CE) new'!N886</f>
        <v>0</v>
      </c>
      <c r="N886" s="592">
        <f>'Allegato 1.1 (CE) new'!O886</f>
        <v>0</v>
      </c>
      <c r="O886" s="592">
        <f t="shared" ref="O886:R887" si="443">O887</f>
        <v>0</v>
      </c>
      <c r="P886" s="592">
        <f t="shared" si="443"/>
        <v>0</v>
      </c>
      <c r="Q886" s="592">
        <f t="shared" si="443"/>
        <v>0</v>
      </c>
      <c r="R886" s="592">
        <f t="shared" si="443"/>
        <v>0</v>
      </c>
      <c r="S886" s="592">
        <f>'Allegato 1.1 (CE) new'!R886</f>
        <v>0</v>
      </c>
    </row>
    <row r="887" spans="1:19">
      <c r="A887" s="605"/>
      <c r="B887" s="393" t="s">
        <v>2345</v>
      </c>
      <c r="C887" s="393" t="s">
        <v>1117</v>
      </c>
      <c r="D887" s="394" t="s">
        <v>1118</v>
      </c>
      <c r="E887" s="393">
        <v>6</v>
      </c>
      <c r="F887" s="395">
        <v>1</v>
      </c>
      <c r="G887" s="395">
        <v>3</v>
      </c>
      <c r="H887" s="395">
        <v>1</v>
      </c>
      <c r="I887" s="395">
        <v>0</v>
      </c>
      <c r="J887" s="396" t="s">
        <v>2347</v>
      </c>
      <c r="K887" s="593">
        <f>'Allegato 1.1 (CE) new'!L887</f>
        <v>0</v>
      </c>
      <c r="L887" s="593">
        <f>'Allegato 1.1 (CE) new'!M887</f>
        <v>0</v>
      </c>
      <c r="M887" s="593">
        <f>'Allegato 1.1 (CE) new'!N887</f>
        <v>0</v>
      </c>
      <c r="N887" s="593">
        <f>'Allegato 1.1 (CE) new'!O887</f>
        <v>0</v>
      </c>
      <c r="O887" s="593">
        <f t="shared" si="443"/>
        <v>0</v>
      </c>
      <c r="P887" s="593">
        <f t="shared" si="443"/>
        <v>0</v>
      </c>
      <c r="Q887" s="593">
        <f t="shared" si="443"/>
        <v>0</v>
      </c>
      <c r="R887" s="593">
        <f t="shared" si="443"/>
        <v>0</v>
      </c>
      <c r="S887" s="593">
        <f>'Allegato 1.1 (CE) new'!R887</f>
        <v>0</v>
      </c>
    </row>
    <row r="888" spans="1:19">
      <c r="A888" s="606"/>
      <c r="B888" s="398" t="s">
        <v>2345</v>
      </c>
      <c r="C888" s="398" t="s">
        <v>1117</v>
      </c>
      <c r="D888" s="399" t="s">
        <v>1118</v>
      </c>
      <c r="E888" s="398">
        <v>6</v>
      </c>
      <c r="F888" s="400">
        <v>1</v>
      </c>
      <c r="G888" s="400">
        <v>3</v>
      </c>
      <c r="H888" s="400">
        <v>1</v>
      </c>
      <c r="I888" s="400">
        <v>1</v>
      </c>
      <c r="J888" s="406" t="s">
        <v>2348</v>
      </c>
      <c r="K888" s="594">
        <f>'Allegato 1.1 (CE) new'!L888</f>
        <v>0</v>
      </c>
      <c r="L888" s="594">
        <f>'Allegato 1.1 (CE) new'!M888</f>
        <v>0</v>
      </c>
      <c r="M888" s="594">
        <f>'Allegato 1.1 (CE) new'!N888</f>
        <v>0</v>
      </c>
      <c r="N888" s="594">
        <f>'Allegato 1.1 (CE) new'!O888</f>
        <v>0</v>
      </c>
      <c r="O888" s="578">
        <f>N888*0.02+N888</f>
        <v>0</v>
      </c>
      <c r="P888" s="578">
        <f>O888*0.02+O888</f>
        <v>0</v>
      </c>
      <c r="Q888" s="578">
        <f>N888-M888</f>
        <v>0</v>
      </c>
      <c r="R888" s="578">
        <f>N888-L888</f>
        <v>0</v>
      </c>
      <c r="S888" s="578">
        <f>'Allegato 1.1 (CE) new'!R888</f>
        <v>0</v>
      </c>
    </row>
    <row r="889" spans="1:19">
      <c r="A889" s="609"/>
      <c r="B889" s="383" t="s">
        <v>2349</v>
      </c>
      <c r="C889" s="383" t="s">
        <v>1119</v>
      </c>
      <c r="D889" s="382" t="s">
        <v>2350</v>
      </c>
      <c r="E889" s="383">
        <v>6</v>
      </c>
      <c r="F889" s="384">
        <v>2</v>
      </c>
      <c r="G889" s="384">
        <v>0</v>
      </c>
      <c r="H889" s="384">
        <v>0</v>
      </c>
      <c r="I889" s="384">
        <v>0</v>
      </c>
      <c r="J889" s="385" t="s">
        <v>1605</v>
      </c>
      <c r="K889" s="591">
        <f>'Allegato 1.1 (CE) new'!L889</f>
        <v>0</v>
      </c>
      <c r="L889" s="591">
        <f>'Allegato 1.1 (CE) new'!M889</f>
        <v>0</v>
      </c>
      <c r="M889" s="591">
        <f>'Allegato 1.1 (CE) new'!N889</f>
        <v>0</v>
      </c>
      <c r="N889" s="591">
        <f>'Allegato 1.1 (CE) new'!O889</f>
        <v>0</v>
      </c>
      <c r="O889" s="591">
        <f t="shared" ref="O889:R889" si="444">O890+O893+O896+O899+O902</f>
        <v>0</v>
      </c>
      <c r="P889" s="591">
        <f t="shared" si="444"/>
        <v>0</v>
      </c>
      <c r="Q889" s="591">
        <f t="shared" si="444"/>
        <v>0</v>
      </c>
      <c r="R889" s="591">
        <f t="shared" si="444"/>
        <v>0</v>
      </c>
      <c r="S889" s="591">
        <f>'Allegato 1.1 (CE) new'!R889</f>
        <v>0</v>
      </c>
    </row>
    <row r="890" spans="1:19">
      <c r="A890" s="607"/>
      <c r="B890" s="389" t="s">
        <v>2351</v>
      </c>
      <c r="C890" s="389" t="s">
        <v>1121</v>
      </c>
      <c r="D890" s="388" t="s">
        <v>2352</v>
      </c>
      <c r="E890" s="389">
        <v>6</v>
      </c>
      <c r="F890" s="390">
        <v>2</v>
      </c>
      <c r="G890" s="390">
        <v>1</v>
      </c>
      <c r="H890" s="390">
        <v>0</v>
      </c>
      <c r="I890" s="390">
        <v>0</v>
      </c>
      <c r="J890" s="391" t="s">
        <v>2353</v>
      </c>
      <c r="K890" s="592">
        <f>'Allegato 1.1 (CE) new'!L890</f>
        <v>0</v>
      </c>
      <c r="L890" s="592">
        <f>'Allegato 1.1 (CE) new'!M890</f>
        <v>0</v>
      </c>
      <c r="M890" s="592">
        <f>'Allegato 1.1 (CE) new'!N890</f>
        <v>0</v>
      </c>
      <c r="N890" s="592">
        <f>'Allegato 1.1 (CE) new'!O890</f>
        <v>0</v>
      </c>
      <c r="O890" s="592">
        <f t="shared" ref="O890:R891" si="445">O891</f>
        <v>0</v>
      </c>
      <c r="P890" s="592">
        <f t="shared" si="445"/>
        <v>0</v>
      </c>
      <c r="Q890" s="592">
        <f t="shared" si="445"/>
        <v>0</v>
      </c>
      <c r="R890" s="592">
        <f t="shared" si="445"/>
        <v>0</v>
      </c>
      <c r="S890" s="592">
        <f>'Allegato 1.1 (CE) new'!R890</f>
        <v>0</v>
      </c>
    </row>
    <row r="891" spans="1:19">
      <c r="A891" s="605"/>
      <c r="B891" s="393" t="s">
        <v>2351</v>
      </c>
      <c r="C891" s="393" t="s">
        <v>1121</v>
      </c>
      <c r="D891" s="394" t="s">
        <v>1122</v>
      </c>
      <c r="E891" s="393">
        <v>6</v>
      </c>
      <c r="F891" s="395">
        <v>2</v>
      </c>
      <c r="G891" s="395">
        <v>1</v>
      </c>
      <c r="H891" s="395">
        <v>1</v>
      </c>
      <c r="I891" s="395">
        <v>0</v>
      </c>
      <c r="J891" s="396" t="s">
        <v>2353</v>
      </c>
      <c r="K891" s="593">
        <f>'Allegato 1.1 (CE) new'!L891</f>
        <v>0</v>
      </c>
      <c r="L891" s="593">
        <f>'Allegato 1.1 (CE) new'!M891</f>
        <v>0</v>
      </c>
      <c r="M891" s="593">
        <f>'Allegato 1.1 (CE) new'!N891</f>
        <v>0</v>
      </c>
      <c r="N891" s="593">
        <f>'Allegato 1.1 (CE) new'!O891</f>
        <v>0</v>
      </c>
      <c r="O891" s="593">
        <f t="shared" si="445"/>
        <v>0</v>
      </c>
      <c r="P891" s="593">
        <f t="shared" si="445"/>
        <v>0</v>
      </c>
      <c r="Q891" s="593">
        <f t="shared" si="445"/>
        <v>0</v>
      </c>
      <c r="R891" s="593">
        <f t="shared" si="445"/>
        <v>0</v>
      </c>
      <c r="S891" s="593">
        <f>'Allegato 1.1 (CE) new'!R891</f>
        <v>0</v>
      </c>
    </row>
    <row r="892" spans="1:19">
      <c r="A892" s="606"/>
      <c r="B892" s="398" t="s">
        <v>2351</v>
      </c>
      <c r="C892" s="398" t="s">
        <v>1121</v>
      </c>
      <c r="D892" s="399" t="s">
        <v>1122</v>
      </c>
      <c r="E892" s="398">
        <v>6</v>
      </c>
      <c r="F892" s="400">
        <v>2</v>
      </c>
      <c r="G892" s="400">
        <v>1</v>
      </c>
      <c r="H892" s="400">
        <v>1</v>
      </c>
      <c r="I892" s="400">
        <v>1</v>
      </c>
      <c r="J892" s="406" t="s">
        <v>2354</v>
      </c>
      <c r="K892" s="594">
        <f>'Allegato 1.1 (CE) new'!L892</f>
        <v>0</v>
      </c>
      <c r="L892" s="594">
        <f>'Allegato 1.1 (CE) new'!M892</f>
        <v>0</v>
      </c>
      <c r="M892" s="594">
        <f>'Allegato 1.1 (CE) new'!N892</f>
        <v>0</v>
      </c>
      <c r="N892" s="594">
        <f>'Allegato 1.1 (CE) new'!O892</f>
        <v>0</v>
      </c>
      <c r="O892" s="578">
        <f>N892*0.02+N892</f>
        <v>0</v>
      </c>
      <c r="P892" s="578">
        <f>O892*0.02+O892</f>
        <v>0</v>
      </c>
      <c r="Q892" s="578">
        <f>N892-M892</f>
        <v>0</v>
      </c>
      <c r="R892" s="578">
        <f>N892-L892</f>
        <v>0</v>
      </c>
      <c r="S892" s="578">
        <f>'Allegato 1.1 (CE) new'!R892</f>
        <v>0</v>
      </c>
    </row>
    <row r="893" spans="1:19" ht="25.5">
      <c r="A893" s="607"/>
      <c r="B893" s="389" t="s">
        <v>2355</v>
      </c>
      <c r="C893" s="389" t="s">
        <v>1123</v>
      </c>
      <c r="D893" s="388" t="s">
        <v>2356</v>
      </c>
      <c r="E893" s="389">
        <v>6</v>
      </c>
      <c r="F893" s="390">
        <v>2</v>
      </c>
      <c r="G893" s="390">
        <v>2</v>
      </c>
      <c r="H893" s="390">
        <v>0</v>
      </c>
      <c r="I893" s="390">
        <v>0</v>
      </c>
      <c r="J893" s="391" t="s">
        <v>2357</v>
      </c>
      <c r="K893" s="592">
        <f>'Allegato 1.1 (CE) new'!L893</f>
        <v>0</v>
      </c>
      <c r="L893" s="592">
        <f>'Allegato 1.1 (CE) new'!M893</f>
        <v>0</v>
      </c>
      <c r="M893" s="592">
        <f>'Allegato 1.1 (CE) new'!N893</f>
        <v>0</v>
      </c>
      <c r="N893" s="592">
        <f>'Allegato 1.1 (CE) new'!O893</f>
        <v>0</v>
      </c>
      <c r="O893" s="592">
        <f t="shared" ref="O893:R894" si="446">O894</f>
        <v>0</v>
      </c>
      <c r="P893" s="592">
        <f t="shared" si="446"/>
        <v>0</v>
      </c>
      <c r="Q893" s="592">
        <f t="shared" si="446"/>
        <v>0</v>
      </c>
      <c r="R893" s="592">
        <f t="shared" si="446"/>
        <v>0</v>
      </c>
      <c r="S893" s="592">
        <f>'Allegato 1.1 (CE) new'!R893</f>
        <v>0</v>
      </c>
    </row>
    <row r="894" spans="1:19" ht="25.5">
      <c r="A894" s="605"/>
      <c r="B894" s="393" t="s">
        <v>2355</v>
      </c>
      <c r="C894" s="393" t="s">
        <v>1123</v>
      </c>
      <c r="D894" s="394" t="s">
        <v>1124</v>
      </c>
      <c r="E894" s="393">
        <v>6</v>
      </c>
      <c r="F894" s="395">
        <v>2</v>
      </c>
      <c r="G894" s="395">
        <v>2</v>
      </c>
      <c r="H894" s="395">
        <v>1</v>
      </c>
      <c r="I894" s="395">
        <v>0</v>
      </c>
      <c r="J894" s="396" t="s">
        <v>2357</v>
      </c>
      <c r="K894" s="593">
        <f>'Allegato 1.1 (CE) new'!L894</f>
        <v>0</v>
      </c>
      <c r="L894" s="593">
        <f>'Allegato 1.1 (CE) new'!M894</f>
        <v>0</v>
      </c>
      <c r="M894" s="593">
        <f>'Allegato 1.1 (CE) new'!N894</f>
        <v>0</v>
      </c>
      <c r="N894" s="593">
        <f>'Allegato 1.1 (CE) new'!O894</f>
        <v>0</v>
      </c>
      <c r="O894" s="593">
        <f t="shared" si="446"/>
        <v>0</v>
      </c>
      <c r="P894" s="593">
        <f t="shared" si="446"/>
        <v>0</v>
      </c>
      <c r="Q894" s="593">
        <f t="shared" si="446"/>
        <v>0</v>
      </c>
      <c r="R894" s="593">
        <f t="shared" si="446"/>
        <v>0</v>
      </c>
      <c r="S894" s="593">
        <f>'Allegato 1.1 (CE) new'!R894</f>
        <v>0</v>
      </c>
    </row>
    <row r="895" spans="1:19">
      <c r="A895" s="606"/>
      <c r="B895" s="398" t="s">
        <v>2355</v>
      </c>
      <c r="C895" s="398" t="s">
        <v>1123</v>
      </c>
      <c r="D895" s="399" t="s">
        <v>1124</v>
      </c>
      <c r="E895" s="398">
        <v>6</v>
      </c>
      <c r="F895" s="400">
        <v>2</v>
      </c>
      <c r="G895" s="400">
        <v>2</v>
      </c>
      <c r="H895" s="400">
        <v>1</v>
      </c>
      <c r="I895" s="400">
        <v>1</v>
      </c>
      <c r="J895" s="406" t="s">
        <v>2358</v>
      </c>
      <c r="K895" s="594">
        <f>'Allegato 1.1 (CE) new'!L895</f>
        <v>0</v>
      </c>
      <c r="L895" s="594">
        <f>'Allegato 1.1 (CE) new'!M895</f>
        <v>0</v>
      </c>
      <c r="M895" s="594">
        <f>'Allegato 1.1 (CE) new'!N895</f>
        <v>0</v>
      </c>
      <c r="N895" s="594">
        <f>'Allegato 1.1 (CE) new'!O895</f>
        <v>0</v>
      </c>
      <c r="O895" s="578">
        <f>N895*0.02+N895</f>
        <v>0</v>
      </c>
      <c r="P895" s="578">
        <f>O895*0.02+O895</f>
        <v>0</v>
      </c>
      <c r="Q895" s="578">
        <f>N895-M895</f>
        <v>0</v>
      </c>
      <c r="R895" s="578">
        <f>N895-L895</f>
        <v>0</v>
      </c>
      <c r="S895" s="578">
        <f>'Allegato 1.1 (CE) new'!R895</f>
        <v>0</v>
      </c>
    </row>
    <row r="896" spans="1:19" ht="25.5">
      <c r="A896" s="607"/>
      <c r="B896" s="389" t="s">
        <v>2359</v>
      </c>
      <c r="C896" s="389" t="s">
        <v>1125</v>
      </c>
      <c r="D896" s="388" t="s">
        <v>2360</v>
      </c>
      <c r="E896" s="389">
        <v>6</v>
      </c>
      <c r="F896" s="390">
        <v>2</v>
      </c>
      <c r="G896" s="390">
        <v>3</v>
      </c>
      <c r="H896" s="390">
        <v>0</v>
      </c>
      <c r="I896" s="390">
        <v>0</v>
      </c>
      <c r="J896" s="391" t="s">
        <v>2361</v>
      </c>
      <c r="K896" s="592">
        <f>'Allegato 1.1 (CE) new'!L896</f>
        <v>0</v>
      </c>
      <c r="L896" s="592">
        <f>'Allegato 1.1 (CE) new'!M896</f>
        <v>0</v>
      </c>
      <c r="M896" s="592">
        <f>'Allegato 1.1 (CE) new'!N896</f>
        <v>0</v>
      </c>
      <c r="N896" s="592">
        <f>'Allegato 1.1 (CE) new'!O896</f>
        <v>0</v>
      </c>
      <c r="O896" s="592">
        <f t="shared" ref="O896:R897" si="447">O897</f>
        <v>0</v>
      </c>
      <c r="P896" s="592">
        <f t="shared" si="447"/>
        <v>0</v>
      </c>
      <c r="Q896" s="592">
        <f t="shared" si="447"/>
        <v>0</v>
      </c>
      <c r="R896" s="592">
        <f t="shared" si="447"/>
        <v>0</v>
      </c>
      <c r="S896" s="592">
        <f>'Allegato 1.1 (CE) new'!R896</f>
        <v>0</v>
      </c>
    </row>
    <row r="897" spans="1:22" ht="25.5">
      <c r="A897" s="605"/>
      <c r="B897" s="393" t="s">
        <v>2359</v>
      </c>
      <c r="C897" s="393" t="s">
        <v>1125</v>
      </c>
      <c r="D897" s="394" t="s">
        <v>1126</v>
      </c>
      <c r="E897" s="393">
        <v>6</v>
      </c>
      <c r="F897" s="395">
        <v>2</v>
      </c>
      <c r="G897" s="395">
        <v>3</v>
      </c>
      <c r="H897" s="395">
        <v>1</v>
      </c>
      <c r="I897" s="395">
        <v>0</v>
      </c>
      <c r="J897" s="396" t="s">
        <v>2361</v>
      </c>
      <c r="K897" s="593">
        <f>'Allegato 1.1 (CE) new'!L897</f>
        <v>0</v>
      </c>
      <c r="L897" s="593">
        <f>'Allegato 1.1 (CE) new'!M897</f>
        <v>0</v>
      </c>
      <c r="M897" s="593">
        <f>'Allegato 1.1 (CE) new'!N897</f>
        <v>0</v>
      </c>
      <c r="N897" s="593">
        <f>'Allegato 1.1 (CE) new'!O897</f>
        <v>0</v>
      </c>
      <c r="O897" s="593">
        <f t="shared" si="447"/>
        <v>0</v>
      </c>
      <c r="P897" s="593">
        <f t="shared" si="447"/>
        <v>0</v>
      </c>
      <c r="Q897" s="593">
        <f t="shared" si="447"/>
        <v>0</v>
      </c>
      <c r="R897" s="593">
        <f t="shared" si="447"/>
        <v>0</v>
      </c>
      <c r="S897" s="593">
        <f>'Allegato 1.1 (CE) new'!R897</f>
        <v>0</v>
      </c>
    </row>
    <row r="898" spans="1:22">
      <c r="A898" s="606"/>
      <c r="B898" s="398" t="s">
        <v>2359</v>
      </c>
      <c r="C898" s="398" t="s">
        <v>1125</v>
      </c>
      <c r="D898" s="399" t="s">
        <v>1126</v>
      </c>
      <c r="E898" s="398">
        <v>6</v>
      </c>
      <c r="F898" s="400">
        <v>2</v>
      </c>
      <c r="G898" s="400">
        <v>3</v>
      </c>
      <c r="H898" s="400">
        <v>1</v>
      </c>
      <c r="I898" s="400">
        <v>1</v>
      </c>
      <c r="J898" s="406" t="s">
        <v>2362</v>
      </c>
      <c r="K898" s="594">
        <f>'Allegato 1.1 (CE) new'!L898</f>
        <v>0</v>
      </c>
      <c r="L898" s="594">
        <f>'Allegato 1.1 (CE) new'!M898</f>
        <v>0</v>
      </c>
      <c r="M898" s="594">
        <f>'Allegato 1.1 (CE) new'!N898</f>
        <v>0</v>
      </c>
      <c r="N898" s="594">
        <f>'Allegato 1.1 (CE) new'!O898</f>
        <v>0</v>
      </c>
      <c r="O898" s="578">
        <f>N898*0.02+N898</f>
        <v>0</v>
      </c>
      <c r="P898" s="578">
        <f>O898*0.02+O898</f>
        <v>0</v>
      </c>
      <c r="Q898" s="578">
        <f>N898-M898</f>
        <v>0</v>
      </c>
      <c r="R898" s="578">
        <f>N898-L898</f>
        <v>0</v>
      </c>
      <c r="S898" s="578">
        <f>'Allegato 1.1 (CE) new'!R898</f>
        <v>0</v>
      </c>
    </row>
    <row r="899" spans="1:22">
      <c r="A899" s="607"/>
      <c r="B899" s="389" t="s">
        <v>2363</v>
      </c>
      <c r="C899" s="389" t="s">
        <v>1127</v>
      </c>
      <c r="D899" s="388" t="s">
        <v>2364</v>
      </c>
      <c r="E899" s="389">
        <v>6</v>
      </c>
      <c r="F899" s="390">
        <v>2</v>
      </c>
      <c r="G899" s="390">
        <v>4</v>
      </c>
      <c r="H899" s="390">
        <v>0</v>
      </c>
      <c r="I899" s="390">
        <v>0</v>
      </c>
      <c r="J899" s="391" t="s">
        <v>2365</v>
      </c>
      <c r="K899" s="592">
        <f>'Allegato 1.1 (CE) new'!L899</f>
        <v>0</v>
      </c>
      <c r="L899" s="592">
        <f>'Allegato 1.1 (CE) new'!M899</f>
        <v>0</v>
      </c>
      <c r="M899" s="592">
        <f>'Allegato 1.1 (CE) new'!N899</f>
        <v>0</v>
      </c>
      <c r="N899" s="592">
        <f>'Allegato 1.1 (CE) new'!O899</f>
        <v>0</v>
      </c>
      <c r="O899" s="592">
        <f t="shared" ref="O899:R900" si="448">O900</f>
        <v>0</v>
      </c>
      <c r="P899" s="592">
        <f t="shared" si="448"/>
        <v>0</v>
      </c>
      <c r="Q899" s="592">
        <f t="shared" si="448"/>
        <v>0</v>
      </c>
      <c r="R899" s="592">
        <f t="shared" si="448"/>
        <v>0</v>
      </c>
      <c r="S899" s="592">
        <f>'Allegato 1.1 (CE) new'!R899</f>
        <v>0</v>
      </c>
    </row>
    <row r="900" spans="1:22">
      <c r="A900" s="605"/>
      <c r="B900" s="393" t="s">
        <v>2363</v>
      </c>
      <c r="C900" s="393" t="s">
        <v>1127</v>
      </c>
      <c r="D900" s="394" t="s">
        <v>1128</v>
      </c>
      <c r="E900" s="393">
        <v>6</v>
      </c>
      <c r="F900" s="395">
        <v>2</v>
      </c>
      <c r="G900" s="395">
        <v>4</v>
      </c>
      <c r="H900" s="395">
        <v>1</v>
      </c>
      <c r="I900" s="395">
        <v>0</v>
      </c>
      <c r="J900" s="396" t="s">
        <v>2365</v>
      </c>
      <c r="K900" s="593">
        <f>'Allegato 1.1 (CE) new'!L900</f>
        <v>0</v>
      </c>
      <c r="L900" s="593">
        <f>'Allegato 1.1 (CE) new'!M900</f>
        <v>0</v>
      </c>
      <c r="M900" s="593">
        <f>'Allegato 1.1 (CE) new'!N900</f>
        <v>0</v>
      </c>
      <c r="N900" s="593">
        <f>'Allegato 1.1 (CE) new'!O900</f>
        <v>0</v>
      </c>
      <c r="O900" s="593">
        <f t="shared" si="448"/>
        <v>0</v>
      </c>
      <c r="P900" s="593">
        <f t="shared" si="448"/>
        <v>0</v>
      </c>
      <c r="Q900" s="593">
        <f t="shared" si="448"/>
        <v>0</v>
      </c>
      <c r="R900" s="593">
        <f t="shared" si="448"/>
        <v>0</v>
      </c>
      <c r="S900" s="593">
        <f>'Allegato 1.1 (CE) new'!R900</f>
        <v>0</v>
      </c>
    </row>
    <row r="901" spans="1:22">
      <c r="A901" s="606"/>
      <c r="B901" s="398" t="s">
        <v>2363</v>
      </c>
      <c r="C901" s="398" t="s">
        <v>1127</v>
      </c>
      <c r="D901" s="399" t="s">
        <v>1128</v>
      </c>
      <c r="E901" s="398">
        <v>6</v>
      </c>
      <c r="F901" s="400">
        <v>2</v>
      </c>
      <c r="G901" s="400">
        <v>4</v>
      </c>
      <c r="H901" s="400">
        <v>1</v>
      </c>
      <c r="I901" s="400">
        <v>1</v>
      </c>
      <c r="J901" s="406" t="s">
        <v>2366</v>
      </c>
      <c r="K901" s="594">
        <f>'Allegato 1.1 (CE) new'!L901</f>
        <v>0</v>
      </c>
      <c r="L901" s="594">
        <f>'Allegato 1.1 (CE) new'!M901</f>
        <v>0</v>
      </c>
      <c r="M901" s="594">
        <f>'Allegato 1.1 (CE) new'!N901</f>
        <v>0</v>
      </c>
      <c r="N901" s="594">
        <f>'Allegato 1.1 (CE) new'!O901</f>
        <v>0</v>
      </c>
      <c r="O901" s="578">
        <f>N901*0.02+N901</f>
        <v>0</v>
      </c>
      <c r="P901" s="578">
        <f>O901*0.02+O901</f>
        <v>0</v>
      </c>
      <c r="Q901" s="578">
        <f>N901-M901</f>
        <v>0</v>
      </c>
      <c r="R901" s="578">
        <f>N901-L901</f>
        <v>0</v>
      </c>
      <c r="S901" s="578">
        <f>'Allegato 1.1 (CE) new'!R901</f>
        <v>0</v>
      </c>
    </row>
    <row r="902" spans="1:22">
      <c r="A902" s="607"/>
      <c r="B902" s="389" t="s">
        <v>2367</v>
      </c>
      <c r="C902" s="389" t="s">
        <v>1129</v>
      </c>
      <c r="D902" s="388" t="s">
        <v>2368</v>
      </c>
      <c r="E902" s="389">
        <v>6</v>
      </c>
      <c r="F902" s="390">
        <v>2</v>
      </c>
      <c r="G902" s="390">
        <v>5</v>
      </c>
      <c r="H902" s="390">
        <v>0</v>
      </c>
      <c r="I902" s="390">
        <v>0</v>
      </c>
      <c r="J902" s="391" t="s">
        <v>2369</v>
      </c>
      <c r="K902" s="592">
        <f>'Allegato 1.1 (CE) new'!L902</f>
        <v>0</v>
      </c>
      <c r="L902" s="592">
        <f>'Allegato 1.1 (CE) new'!M902</f>
        <v>0</v>
      </c>
      <c r="M902" s="592">
        <f>'Allegato 1.1 (CE) new'!N902</f>
        <v>0</v>
      </c>
      <c r="N902" s="592">
        <f>'Allegato 1.1 (CE) new'!O902</f>
        <v>0</v>
      </c>
      <c r="O902" s="592">
        <f t="shared" ref="O902:R903" si="449">O903</f>
        <v>0</v>
      </c>
      <c r="P902" s="592">
        <f t="shared" si="449"/>
        <v>0</v>
      </c>
      <c r="Q902" s="592">
        <f t="shared" si="449"/>
        <v>0</v>
      </c>
      <c r="R902" s="592">
        <f t="shared" si="449"/>
        <v>0</v>
      </c>
      <c r="S902" s="592">
        <f>'Allegato 1.1 (CE) new'!R902</f>
        <v>0</v>
      </c>
    </row>
    <row r="903" spans="1:22">
      <c r="A903" s="605"/>
      <c r="B903" s="393" t="s">
        <v>2367</v>
      </c>
      <c r="C903" s="393" t="s">
        <v>1129</v>
      </c>
      <c r="D903" s="394" t="s">
        <v>1130</v>
      </c>
      <c r="E903" s="393">
        <v>6</v>
      </c>
      <c r="F903" s="395">
        <v>2</v>
      </c>
      <c r="G903" s="395">
        <v>5</v>
      </c>
      <c r="H903" s="395">
        <v>1</v>
      </c>
      <c r="I903" s="395">
        <v>0</v>
      </c>
      <c r="J903" s="396" t="s">
        <v>2369</v>
      </c>
      <c r="K903" s="593">
        <f>'Allegato 1.1 (CE) new'!L903</f>
        <v>0</v>
      </c>
      <c r="L903" s="593">
        <f>'Allegato 1.1 (CE) new'!M903</f>
        <v>0</v>
      </c>
      <c r="M903" s="593">
        <f>'Allegato 1.1 (CE) new'!N903</f>
        <v>0</v>
      </c>
      <c r="N903" s="593">
        <f>'Allegato 1.1 (CE) new'!O903</f>
        <v>0</v>
      </c>
      <c r="O903" s="593">
        <f t="shared" si="449"/>
        <v>0</v>
      </c>
      <c r="P903" s="593">
        <f t="shared" si="449"/>
        <v>0</v>
      </c>
      <c r="Q903" s="593">
        <f t="shared" si="449"/>
        <v>0</v>
      </c>
      <c r="R903" s="593">
        <f t="shared" si="449"/>
        <v>0</v>
      </c>
      <c r="S903" s="593">
        <f>'Allegato 1.1 (CE) new'!R903</f>
        <v>0</v>
      </c>
    </row>
    <row r="904" spans="1:22">
      <c r="A904" s="606"/>
      <c r="B904" s="398" t="s">
        <v>2367</v>
      </c>
      <c r="C904" s="398" t="s">
        <v>1129</v>
      </c>
      <c r="D904" s="399" t="s">
        <v>1130</v>
      </c>
      <c r="E904" s="398">
        <v>6</v>
      </c>
      <c r="F904" s="400">
        <v>2</v>
      </c>
      <c r="G904" s="400">
        <v>5</v>
      </c>
      <c r="H904" s="400">
        <v>1</v>
      </c>
      <c r="I904" s="400">
        <v>1</v>
      </c>
      <c r="J904" s="406" t="s">
        <v>2370</v>
      </c>
      <c r="K904" s="594">
        <f>'Allegato 1.1 (CE) new'!L904</f>
        <v>0</v>
      </c>
      <c r="L904" s="594">
        <f>'Allegato 1.1 (CE) new'!M904</f>
        <v>0</v>
      </c>
      <c r="M904" s="594">
        <f>'Allegato 1.1 (CE) new'!N904</f>
        <v>0</v>
      </c>
      <c r="N904" s="594">
        <f>'Allegato 1.1 (CE) new'!O904</f>
        <v>0</v>
      </c>
      <c r="O904" s="578">
        <f>N904*0.02+N904</f>
        <v>0</v>
      </c>
      <c r="P904" s="578">
        <f>O904*0.02+O904</f>
        <v>0</v>
      </c>
      <c r="Q904" s="578">
        <f>N904-M904</f>
        <v>0</v>
      </c>
      <c r="R904" s="578">
        <f>N904-L904</f>
        <v>0</v>
      </c>
      <c r="S904" s="578">
        <f>'Allegato 1.1 (CE) new'!R904</f>
        <v>0</v>
      </c>
    </row>
    <row r="905" spans="1:22">
      <c r="A905" s="609"/>
      <c r="B905" s="383" t="s">
        <v>2371</v>
      </c>
      <c r="C905" s="383" t="s">
        <v>1131</v>
      </c>
      <c r="D905" s="382" t="s">
        <v>2372</v>
      </c>
      <c r="E905" s="383">
        <v>6</v>
      </c>
      <c r="F905" s="384">
        <v>3</v>
      </c>
      <c r="G905" s="384">
        <v>0</v>
      </c>
      <c r="H905" s="384">
        <v>0</v>
      </c>
      <c r="I905" s="384">
        <v>0</v>
      </c>
      <c r="J905" s="385" t="s">
        <v>2373</v>
      </c>
      <c r="K905" s="591">
        <f>'Allegato 1.1 (CE) new'!L905</f>
        <v>1269245.49</v>
      </c>
      <c r="L905" s="591">
        <f>'Allegato 1.1 (CE) new'!M905</f>
        <v>77553</v>
      </c>
      <c r="M905" s="591">
        <f>'Allegato 1.1 (CE) new'!N905</f>
        <v>208563</v>
      </c>
      <c r="N905" s="591">
        <f>'Allegato 1.1 (CE) new'!O905</f>
        <v>100000</v>
      </c>
      <c r="O905" s="591">
        <f t="shared" ref="O905:R905" si="450">O906+O909+O912</f>
        <v>102000</v>
      </c>
      <c r="P905" s="591">
        <f t="shared" si="450"/>
        <v>104040</v>
      </c>
      <c r="Q905" s="591">
        <f t="shared" si="450"/>
        <v>-108563</v>
      </c>
      <c r="R905" s="591">
        <f t="shared" si="450"/>
        <v>22447</v>
      </c>
      <c r="S905" s="591">
        <f>'Allegato 1.1 (CE) new'!R905</f>
        <v>0</v>
      </c>
      <c r="T905" s="361">
        <f>K905+K915</f>
        <v>1269245.49</v>
      </c>
      <c r="U905" s="361">
        <f t="shared" ref="U905:V905" si="451">L905+L915</f>
        <v>77553</v>
      </c>
      <c r="V905" s="361">
        <f t="shared" si="451"/>
        <v>208563</v>
      </c>
    </row>
    <row r="906" spans="1:22">
      <c r="A906" s="607"/>
      <c r="B906" s="389" t="s">
        <v>2374</v>
      </c>
      <c r="C906" s="389" t="s">
        <v>1133</v>
      </c>
      <c r="D906" s="388" t="s">
        <v>2375</v>
      </c>
      <c r="E906" s="389">
        <v>6</v>
      </c>
      <c r="F906" s="390">
        <v>3</v>
      </c>
      <c r="G906" s="390">
        <v>1</v>
      </c>
      <c r="H906" s="390">
        <v>0</v>
      </c>
      <c r="I906" s="390">
        <v>0</v>
      </c>
      <c r="J906" s="391" t="s">
        <v>2376</v>
      </c>
      <c r="K906" s="592">
        <f>'Allegato 1.1 (CE) new'!L906</f>
        <v>0</v>
      </c>
      <c r="L906" s="592">
        <f>'Allegato 1.1 (CE) new'!M906</f>
        <v>0</v>
      </c>
      <c r="M906" s="592">
        <f>'Allegato 1.1 (CE) new'!N906</f>
        <v>0</v>
      </c>
      <c r="N906" s="592">
        <f>'Allegato 1.1 (CE) new'!O906</f>
        <v>0</v>
      </c>
      <c r="O906" s="592">
        <f t="shared" ref="O906:R907" si="452">O907</f>
        <v>0</v>
      </c>
      <c r="P906" s="592">
        <f t="shared" si="452"/>
        <v>0</v>
      </c>
      <c r="Q906" s="592">
        <f t="shared" si="452"/>
        <v>0</v>
      </c>
      <c r="R906" s="592">
        <f t="shared" si="452"/>
        <v>0</v>
      </c>
      <c r="S906" s="592">
        <f>'Allegato 1.1 (CE) new'!R906</f>
        <v>0</v>
      </c>
    </row>
    <row r="907" spans="1:22">
      <c r="A907" s="605"/>
      <c r="B907" s="393" t="s">
        <v>2374</v>
      </c>
      <c r="C907" s="393" t="s">
        <v>1133</v>
      </c>
      <c r="D907" s="394" t="s">
        <v>1134</v>
      </c>
      <c r="E907" s="393">
        <v>6</v>
      </c>
      <c r="F907" s="395">
        <v>3</v>
      </c>
      <c r="G907" s="395">
        <v>1</v>
      </c>
      <c r="H907" s="395">
        <v>1</v>
      </c>
      <c r="I907" s="395">
        <v>0</v>
      </c>
      <c r="J907" s="396" t="s">
        <v>2376</v>
      </c>
      <c r="K907" s="593">
        <f>'Allegato 1.1 (CE) new'!L907</f>
        <v>0</v>
      </c>
      <c r="L907" s="593">
        <f>'Allegato 1.1 (CE) new'!M907</f>
        <v>0</v>
      </c>
      <c r="M907" s="593">
        <f>'Allegato 1.1 (CE) new'!N907</f>
        <v>0</v>
      </c>
      <c r="N907" s="593">
        <f>'Allegato 1.1 (CE) new'!O907</f>
        <v>0</v>
      </c>
      <c r="O907" s="593">
        <f t="shared" si="452"/>
        <v>0</v>
      </c>
      <c r="P907" s="593">
        <f t="shared" si="452"/>
        <v>0</v>
      </c>
      <c r="Q907" s="593">
        <f t="shared" si="452"/>
        <v>0</v>
      </c>
      <c r="R907" s="593">
        <f t="shared" si="452"/>
        <v>0</v>
      </c>
      <c r="S907" s="593">
        <f>'Allegato 1.1 (CE) new'!R907</f>
        <v>0</v>
      </c>
    </row>
    <row r="908" spans="1:22">
      <c r="A908" s="606"/>
      <c r="B908" s="398" t="s">
        <v>2374</v>
      </c>
      <c r="C908" s="398" t="s">
        <v>1133</v>
      </c>
      <c r="D908" s="399" t="s">
        <v>1134</v>
      </c>
      <c r="E908" s="398">
        <v>6</v>
      </c>
      <c r="F908" s="400">
        <v>3</v>
      </c>
      <c r="G908" s="400">
        <v>1</v>
      </c>
      <c r="H908" s="400">
        <v>1</v>
      </c>
      <c r="I908" s="400">
        <v>1</v>
      </c>
      <c r="J908" s="406" t="s">
        <v>2377</v>
      </c>
      <c r="K908" s="594">
        <f>'Allegato 1.1 (CE) new'!L908</f>
        <v>0</v>
      </c>
      <c r="L908" s="594">
        <f>'Allegato 1.1 (CE) new'!M908</f>
        <v>0</v>
      </c>
      <c r="M908" s="594">
        <f>'Allegato 1.1 (CE) new'!N908</f>
        <v>0</v>
      </c>
      <c r="N908" s="594">
        <f>'Allegato 1.1 (CE) new'!O908</f>
        <v>0</v>
      </c>
      <c r="O908" s="578">
        <f>N908*0.02+N908</f>
        <v>0</v>
      </c>
      <c r="P908" s="578">
        <f>O908*0.02+O908</f>
        <v>0</v>
      </c>
      <c r="Q908" s="578">
        <f>N908-M908</f>
        <v>0</v>
      </c>
      <c r="R908" s="578">
        <f>N908-L908</f>
        <v>0</v>
      </c>
      <c r="S908" s="578">
        <f>'Allegato 1.1 (CE) new'!R908</f>
        <v>0</v>
      </c>
    </row>
    <row r="909" spans="1:22">
      <c r="A909" s="607"/>
      <c r="B909" s="389" t="s">
        <v>2378</v>
      </c>
      <c r="C909" s="389" t="s">
        <v>1135</v>
      </c>
      <c r="D909" s="388" t="s">
        <v>2379</v>
      </c>
      <c r="E909" s="389">
        <v>6</v>
      </c>
      <c r="F909" s="390">
        <v>3</v>
      </c>
      <c r="G909" s="390">
        <v>2</v>
      </c>
      <c r="H909" s="390">
        <v>0</v>
      </c>
      <c r="I909" s="390">
        <v>0</v>
      </c>
      <c r="J909" s="391" t="s">
        <v>2380</v>
      </c>
      <c r="K909" s="592">
        <f>'Allegato 1.1 (CE) new'!L909</f>
        <v>0</v>
      </c>
      <c r="L909" s="592">
        <f>'Allegato 1.1 (CE) new'!M909</f>
        <v>0</v>
      </c>
      <c r="M909" s="592">
        <f>'Allegato 1.1 (CE) new'!N909</f>
        <v>0</v>
      </c>
      <c r="N909" s="592">
        <f>'Allegato 1.1 (CE) new'!O909</f>
        <v>0</v>
      </c>
      <c r="O909" s="592">
        <f t="shared" ref="O909:R910" si="453">O910</f>
        <v>0</v>
      </c>
      <c r="P909" s="592">
        <f t="shared" si="453"/>
        <v>0</v>
      </c>
      <c r="Q909" s="592">
        <f t="shared" si="453"/>
        <v>0</v>
      </c>
      <c r="R909" s="592">
        <f t="shared" si="453"/>
        <v>0</v>
      </c>
      <c r="S909" s="592">
        <f>'Allegato 1.1 (CE) new'!R909</f>
        <v>0</v>
      </c>
    </row>
    <row r="910" spans="1:22">
      <c r="A910" s="605"/>
      <c r="B910" s="393" t="s">
        <v>2378</v>
      </c>
      <c r="C910" s="393" t="s">
        <v>1135</v>
      </c>
      <c r="D910" s="394" t="s">
        <v>1136</v>
      </c>
      <c r="E910" s="393">
        <v>6</v>
      </c>
      <c r="F910" s="395">
        <v>3</v>
      </c>
      <c r="G910" s="395">
        <v>2</v>
      </c>
      <c r="H910" s="395">
        <v>1</v>
      </c>
      <c r="I910" s="395">
        <v>0</v>
      </c>
      <c r="J910" s="396" t="s">
        <v>2380</v>
      </c>
      <c r="K910" s="593">
        <f>'Allegato 1.1 (CE) new'!L910</f>
        <v>0</v>
      </c>
      <c r="L910" s="593">
        <f>'Allegato 1.1 (CE) new'!M910</f>
        <v>0</v>
      </c>
      <c r="M910" s="593">
        <f>'Allegato 1.1 (CE) new'!N910</f>
        <v>0</v>
      </c>
      <c r="N910" s="593">
        <f>'Allegato 1.1 (CE) new'!O910</f>
        <v>0</v>
      </c>
      <c r="O910" s="593">
        <f t="shared" si="453"/>
        <v>0</v>
      </c>
      <c r="P910" s="593">
        <f t="shared" si="453"/>
        <v>0</v>
      </c>
      <c r="Q910" s="593">
        <f t="shared" si="453"/>
        <v>0</v>
      </c>
      <c r="R910" s="593">
        <f t="shared" si="453"/>
        <v>0</v>
      </c>
      <c r="S910" s="593">
        <f>'Allegato 1.1 (CE) new'!R910</f>
        <v>0</v>
      </c>
    </row>
    <row r="911" spans="1:22">
      <c r="A911" s="606"/>
      <c r="B911" s="398" t="s">
        <v>2378</v>
      </c>
      <c r="C911" s="398" t="s">
        <v>1135</v>
      </c>
      <c r="D911" s="399" t="s">
        <v>1136</v>
      </c>
      <c r="E911" s="398">
        <v>6</v>
      </c>
      <c r="F911" s="400">
        <v>3</v>
      </c>
      <c r="G911" s="400">
        <v>2</v>
      </c>
      <c r="H911" s="400">
        <v>1</v>
      </c>
      <c r="I911" s="400">
        <v>1</v>
      </c>
      <c r="J911" s="406" t="s">
        <v>2381</v>
      </c>
      <c r="K911" s="594">
        <f>'Allegato 1.1 (CE) new'!L911</f>
        <v>0</v>
      </c>
      <c r="L911" s="594">
        <f>'Allegato 1.1 (CE) new'!M911</f>
        <v>0</v>
      </c>
      <c r="M911" s="594">
        <f>'Allegato 1.1 (CE) new'!N911</f>
        <v>0</v>
      </c>
      <c r="N911" s="594">
        <f>'Allegato 1.1 (CE) new'!O911</f>
        <v>0</v>
      </c>
      <c r="O911" s="578">
        <f>N911*0.02+N911</f>
        <v>0</v>
      </c>
      <c r="P911" s="578">
        <f>O911*0.02+O911</f>
        <v>0</v>
      </c>
      <c r="Q911" s="578">
        <f>N911-M911</f>
        <v>0</v>
      </c>
      <c r="R911" s="578">
        <f>N911-L911</f>
        <v>0</v>
      </c>
      <c r="S911" s="578">
        <f>'Allegato 1.1 (CE) new'!R911</f>
        <v>0</v>
      </c>
    </row>
    <row r="912" spans="1:22">
      <c r="A912" s="607"/>
      <c r="B912" s="389" t="s">
        <v>2382</v>
      </c>
      <c r="C912" s="389" t="s">
        <v>1137</v>
      </c>
      <c r="D912" s="388" t="s">
        <v>2383</v>
      </c>
      <c r="E912" s="389">
        <v>6</v>
      </c>
      <c r="F912" s="390">
        <v>3</v>
      </c>
      <c r="G912" s="390">
        <v>3</v>
      </c>
      <c r="H912" s="390">
        <v>0</v>
      </c>
      <c r="I912" s="390">
        <v>0</v>
      </c>
      <c r="J912" s="391" t="s">
        <v>2384</v>
      </c>
      <c r="K912" s="592">
        <f>'Allegato 1.1 (CE) new'!L912</f>
        <v>1269245.49</v>
      </c>
      <c r="L912" s="592">
        <f>'Allegato 1.1 (CE) new'!M912</f>
        <v>77553</v>
      </c>
      <c r="M912" s="592">
        <f>'Allegato 1.1 (CE) new'!N912</f>
        <v>208563</v>
      </c>
      <c r="N912" s="592">
        <f>'Allegato 1.1 (CE) new'!O912</f>
        <v>100000</v>
      </c>
      <c r="O912" s="592">
        <f t="shared" ref="O912:R913" si="454">O913</f>
        <v>102000</v>
      </c>
      <c r="P912" s="592">
        <f t="shared" si="454"/>
        <v>104040</v>
      </c>
      <c r="Q912" s="592">
        <f t="shared" si="454"/>
        <v>-108563</v>
      </c>
      <c r="R912" s="592">
        <f t="shared" si="454"/>
        <v>22447</v>
      </c>
      <c r="S912" s="592">
        <f>'Allegato 1.1 (CE) new'!R912</f>
        <v>0</v>
      </c>
    </row>
    <row r="913" spans="1:19">
      <c r="A913" s="605"/>
      <c r="B913" s="393" t="s">
        <v>2382</v>
      </c>
      <c r="C913" s="393" t="s">
        <v>1137</v>
      </c>
      <c r="D913" s="394" t="s">
        <v>1138</v>
      </c>
      <c r="E913" s="393">
        <v>6</v>
      </c>
      <c r="F913" s="395">
        <v>3</v>
      </c>
      <c r="G913" s="395">
        <v>3</v>
      </c>
      <c r="H913" s="395">
        <v>1</v>
      </c>
      <c r="I913" s="395">
        <v>0</v>
      </c>
      <c r="J913" s="396" t="s">
        <v>2384</v>
      </c>
      <c r="K913" s="593">
        <f>'Allegato 1.1 (CE) new'!L913</f>
        <v>1269245.49</v>
      </c>
      <c r="L913" s="593">
        <f>'Allegato 1.1 (CE) new'!M913</f>
        <v>77553</v>
      </c>
      <c r="M913" s="593">
        <f>'Allegato 1.1 (CE) new'!N913</f>
        <v>208563</v>
      </c>
      <c r="N913" s="593">
        <f>'Allegato 1.1 (CE) new'!O913</f>
        <v>100000</v>
      </c>
      <c r="O913" s="593">
        <f t="shared" si="454"/>
        <v>102000</v>
      </c>
      <c r="P913" s="593">
        <f t="shared" si="454"/>
        <v>104040</v>
      </c>
      <c r="Q913" s="593">
        <f t="shared" si="454"/>
        <v>-108563</v>
      </c>
      <c r="R913" s="593">
        <f t="shared" si="454"/>
        <v>22447</v>
      </c>
      <c r="S913" s="593">
        <f>'Allegato 1.1 (CE) new'!R913</f>
        <v>0</v>
      </c>
    </row>
    <row r="914" spans="1:19">
      <c r="A914" s="606"/>
      <c r="B914" s="398" t="s">
        <v>2382</v>
      </c>
      <c r="C914" s="398" t="s">
        <v>1137</v>
      </c>
      <c r="D914" s="399" t="s">
        <v>1138</v>
      </c>
      <c r="E914" s="398">
        <v>6</v>
      </c>
      <c r="F914" s="400">
        <v>3</v>
      </c>
      <c r="G914" s="400">
        <v>3</v>
      </c>
      <c r="H914" s="400">
        <v>1</v>
      </c>
      <c r="I914" s="400">
        <v>1</v>
      </c>
      <c r="J914" s="406" t="s">
        <v>2385</v>
      </c>
      <c r="K914" s="594">
        <f>'Allegato 1.1 (CE) new'!L914</f>
        <v>1269245.49</v>
      </c>
      <c r="L914" s="594">
        <f>'Allegato 1.1 (CE) new'!M914</f>
        <v>77553</v>
      </c>
      <c r="M914" s="594">
        <f>'Allegato 1.1 (CE) new'!N914</f>
        <v>208563</v>
      </c>
      <c r="N914" s="594">
        <f>'Allegato 1.1 (CE) new'!O914</f>
        <v>100000</v>
      </c>
      <c r="O914" s="578">
        <f>N914*0.02+N914</f>
        <v>102000</v>
      </c>
      <c r="P914" s="578">
        <f>O914*0.02+O914</f>
        <v>104040</v>
      </c>
      <c r="Q914" s="578">
        <f>N914-M914</f>
        <v>-108563</v>
      </c>
      <c r="R914" s="578">
        <f>N914-L914</f>
        <v>22447</v>
      </c>
      <c r="S914" s="578">
        <f>'Allegato 1.1 (CE) new'!R914</f>
        <v>0</v>
      </c>
    </row>
    <row r="915" spans="1:19">
      <c r="A915" s="609"/>
      <c r="B915" s="383" t="s">
        <v>2386</v>
      </c>
      <c r="C915" s="383" t="s">
        <v>1139</v>
      </c>
      <c r="D915" s="382" t="s">
        <v>2387</v>
      </c>
      <c r="E915" s="383">
        <v>6</v>
      </c>
      <c r="F915" s="384">
        <v>4</v>
      </c>
      <c r="G915" s="384">
        <v>0</v>
      </c>
      <c r="H915" s="384">
        <v>0</v>
      </c>
      <c r="I915" s="384">
        <v>0</v>
      </c>
      <c r="J915" s="385" t="s">
        <v>2388</v>
      </c>
      <c r="K915" s="591">
        <f>'Allegato 1.1 (CE) new'!L915</f>
        <v>0</v>
      </c>
      <c r="L915" s="591">
        <f>'Allegato 1.1 (CE) new'!M915</f>
        <v>0</v>
      </c>
      <c r="M915" s="591">
        <f>'Allegato 1.1 (CE) new'!N915</f>
        <v>0</v>
      </c>
      <c r="N915" s="591">
        <f>'Allegato 1.1 (CE) new'!O915</f>
        <v>0</v>
      </c>
      <c r="O915" s="591">
        <f t="shared" ref="O915:P915" si="455">O916+O919</f>
        <v>465677.59999999497</v>
      </c>
      <c r="P915" s="591">
        <f t="shared" si="455"/>
        <v>474991.1519999709</v>
      </c>
      <c r="Q915" s="591">
        <f>Q916+Q919</f>
        <v>0</v>
      </c>
      <c r="R915" s="591">
        <f>R916+R919</f>
        <v>0</v>
      </c>
      <c r="S915" s="591">
        <f>'Allegato 1.1 (CE) new'!R915</f>
        <v>0</v>
      </c>
    </row>
    <row r="916" spans="1:19">
      <c r="A916" s="607"/>
      <c r="B916" s="389" t="s">
        <v>2389</v>
      </c>
      <c r="C916" s="389" t="s">
        <v>1141</v>
      </c>
      <c r="D916" s="388" t="s">
        <v>2390</v>
      </c>
      <c r="E916" s="389">
        <v>6</v>
      </c>
      <c r="F916" s="390">
        <v>4</v>
      </c>
      <c r="G916" s="390">
        <v>1</v>
      </c>
      <c r="H916" s="390">
        <v>0</v>
      </c>
      <c r="I916" s="390">
        <v>0</v>
      </c>
      <c r="J916" s="391" t="s">
        <v>2391</v>
      </c>
      <c r="K916" s="592">
        <f>'Allegato 1.1 (CE) new'!L916</f>
        <v>0</v>
      </c>
      <c r="L916" s="592">
        <f>'Allegato 1.1 (CE) new'!M916</f>
        <v>0</v>
      </c>
      <c r="M916" s="592">
        <f>'Allegato 1.1 (CE) new'!N916</f>
        <v>0</v>
      </c>
      <c r="N916" s="592">
        <f>'Allegato 1.1 (CE) new'!O916</f>
        <v>0</v>
      </c>
      <c r="O916" s="592">
        <f t="shared" ref="O916:R917" si="456">O917</f>
        <v>465677.59999999497</v>
      </c>
      <c r="P916" s="592">
        <f t="shared" si="456"/>
        <v>474991.1519999709</v>
      </c>
      <c r="Q916" s="592">
        <f t="shared" si="456"/>
        <v>0</v>
      </c>
      <c r="R916" s="592">
        <f t="shared" si="456"/>
        <v>0</v>
      </c>
      <c r="S916" s="592">
        <f>'Allegato 1.1 (CE) new'!R916</f>
        <v>0</v>
      </c>
    </row>
    <row r="917" spans="1:19">
      <c r="A917" s="605"/>
      <c r="B917" s="393" t="s">
        <v>2389</v>
      </c>
      <c r="C917" s="393" t="s">
        <v>1141</v>
      </c>
      <c r="D917" s="394" t="s">
        <v>1142</v>
      </c>
      <c r="E917" s="393">
        <v>6</v>
      </c>
      <c r="F917" s="395">
        <v>4</v>
      </c>
      <c r="G917" s="395">
        <v>1</v>
      </c>
      <c r="H917" s="395">
        <v>1</v>
      </c>
      <c r="I917" s="395">
        <v>0</v>
      </c>
      <c r="J917" s="396" t="s">
        <v>2391</v>
      </c>
      <c r="K917" s="593">
        <f>'Allegato 1.1 (CE) new'!L917</f>
        <v>0</v>
      </c>
      <c r="L917" s="593">
        <f>'Allegato 1.1 (CE) new'!M917</f>
        <v>0</v>
      </c>
      <c r="M917" s="593">
        <f>'Allegato 1.1 (CE) new'!N917</f>
        <v>0</v>
      </c>
      <c r="N917" s="593">
        <f>'Allegato 1.1 (CE) new'!O917</f>
        <v>0</v>
      </c>
      <c r="O917" s="593">
        <f t="shared" si="456"/>
        <v>465677.59999999497</v>
      </c>
      <c r="P917" s="593">
        <f t="shared" si="456"/>
        <v>474991.1519999709</v>
      </c>
      <c r="Q917" s="593">
        <f t="shared" si="456"/>
        <v>0</v>
      </c>
      <c r="R917" s="593">
        <f t="shared" si="456"/>
        <v>0</v>
      </c>
      <c r="S917" s="593">
        <f>'Allegato 1.1 (CE) new'!R917</f>
        <v>0</v>
      </c>
    </row>
    <row r="918" spans="1:19">
      <c r="A918" s="606"/>
      <c r="B918" s="398" t="s">
        <v>2389</v>
      </c>
      <c r="C918" s="398" t="s">
        <v>1141</v>
      </c>
      <c r="D918" s="399" t="s">
        <v>1142</v>
      </c>
      <c r="E918" s="398">
        <v>6</v>
      </c>
      <c r="F918" s="400">
        <v>4</v>
      </c>
      <c r="G918" s="400">
        <v>1</v>
      </c>
      <c r="H918" s="400">
        <v>1</v>
      </c>
      <c r="I918" s="400">
        <v>1</v>
      </c>
      <c r="J918" s="406" t="s">
        <v>2392</v>
      </c>
      <c r="K918" s="594">
        <f>'Allegato 1.1 (CE) new'!L918</f>
        <v>0</v>
      </c>
      <c r="L918" s="594">
        <f>'Allegato 1.1 (CE) new'!M918</f>
        <v>0</v>
      </c>
      <c r="M918" s="594">
        <f>'Allegato 1.1 (CE) new'!N918</f>
        <v>0</v>
      </c>
      <c r="N918" s="594">
        <f>'Allegato 1.1 (CE) new'!O918</f>
        <v>0</v>
      </c>
      <c r="O918" s="578">
        <v>465677.59999999497</v>
      </c>
      <c r="P918" s="578">
        <v>474991.1519999709</v>
      </c>
      <c r="Q918" s="578">
        <f>N918-M918</f>
        <v>0</v>
      </c>
      <c r="R918" s="578">
        <f>N918-L918</f>
        <v>0</v>
      </c>
      <c r="S918" s="578">
        <f>'Allegato 1.1 (CE) new'!R918</f>
        <v>0</v>
      </c>
    </row>
    <row r="919" spans="1:19">
      <c r="A919" s="607"/>
      <c r="B919" s="389" t="s">
        <v>2393</v>
      </c>
      <c r="C919" s="389" t="s">
        <v>1143</v>
      </c>
      <c r="D919" s="388" t="s">
        <v>2394</v>
      </c>
      <c r="E919" s="389">
        <v>6</v>
      </c>
      <c r="F919" s="390">
        <v>4</v>
      </c>
      <c r="G919" s="390">
        <v>2</v>
      </c>
      <c r="H919" s="390">
        <v>0</v>
      </c>
      <c r="I919" s="390">
        <v>0</v>
      </c>
      <c r="J919" s="391" t="s">
        <v>2395</v>
      </c>
      <c r="K919" s="592">
        <f>'Allegato 1.1 (CE) new'!L919</f>
        <v>0</v>
      </c>
      <c r="L919" s="592">
        <f>'Allegato 1.1 (CE) new'!M919</f>
        <v>0</v>
      </c>
      <c r="M919" s="592">
        <f>'Allegato 1.1 (CE) new'!N919</f>
        <v>0</v>
      </c>
      <c r="N919" s="592">
        <f>'Allegato 1.1 (CE) new'!O919</f>
        <v>0</v>
      </c>
      <c r="O919" s="592">
        <f t="shared" ref="O919:R920" si="457">O920</f>
        <v>0</v>
      </c>
      <c r="P919" s="592">
        <f t="shared" si="457"/>
        <v>0</v>
      </c>
      <c r="Q919" s="592">
        <f t="shared" si="457"/>
        <v>0</v>
      </c>
      <c r="R919" s="592">
        <f t="shared" si="457"/>
        <v>0</v>
      </c>
      <c r="S919" s="592">
        <f>'Allegato 1.1 (CE) new'!R919</f>
        <v>0</v>
      </c>
    </row>
    <row r="920" spans="1:19">
      <c r="A920" s="605"/>
      <c r="B920" s="393" t="s">
        <v>2393</v>
      </c>
      <c r="C920" s="393" t="s">
        <v>1143</v>
      </c>
      <c r="D920" s="394" t="s">
        <v>1144</v>
      </c>
      <c r="E920" s="393">
        <v>6</v>
      </c>
      <c r="F920" s="395">
        <v>4</v>
      </c>
      <c r="G920" s="395">
        <v>2</v>
      </c>
      <c r="H920" s="395">
        <v>1</v>
      </c>
      <c r="I920" s="395">
        <v>0</v>
      </c>
      <c r="J920" s="396" t="s">
        <v>2395</v>
      </c>
      <c r="K920" s="593">
        <f>'Allegato 1.1 (CE) new'!L920</f>
        <v>0</v>
      </c>
      <c r="L920" s="593">
        <f>'Allegato 1.1 (CE) new'!M920</f>
        <v>0</v>
      </c>
      <c r="M920" s="593">
        <f>'Allegato 1.1 (CE) new'!N920</f>
        <v>0</v>
      </c>
      <c r="N920" s="593">
        <f>'Allegato 1.1 (CE) new'!O920</f>
        <v>0</v>
      </c>
      <c r="O920" s="593">
        <f t="shared" si="457"/>
        <v>0</v>
      </c>
      <c r="P920" s="593">
        <f t="shared" si="457"/>
        <v>0</v>
      </c>
      <c r="Q920" s="593">
        <f t="shared" si="457"/>
        <v>0</v>
      </c>
      <c r="R920" s="593">
        <f t="shared" si="457"/>
        <v>0</v>
      </c>
      <c r="S920" s="593">
        <f>'Allegato 1.1 (CE) new'!R920</f>
        <v>0</v>
      </c>
    </row>
    <row r="921" spans="1:19">
      <c r="A921" s="606"/>
      <c r="B921" s="398" t="s">
        <v>2393</v>
      </c>
      <c r="C921" s="398" t="s">
        <v>1143</v>
      </c>
      <c r="D921" s="399" t="s">
        <v>1144</v>
      </c>
      <c r="E921" s="398">
        <v>6</v>
      </c>
      <c r="F921" s="400">
        <v>4</v>
      </c>
      <c r="G921" s="400">
        <v>2</v>
      </c>
      <c r="H921" s="400">
        <v>1</v>
      </c>
      <c r="I921" s="400">
        <v>1</v>
      </c>
      <c r="J921" s="406" t="s">
        <v>2396</v>
      </c>
      <c r="K921" s="594">
        <f>'Allegato 1.1 (CE) new'!L921</f>
        <v>0</v>
      </c>
      <c r="L921" s="594">
        <f>'Allegato 1.1 (CE) new'!M921</f>
        <v>0</v>
      </c>
      <c r="M921" s="594">
        <f>'Allegato 1.1 (CE) new'!N921</f>
        <v>0</v>
      </c>
      <c r="N921" s="594">
        <f>'Allegato 1.1 (CE) new'!O921</f>
        <v>0</v>
      </c>
      <c r="O921" s="578">
        <f>N921*0.02+N921</f>
        <v>0</v>
      </c>
      <c r="P921" s="578">
        <f>O921*0.02+O921</f>
        <v>0</v>
      </c>
      <c r="Q921" s="578">
        <f>N921-M921</f>
        <v>0</v>
      </c>
      <c r="R921" s="578">
        <f>N921-L921</f>
        <v>0</v>
      </c>
      <c r="S921" s="578">
        <f>'Allegato 1.1 (CE) new'!R921</f>
        <v>0</v>
      </c>
    </row>
    <row r="922" spans="1:19">
      <c r="A922" s="606"/>
      <c r="B922" s="398"/>
      <c r="C922" s="398"/>
      <c r="D922" s="399"/>
      <c r="E922" s="398"/>
      <c r="F922" s="400"/>
      <c r="G922" s="400"/>
      <c r="H922" s="400"/>
      <c r="I922" s="400"/>
      <c r="J922" s="406"/>
      <c r="K922" s="594">
        <f>'Allegato 1.1 (CE) new'!L922</f>
        <v>0</v>
      </c>
      <c r="L922" s="594">
        <f>'Allegato 1.1 (CE) new'!M922</f>
        <v>0</v>
      </c>
      <c r="M922" s="594">
        <f>'Allegato 1.1 (CE) new'!N922</f>
        <v>0</v>
      </c>
      <c r="N922" s="594">
        <f>'Allegato 1.1 (CE) new'!O922</f>
        <v>0</v>
      </c>
      <c r="O922" s="578"/>
      <c r="P922" s="578"/>
      <c r="Q922" s="594"/>
      <c r="R922" s="594"/>
      <c r="S922" s="578">
        <f>'Allegato 1.1 (CE) new'!R922</f>
        <v>0</v>
      </c>
    </row>
    <row r="923" spans="1:19" ht="14.25">
      <c r="A923" s="606"/>
      <c r="B923" s="398"/>
      <c r="C923" s="398"/>
      <c r="D923" s="399"/>
      <c r="E923" s="430" t="s">
        <v>2397</v>
      </c>
      <c r="F923" s="431"/>
      <c r="G923" s="431"/>
      <c r="H923" s="431"/>
      <c r="I923" s="431"/>
      <c r="J923" s="432"/>
      <c r="K923" s="586">
        <f>'Allegato 1.1 (CE) new'!L923</f>
        <v>-1269245.49</v>
      </c>
      <c r="L923" s="586">
        <f>'Allegato 1.1 (CE) new'!M923</f>
        <v>-77553</v>
      </c>
      <c r="M923" s="586">
        <f>'Allegato 1.1 (CE) new'!N923</f>
        <v>-208563</v>
      </c>
      <c r="N923" s="586">
        <f>'Allegato 1.1 (CE) new'!O923</f>
        <v>-100000</v>
      </c>
      <c r="O923" s="586">
        <f t="shared" ref="O923:R923" si="458">O878</f>
        <v>-567677.59999999497</v>
      </c>
      <c r="P923" s="586">
        <f t="shared" si="458"/>
        <v>-579031.1519999709</v>
      </c>
      <c r="Q923" s="586">
        <f t="shared" si="458"/>
        <v>108563</v>
      </c>
      <c r="R923" s="586">
        <f t="shared" si="458"/>
        <v>-22447</v>
      </c>
      <c r="S923" s="586">
        <f>'Allegato 1.1 (CE) new'!R923</f>
        <v>0</v>
      </c>
    </row>
    <row r="924" spans="1:19" s="355" customFormat="1" ht="15">
      <c r="A924" s="612"/>
      <c r="B924" s="436"/>
      <c r="C924" s="436"/>
      <c r="D924" s="405"/>
      <c r="E924" s="441"/>
      <c r="F924" s="442"/>
      <c r="G924" s="442"/>
      <c r="H924" s="442"/>
      <c r="I924" s="442"/>
      <c r="J924" s="443"/>
      <c r="K924" s="589">
        <f>'Allegato 1.1 (CE) new'!L924</f>
        <v>0</v>
      </c>
      <c r="L924" s="589">
        <f>'Allegato 1.1 (CE) new'!M924</f>
        <v>0</v>
      </c>
      <c r="M924" s="589">
        <f>'Allegato 1.1 (CE) new'!N924</f>
        <v>0</v>
      </c>
      <c r="N924" s="589">
        <f>'Allegato 1.1 (CE) new'!O924</f>
        <v>0</v>
      </c>
      <c r="O924" s="445"/>
      <c r="P924" s="445"/>
      <c r="Q924" s="589"/>
      <c r="R924" s="589"/>
      <c r="S924" s="445">
        <f>'Allegato 1.1 (CE) new'!R924</f>
        <v>0</v>
      </c>
    </row>
    <row r="925" spans="1:19">
      <c r="A925" s="602"/>
      <c r="B925" s="376"/>
      <c r="C925" s="376" t="s">
        <v>2398</v>
      </c>
      <c r="D925" s="377" t="s">
        <v>2399</v>
      </c>
      <c r="E925" s="376">
        <v>7</v>
      </c>
      <c r="F925" s="378">
        <v>0</v>
      </c>
      <c r="G925" s="378">
        <v>0</v>
      </c>
      <c r="H925" s="378">
        <v>0</v>
      </c>
      <c r="I925" s="378">
        <v>0</v>
      </c>
      <c r="J925" s="379" t="s">
        <v>2400</v>
      </c>
      <c r="K925" s="574">
        <f>'Allegato 1.1 (CE) new'!L925</f>
        <v>0</v>
      </c>
      <c r="L925" s="574">
        <f>'Allegato 1.1 (CE) new'!M925</f>
        <v>0</v>
      </c>
      <c r="M925" s="574">
        <f>'Allegato 1.1 (CE) new'!N925</f>
        <v>0</v>
      </c>
      <c r="N925" s="574">
        <f>'Allegato 1.1 (CE) new'!O925</f>
        <v>0</v>
      </c>
      <c r="O925" s="574">
        <f t="shared" ref="O925:R925" si="459">O926+O930</f>
        <v>0</v>
      </c>
      <c r="P925" s="574">
        <f t="shared" si="459"/>
        <v>0</v>
      </c>
      <c r="Q925" s="574">
        <f t="shared" si="459"/>
        <v>0</v>
      </c>
      <c r="R925" s="574">
        <f t="shared" si="459"/>
        <v>0</v>
      </c>
      <c r="S925" s="574">
        <f>'Allegato 1.1 (CE) new'!R925</f>
        <v>0</v>
      </c>
    </row>
    <row r="926" spans="1:19">
      <c r="A926" s="609"/>
      <c r="B926" s="383" t="s">
        <v>2401</v>
      </c>
      <c r="C926" s="383" t="s">
        <v>1147</v>
      </c>
      <c r="D926" s="382" t="s">
        <v>2402</v>
      </c>
      <c r="E926" s="383">
        <v>7</v>
      </c>
      <c r="F926" s="384">
        <v>1</v>
      </c>
      <c r="G926" s="384">
        <v>0</v>
      </c>
      <c r="H926" s="384">
        <v>0</v>
      </c>
      <c r="I926" s="384">
        <v>0</v>
      </c>
      <c r="J926" s="385" t="s">
        <v>2403</v>
      </c>
      <c r="K926" s="591">
        <f>'Allegato 1.1 (CE) new'!L926</f>
        <v>0</v>
      </c>
      <c r="L926" s="591">
        <f>'Allegato 1.1 (CE) new'!M926</f>
        <v>0</v>
      </c>
      <c r="M926" s="591">
        <f>'Allegato 1.1 (CE) new'!N926</f>
        <v>0</v>
      </c>
      <c r="N926" s="591">
        <f>'Allegato 1.1 (CE) new'!O926</f>
        <v>0</v>
      </c>
      <c r="O926" s="591">
        <f t="shared" ref="O926:P926" si="460">O927+O930</f>
        <v>0</v>
      </c>
      <c r="P926" s="591">
        <f t="shared" si="460"/>
        <v>0</v>
      </c>
      <c r="Q926" s="591"/>
      <c r="R926" s="591"/>
      <c r="S926" s="591">
        <f>'Allegato 1.1 (CE) new'!R926</f>
        <v>0</v>
      </c>
    </row>
    <row r="927" spans="1:19">
      <c r="A927" s="607"/>
      <c r="B927" s="389" t="s">
        <v>2404</v>
      </c>
      <c r="C927" s="389" t="s">
        <v>1147</v>
      </c>
      <c r="D927" s="388" t="s">
        <v>2402</v>
      </c>
      <c r="E927" s="389">
        <v>7</v>
      </c>
      <c r="F927" s="390">
        <v>1</v>
      </c>
      <c r="G927" s="390">
        <v>1</v>
      </c>
      <c r="H927" s="390">
        <v>0</v>
      </c>
      <c r="I927" s="390">
        <v>0</v>
      </c>
      <c r="J927" s="391" t="s">
        <v>2403</v>
      </c>
      <c r="K927" s="592">
        <f>'Allegato 1.1 (CE) new'!L927</f>
        <v>0</v>
      </c>
      <c r="L927" s="592">
        <f>'Allegato 1.1 (CE) new'!M927</f>
        <v>0</v>
      </c>
      <c r="M927" s="592">
        <f>'Allegato 1.1 (CE) new'!N927</f>
        <v>0</v>
      </c>
      <c r="N927" s="592">
        <f>'Allegato 1.1 (CE) new'!O927</f>
        <v>0</v>
      </c>
      <c r="O927" s="592">
        <f t="shared" ref="O927:R928" si="461">O928</f>
        <v>0</v>
      </c>
      <c r="P927" s="592">
        <f t="shared" si="461"/>
        <v>0</v>
      </c>
      <c r="Q927" s="592">
        <f t="shared" si="461"/>
        <v>0</v>
      </c>
      <c r="R927" s="592">
        <f t="shared" si="461"/>
        <v>0</v>
      </c>
      <c r="S927" s="592">
        <f>'Allegato 1.1 (CE) new'!R927</f>
        <v>0</v>
      </c>
    </row>
    <row r="928" spans="1:19">
      <c r="A928" s="605"/>
      <c r="B928" s="393" t="s">
        <v>2404</v>
      </c>
      <c r="C928" s="393" t="s">
        <v>1147</v>
      </c>
      <c r="D928" s="394" t="s">
        <v>1148</v>
      </c>
      <c r="E928" s="393">
        <v>7</v>
      </c>
      <c r="F928" s="395">
        <v>1</v>
      </c>
      <c r="G928" s="395">
        <v>1</v>
      </c>
      <c r="H928" s="395">
        <v>1</v>
      </c>
      <c r="I928" s="395">
        <v>0</v>
      </c>
      <c r="J928" s="396" t="s">
        <v>280</v>
      </c>
      <c r="K928" s="593">
        <f>'Allegato 1.1 (CE) new'!L928</f>
        <v>0</v>
      </c>
      <c r="L928" s="593">
        <f>'Allegato 1.1 (CE) new'!M928</f>
        <v>0</v>
      </c>
      <c r="M928" s="593">
        <f>'Allegato 1.1 (CE) new'!N928</f>
        <v>0</v>
      </c>
      <c r="N928" s="593">
        <f>'Allegato 1.1 (CE) new'!O928</f>
        <v>0</v>
      </c>
      <c r="O928" s="593">
        <f t="shared" si="461"/>
        <v>0</v>
      </c>
      <c r="P928" s="593">
        <f t="shared" si="461"/>
        <v>0</v>
      </c>
      <c r="Q928" s="593">
        <f t="shared" si="461"/>
        <v>0</v>
      </c>
      <c r="R928" s="593">
        <f t="shared" si="461"/>
        <v>0</v>
      </c>
      <c r="S928" s="593">
        <f>'Allegato 1.1 (CE) new'!R928</f>
        <v>0</v>
      </c>
    </row>
    <row r="929" spans="1:19">
      <c r="A929" s="606"/>
      <c r="B929" s="398" t="s">
        <v>2404</v>
      </c>
      <c r="C929" s="398" t="s">
        <v>1147</v>
      </c>
      <c r="D929" s="399" t="s">
        <v>1148</v>
      </c>
      <c r="E929" s="398">
        <v>7</v>
      </c>
      <c r="F929" s="400">
        <v>1</v>
      </c>
      <c r="G929" s="400">
        <v>1</v>
      </c>
      <c r="H929" s="400">
        <v>1</v>
      </c>
      <c r="I929" s="400">
        <v>1</v>
      </c>
      <c r="J929" s="406" t="s">
        <v>280</v>
      </c>
      <c r="K929" s="594">
        <f>'Allegato 1.1 (CE) new'!L929</f>
        <v>0</v>
      </c>
      <c r="L929" s="594">
        <f>'Allegato 1.1 (CE) new'!M929</f>
        <v>0</v>
      </c>
      <c r="M929" s="594">
        <f>'Allegato 1.1 (CE) new'!N929</f>
        <v>0</v>
      </c>
      <c r="N929" s="594">
        <f>'Allegato 1.1 (CE) new'!O929</f>
        <v>0</v>
      </c>
      <c r="O929" s="578">
        <f>N929*0.02+N929</f>
        <v>0</v>
      </c>
      <c r="P929" s="578">
        <f>O929*0.02+O929</f>
        <v>0</v>
      </c>
      <c r="Q929" s="578">
        <f>N929-M929</f>
        <v>0</v>
      </c>
      <c r="R929" s="578">
        <f>N929-L929</f>
        <v>0</v>
      </c>
      <c r="S929" s="578">
        <f>'Allegato 1.1 (CE) new'!R929</f>
        <v>0</v>
      </c>
    </row>
    <row r="930" spans="1:19">
      <c r="A930" s="609"/>
      <c r="B930" s="383" t="s">
        <v>2405</v>
      </c>
      <c r="C930" s="383" t="s">
        <v>1149</v>
      </c>
      <c r="D930" s="382" t="s">
        <v>2406</v>
      </c>
      <c r="E930" s="383">
        <v>7</v>
      </c>
      <c r="F930" s="384">
        <v>2</v>
      </c>
      <c r="G930" s="384">
        <v>0</v>
      </c>
      <c r="H930" s="384">
        <v>0</v>
      </c>
      <c r="I930" s="384">
        <v>0</v>
      </c>
      <c r="J930" s="385" t="s">
        <v>2407</v>
      </c>
      <c r="K930" s="591">
        <f>'Allegato 1.1 (CE) new'!L930</f>
        <v>0</v>
      </c>
      <c r="L930" s="591">
        <f>'Allegato 1.1 (CE) new'!M930</f>
        <v>0</v>
      </c>
      <c r="M930" s="591">
        <f>'Allegato 1.1 (CE) new'!N930</f>
        <v>0</v>
      </c>
      <c r="N930" s="591">
        <f>'Allegato 1.1 (CE) new'!O930</f>
        <v>0</v>
      </c>
      <c r="O930" s="591">
        <f t="shared" ref="O930:P930" si="462">O931+O937</f>
        <v>0</v>
      </c>
      <c r="P930" s="591">
        <f t="shared" si="462"/>
        <v>0</v>
      </c>
      <c r="Q930" s="591">
        <f t="shared" ref="Q930:R932" si="463">Q931</f>
        <v>0</v>
      </c>
      <c r="R930" s="591">
        <f t="shared" si="463"/>
        <v>0</v>
      </c>
      <c r="S930" s="591">
        <f>'Allegato 1.1 (CE) new'!R930</f>
        <v>0</v>
      </c>
    </row>
    <row r="931" spans="1:19">
      <c r="A931" s="607"/>
      <c r="B931" s="389" t="s">
        <v>2408</v>
      </c>
      <c r="C931" s="389" t="s">
        <v>1149</v>
      </c>
      <c r="D931" s="388" t="s">
        <v>2406</v>
      </c>
      <c r="E931" s="389">
        <v>7</v>
      </c>
      <c r="F931" s="390">
        <v>2</v>
      </c>
      <c r="G931" s="390">
        <v>1</v>
      </c>
      <c r="H931" s="390">
        <v>0</v>
      </c>
      <c r="I931" s="390">
        <v>0</v>
      </c>
      <c r="J931" s="391" t="s">
        <v>2407</v>
      </c>
      <c r="K931" s="592">
        <f>'Allegato 1.1 (CE) new'!L931</f>
        <v>0</v>
      </c>
      <c r="L931" s="592">
        <f>'Allegato 1.1 (CE) new'!M931</f>
        <v>0</v>
      </c>
      <c r="M931" s="592">
        <f>'Allegato 1.1 (CE) new'!N931</f>
        <v>0</v>
      </c>
      <c r="N931" s="592">
        <f>'Allegato 1.1 (CE) new'!O931</f>
        <v>0</v>
      </c>
      <c r="O931" s="592">
        <f t="shared" ref="O931:P932" si="464">O932</f>
        <v>0</v>
      </c>
      <c r="P931" s="592">
        <f t="shared" si="464"/>
        <v>0</v>
      </c>
      <c r="Q931" s="592">
        <f t="shared" si="463"/>
        <v>0</v>
      </c>
      <c r="R931" s="592">
        <f t="shared" si="463"/>
        <v>0</v>
      </c>
      <c r="S931" s="592">
        <f>'Allegato 1.1 (CE) new'!R931</f>
        <v>0</v>
      </c>
    </row>
    <row r="932" spans="1:19">
      <c r="A932" s="605"/>
      <c r="B932" s="393" t="s">
        <v>2408</v>
      </c>
      <c r="C932" s="393" t="s">
        <v>1149</v>
      </c>
      <c r="D932" s="394" t="s">
        <v>1150</v>
      </c>
      <c r="E932" s="393">
        <v>7</v>
      </c>
      <c r="F932" s="395">
        <v>2</v>
      </c>
      <c r="G932" s="395">
        <v>1</v>
      </c>
      <c r="H932" s="395">
        <v>1</v>
      </c>
      <c r="I932" s="395">
        <v>0</v>
      </c>
      <c r="J932" s="396" t="s">
        <v>281</v>
      </c>
      <c r="K932" s="593">
        <f>'Allegato 1.1 (CE) new'!L932</f>
        <v>0</v>
      </c>
      <c r="L932" s="593">
        <f>'Allegato 1.1 (CE) new'!M932</f>
        <v>0</v>
      </c>
      <c r="M932" s="593">
        <f>'Allegato 1.1 (CE) new'!N932</f>
        <v>0</v>
      </c>
      <c r="N932" s="593">
        <f>'Allegato 1.1 (CE) new'!O932</f>
        <v>0</v>
      </c>
      <c r="O932" s="593">
        <f t="shared" si="464"/>
        <v>0</v>
      </c>
      <c r="P932" s="593">
        <f t="shared" si="464"/>
        <v>0</v>
      </c>
      <c r="Q932" s="593">
        <f t="shared" si="463"/>
        <v>0</v>
      </c>
      <c r="R932" s="593">
        <f t="shared" si="463"/>
        <v>0</v>
      </c>
      <c r="S932" s="593">
        <f>'Allegato 1.1 (CE) new'!R932</f>
        <v>0</v>
      </c>
    </row>
    <row r="933" spans="1:19">
      <c r="A933" s="606"/>
      <c r="B933" s="398" t="s">
        <v>2408</v>
      </c>
      <c r="C933" s="398" t="s">
        <v>1149</v>
      </c>
      <c r="D933" s="399" t="s">
        <v>1150</v>
      </c>
      <c r="E933" s="398">
        <v>7</v>
      </c>
      <c r="F933" s="400">
        <v>2</v>
      </c>
      <c r="G933" s="400">
        <v>1</v>
      </c>
      <c r="H933" s="400">
        <v>1</v>
      </c>
      <c r="I933" s="400">
        <v>1</v>
      </c>
      <c r="J933" s="406" t="s">
        <v>281</v>
      </c>
      <c r="K933" s="594">
        <f>'Allegato 1.1 (CE) new'!L933</f>
        <v>0</v>
      </c>
      <c r="L933" s="594">
        <f>'Allegato 1.1 (CE) new'!M933</f>
        <v>0</v>
      </c>
      <c r="M933" s="594">
        <f>'Allegato 1.1 (CE) new'!N933</f>
        <v>0</v>
      </c>
      <c r="N933" s="594">
        <f>'Allegato 1.1 (CE) new'!O933</f>
        <v>0</v>
      </c>
      <c r="O933" s="578">
        <f>N933*0.02+N933</f>
        <v>0</v>
      </c>
      <c r="P933" s="578">
        <f>O933*0.02+O933</f>
        <v>0</v>
      </c>
      <c r="Q933" s="578">
        <f>N933-M933</f>
        <v>0</v>
      </c>
      <c r="R933" s="578">
        <f>N933-L933</f>
        <v>0</v>
      </c>
      <c r="S933" s="578">
        <f>'Allegato 1.1 (CE) new'!R933</f>
        <v>0</v>
      </c>
    </row>
    <row r="934" spans="1:19">
      <c r="A934" s="606"/>
      <c r="B934" s="398"/>
      <c r="C934" s="398"/>
      <c r="D934" s="399"/>
      <c r="E934" s="398"/>
      <c r="F934" s="400"/>
      <c r="G934" s="400"/>
      <c r="H934" s="400"/>
      <c r="I934" s="400"/>
      <c r="J934" s="406"/>
      <c r="K934" s="594">
        <f>'Allegato 1.1 (CE) new'!L934</f>
        <v>0</v>
      </c>
      <c r="L934" s="594">
        <f>'Allegato 1.1 (CE) new'!M934</f>
        <v>0</v>
      </c>
      <c r="M934" s="594">
        <f>'Allegato 1.1 (CE) new'!N934</f>
        <v>0</v>
      </c>
      <c r="N934" s="594">
        <f>'Allegato 1.1 (CE) new'!O934</f>
        <v>0</v>
      </c>
      <c r="O934" s="578"/>
      <c r="P934" s="578"/>
      <c r="Q934" s="594"/>
      <c r="R934" s="594"/>
      <c r="S934" s="578">
        <f>'Allegato 1.1 (CE) new'!R934</f>
        <v>0</v>
      </c>
    </row>
    <row r="935" spans="1:19" ht="14.25">
      <c r="A935" s="606"/>
      <c r="B935" s="398"/>
      <c r="C935" s="398"/>
      <c r="D935" s="399"/>
      <c r="E935" s="430" t="s">
        <v>2409</v>
      </c>
      <c r="F935" s="431"/>
      <c r="G935" s="431"/>
      <c r="H935" s="431"/>
      <c r="I935" s="431"/>
      <c r="J935" s="432"/>
      <c r="K935" s="586">
        <f>'Allegato 1.1 (CE) new'!L935</f>
        <v>0</v>
      </c>
      <c r="L935" s="586">
        <f>'Allegato 1.1 (CE) new'!M935</f>
        <v>0</v>
      </c>
      <c r="M935" s="586">
        <f>'Allegato 1.1 (CE) new'!N935</f>
        <v>0</v>
      </c>
      <c r="N935" s="586">
        <f>'Allegato 1.1 (CE) new'!O935</f>
        <v>0</v>
      </c>
      <c r="O935" s="586">
        <f t="shared" ref="O935:R935" si="465">O925</f>
        <v>0</v>
      </c>
      <c r="P935" s="586">
        <f t="shared" si="465"/>
        <v>0</v>
      </c>
      <c r="Q935" s="586">
        <f t="shared" si="465"/>
        <v>0</v>
      </c>
      <c r="R935" s="586">
        <f t="shared" si="465"/>
        <v>0</v>
      </c>
      <c r="S935" s="586">
        <f>'Allegato 1.1 (CE) new'!R935</f>
        <v>0</v>
      </c>
    </row>
    <row r="936" spans="1:19" s="355" customFormat="1" ht="15">
      <c r="A936" s="612"/>
      <c r="B936" s="436"/>
      <c r="C936" s="436"/>
      <c r="D936" s="405"/>
      <c r="E936" s="441"/>
      <c r="F936" s="442"/>
      <c r="G936" s="442"/>
      <c r="H936" s="442"/>
      <c r="I936" s="442"/>
      <c r="J936" s="443"/>
      <c r="K936" s="589">
        <f>'Allegato 1.1 (CE) new'!L936</f>
        <v>0</v>
      </c>
      <c r="L936" s="589">
        <f>'Allegato 1.1 (CE) new'!M936</f>
        <v>0</v>
      </c>
      <c r="M936" s="589">
        <f>'Allegato 1.1 (CE) new'!N936</f>
        <v>0</v>
      </c>
      <c r="N936" s="589">
        <f>'Allegato 1.1 (CE) new'!O936</f>
        <v>0</v>
      </c>
      <c r="O936" s="445"/>
      <c r="P936" s="445"/>
      <c r="Q936" s="589"/>
      <c r="R936" s="589"/>
      <c r="S936" s="445">
        <f>'Allegato 1.1 (CE) new'!R936</f>
        <v>0</v>
      </c>
    </row>
    <row r="937" spans="1:19">
      <c r="A937" s="602"/>
      <c r="B937" s="376"/>
      <c r="C937" s="376" t="s">
        <v>2410</v>
      </c>
      <c r="D937" s="377" t="s">
        <v>2411</v>
      </c>
      <c r="E937" s="376">
        <v>8</v>
      </c>
      <c r="F937" s="378">
        <v>0</v>
      </c>
      <c r="G937" s="378">
        <v>0</v>
      </c>
      <c r="H937" s="378">
        <v>0</v>
      </c>
      <c r="I937" s="378">
        <v>0</v>
      </c>
      <c r="J937" s="379" t="s">
        <v>282</v>
      </c>
      <c r="K937" s="574">
        <f>'Allegato 1.1 (CE) new'!L937</f>
        <v>-354626.67000000039</v>
      </c>
      <c r="L937" s="574">
        <f>'Allegato 1.1 (CE) new'!M937</f>
        <v>0</v>
      </c>
      <c r="M937" s="574">
        <f>'Allegato 1.1 (CE) new'!N937</f>
        <v>-134848</v>
      </c>
      <c r="N937" s="574">
        <f>'Allegato 1.1 (CE) new'!O937</f>
        <v>0</v>
      </c>
      <c r="O937" s="574">
        <f t="shared" ref="O937:R937" si="466">O938-O967</f>
        <v>0</v>
      </c>
      <c r="P937" s="574">
        <f t="shared" si="466"/>
        <v>0</v>
      </c>
      <c r="Q937" s="574">
        <f t="shared" si="466"/>
        <v>134848</v>
      </c>
      <c r="R937" s="574">
        <f t="shared" si="466"/>
        <v>0</v>
      </c>
      <c r="S937" s="574">
        <f>'Allegato 1.1 (CE) new'!R937</f>
        <v>0</v>
      </c>
    </row>
    <row r="938" spans="1:19">
      <c r="A938" s="609"/>
      <c r="B938" s="383" t="s">
        <v>2412</v>
      </c>
      <c r="C938" s="383" t="s">
        <v>1154</v>
      </c>
      <c r="D938" s="382" t="s">
        <v>2413</v>
      </c>
      <c r="E938" s="383">
        <v>8</v>
      </c>
      <c r="F938" s="384">
        <v>1</v>
      </c>
      <c r="G938" s="384">
        <v>0</v>
      </c>
      <c r="H938" s="384">
        <v>0</v>
      </c>
      <c r="I938" s="384">
        <v>0</v>
      </c>
      <c r="J938" s="385" t="s">
        <v>2414</v>
      </c>
      <c r="K938" s="591">
        <f>'Allegato 1.1 (CE) new'!L938</f>
        <v>1711287.3599999999</v>
      </c>
      <c r="L938" s="591">
        <f>'Allegato 1.1 (CE) new'!M938</f>
        <v>0</v>
      </c>
      <c r="M938" s="591">
        <f>'Allegato 1.1 (CE) new'!N938</f>
        <v>652408</v>
      </c>
      <c r="N938" s="591">
        <f>'Allegato 1.1 (CE) new'!O938</f>
        <v>0</v>
      </c>
      <c r="O938" s="591">
        <f t="shared" ref="O938:R938" si="467">O939+O942</f>
        <v>0</v>
      </c>
      <c r="P938" s="591">
        <f t="shared" si="467"/>
        <v>0</v>
      </c>
      <c r="Q938" s="591">
        <f t="shared" si="467"/>
        <v>-652408</v>
      </c>
      <c r="R938" s="591">
        <f t="shared" si="467"/>
        <v>0</v>
      </c>
      <c r="S938" s="591">
        <f>'Allegato 1.1 (CE) new'!R938</f>
        <v>0</v>
      </c>
    </row>
    <row r="939" spans="1:19">
      <c r="A939" s="607"/>
      <c r="B939" s="389" t="s">
        <v>2415</v>
      </c>
      <c r="C939" s="389" t="s">
        <v>1156</v>
      </c>
      <c r="D939" s="388" t="s">
        <v>2416</v>
      </c>
      <c r="E939" s="389">
        <v>8</v>
      </c>
      <c r="F939" s="390">
        <v>1</v>
      </c>
      <c r="G939" s="390">
        <v>1</v>
      </c>
      <c r="H939" s="390">
        <v>0</v>
      </c>
      <c r="I939" s="390">
        <v>0</v>
      </c>
      <c r="J939" s="391" t="s">
        <v>2417</v>
      </c>
      <c r="K939" s="592">
        <f>'Allegato 1.1 (CE) new'!L939</f>
        <v>0</v>
      </c>
      <c r="L939" s="592">
        <f>'Allegato 1.1 (CE) new'!M939</f>
        <v>0</v>
      </c>
      <c r="M939" s="592">
        <f>'Allegato 1.1 (CE) new'!N939</f>
        <v>0</v>
      </c>
      <c r="N939" s="592">
        <f>'Allegato 1.1 (CE) new'!O939</f>
        <v>0</v>
      </c>
      <c r="O939" s="592">
        <f t="shared" ref="O939:R940" si="468">O940</f>
        <v>0</v>
      </c>
      <c r="P939" s="592">
        <f t="shared" si="468"/>
        <v>0</v>
      </c>
      <c r="Q939" s="592">
        <f t="shared" si="468"/>
        <v>0</v>
      </c>
      <c r="R939" s="592">
        <f t="shared" si="468"/>
        <v>0</v>
      </c>
      <c r="S939" s="592">
        <f>'Allegato 1.1 (CE) new'!R939</f>
        <v>0</v>
      </c>
    </row>
    <row r="940" spans="1:19">
      <c r="A940" s="605"/>
      <c r="B940" s="393" t="s">
        <v>2415</v>
      </c>
      <c r="C940" s="393" t="s">
        <v>1156</v>
      </c>
      <c r="D940" s="394" t="s">
        <v>1157</v>
      </c>
      <c r="E940" s="393">
        <v>8</v>
      </c>
      <c r="F940" s="395">
        <v>1</v>
      </c>
      <c r="G940" s="395">
        <v>1</v>
      </c>
      <c r="H940" s="395">
        <v>1</v>
      </c>
      <c r="I940" s="395">
        <v>0</v>
      </c>
      <c r="J940" s="396" t="s">
        <v>284</v>
      </c>
      <c r="K940" s="593">
        <f>'Allegato 1.1 (CE) new'!L940</f>
        <v>0</v>
      </c>
      <c r="L940" s="593">
        <f>'Allegato 1.1 (CE) new'!M940</f>
        <v>0</v>
      </c>
      <c r="M940" s="593">
        <f>'Allegato 1.1 (CE) new'!N940</f>
        <v>0</v>
      </c>
      <c r="N940" s="593">
        <f>'Allegato 1.1 (CE) new'!O940</f>
        <v>0</v>
      </c>
      <c r="O940" s="593">
        <f t="shared" si="468"/>
        <v>0</v>
      </c>
      <c r="P940" s="593">
        <f t="shared" si="468"/>
        <v>0</v>
      </c>
      <c r="Q940" s="593">
        <f t="shared" si="468"/>
        <v>0</v>
      </c>
      <c r="R940" s="593">
        <f t="shared" si="468"/>
        <v>0</v>
      </c>
      <c r="S940" s="593">
        <f>'Allegato 1.1 (CE) new'!R940</f>
        <v>0</v>
      </c>
    </row>
    <row r="941" spans="1:19">
      <c r="A941" s="606"/>
      <c r="B941" s="398" t="s">
        <v>2415</v>
      </c>
      <c r="C941" s="398" t="s">
        <v>1156</v>
      </c>
      <c r="D941" s="399" t="s">
        <v>1157</v>
      </c>
      <c r="E941" s="398">
        <v>8</v>
      </c>
      <c r="F941" s="400">
        <v>1</v>
      </c>
      <c r="G941" s="400">
        <v>1</v>
      </c>
      <c r="H941" s="400">
        <v>1</v>
      </c>
      <c r="I941" s="400">
        <v>1</v>
      </c>
      <c r="J941" s="406" t="s">
        <v>284</v>
      </c>
      <c r="K941" s="594">
        <f>'Allegato 1.1 (CE) new'!L941</f>
        <v>0</v>
      </c>
      <c r="L941" s="594">
        <f>'Allegato 1.1 (CE) new'!M941</f>
        <v>0</v>
      </c>
      <c r="M941" s="594">
        <f>'Allegato 1.1 (CE) new'!N941</f>
        <v>0</v>
      </c>
      <c r="N941" s="594">
        <f>'Allegato 1.1 (CE) new'!O941</f>
        <v>0</v>
      </c>
      <c r="O941" s="578">
        <f>N941*0.02+N941</f>
        <v>0</v>
      </c>
      <c r="P941" s="578">
        <f>O941*0.02+O941</f>
        <v>0</v>
      </c>
      <c r="Q941" s="578">
        <f>N941-M941</f>
        <v>0</v>
      </c>
      <c r="R941" s="578">
        <f>N941-L941</f>
        <v>0</v>
      </c>
      <c r="S941" s="578">
        <f>'Allegato 1.1 (CE) new'!R941</f>
        <v>0</v>
      </c>
    </row>
    <row r="942" spans="1:19" s="355" customFormat="1">
      <c r="A942" s="607"/>
      <c r="B942" s="389" t="s">
        <v>2418</v>
      </c>
      <c r="C942" s="389" t="s">
        <v>1158</v>
      </c>
      <c r="D942" s="388" t="s">
        <v>2419</v>
      </c>
      <c r="E942" s="389">
        <v>8</v>
      </c>
      <c r="F942" s="390">
        <v>1</v>
      </c>
      <c r="G942" s="390">
        <v>2</v>
      </c>
      <c r="H942" s="390">
        <v>0</v>
      </c>
      <c r="I942" s="390">
        <v>0</v>
      </c>
      <c r="J942" s="391" t="s">
        <v>2420</v>
      </c>
      <c r="K942" s="592">
        <f>'Allegato 1.1 (CE) new'!L942</f>
        <v>1711287.3599999999</v>
      </c>
      <c r="L942" s="592">
        <f>'Allegato 1.1 (CE) new'!M942</f>
        <v>0</v>
      </c>
      <c r="M942" s="592">
        <f>'Allegato 1.1 (CE) new'!N942</f>
        <v>652408</v>
      </c>
      <c r="N942" s="592">
        <f>'Allegato 1.1 (CE) new'!O942</f>
        <v>0</v>
      </c>
      <c r="O942" s="592">
        <f t="shared" ref="O942:R942" si="469">O943+O945+O955+O965</f>
        <v>0</v>
      </c>
      <c r="P942" s="592">
        <f t="shared" si="469"/>
        <v>0</v>
      </c>
      <c r="Q942" s="592">
        <f t="shared" si="469"/>
        <v>-652408</v>
      </c>
      <c r="R942" s="592">
        <f t="shared" si="469"/>
        <v>0</v>
      </c>
      <c r="S942" s="592">
        <f>'Allegato 1.1 (CE) new'!R942</f>
        <v>0</v>
      </c>
    </row>
    <row r="943" spans="1:19" s="355" customFormat="1">
      <c r="A943" s="605"/>
      <c r="B943" s="393" t="s">
        <v>2421</v>
      </c>
      <c r="C943" s="393" t="s">
        <v>1160</v>
      </c>
      <c r="D943" s="394" t="s">
        <v>1161</v>
      </c>
      <c r="E943" s="393">
        <v>8</v>
      </c>
      <c r="F943" s="395">
        <v>1</v>
      </c>
      <c r="G943" s="395">
        <v>2</v>
      </c>
      <c r="H943" s="395">
        <v>1</v>
      </c>
      <c r="I943" s="395">
        <v>0</v>
      </c>
      <c r="J943" s="396" t="s">
        <v>2422</v>
      </c>
      <c r="K943" s="593">
        <f>'Allegato 1.1 (CE) new'!L943</f>
        <v>0</v>
      </c>
      <c r="L943" s="593">
        <f>'Allegato 1.1 (CE) new'!M943</f>
        <v>0</v>
      </c>
      <c r="M943" s="593">
        <f>'Allegato 1.1 (CE) new'!N943</f>
        <v>0</v>
      </c>
      <c r="N943" s="593">
        <f>'Allegato 1.1 (CE) new'!O943</f>
        <v>0</v>
      </c>
      <c r="O943" s="593">
        <f t="shared" ref="O943:P943" si="470">O944</f>
        <v>0</v>
      </c>
      <c r="P943" s="593">
        <f t="shared" si="470"/>
        <v>0</v>
      </c>
      <c r="Q943" s="593">
        <f>Q944</f>
        <v>0</v>
      </c>
      <c r="R943" s="593">
        <f>R944</f>
        <v>0</v>
      </c>
      <c r="S943" s="593">
        <f>'Allegato 1.1 (CE) new'!R943</f>
        <v>0</v>
      </c>
    </row>
    <row r="944" spans="1:19" s="355" customFormat="1">
      <c r="A944" s="606"/>
      <c r="B944" s="398" t="s">
        <v>2421</v>
      </c>
      <c r="C944" s="398" t="s">
        <v>1160</v>
      </c>
      <c r="D944" s="399" t="s">
        <v>1161</v>
      </c>
      <c r="E944" s="398">
        <v>8</v>
      </c>
      <c r="F944" s="400">
        <v>1</v>
      </c>
      <c r="G944" s="400">
        <v>2</v>
      </c>
      <c r="H944" s="400">
        <v>1</v>
      </c>
      <c r="I944" s="400">
        <v>1</v>
      </c>
      <c r="J944" s="406" t="s">
        <v>2422</v>
      </c>
      <c r="K944" s="594">
        <f>'Allegato 1.1 (CE) new'!L944</f>
        <v>0</v>
      </c>
      <c r="L944" s="594">
        <f>'Allegato 1.1 (CE) new'!M944</f>
        <v>0</v>
      </c>
      <c r="M944" s="594">
        <f>'Allegato 1.1 (CE) new'!N944</f>
        <v>0</v>
      </c>
      <c r="N944" s="594">
        <f>'Allegato 1.1 (CE) new'!O944</f>
        <v>0</v>
      </c>
      <c r="O944" s="578">
        <f>N944*0.02+N944</f>
        <v>0</v>
      </c>
      <c r="P944" s="578">
        <f>O944*0.02+O944</f>
        <v>0</v>
      </c>
      <c r="Q944" s="578">
        <f>N944-M944</f>
        <v>0</v>
      </c>
      <c r="R944" s="578">
        <f>N944-L944</f>
        <v>0</v>
      </c>
      <c r="S944" s="578">
        <f>'Allegato 1.1 (CE) new'!R944</f>
        <v>0</v>
      </c>
    </row>
    <row r="945" spans="1:19" s="355" customFormat="1">
      <c r="A945" s="605"/>
      <c r="B945" s="393" t="s">
        <v>2423</v>
      </c>
      <c r="C945" s="393" t="s">
        <v>1162</v>
      </c>
      <c r="D945" s="394" t="s">
        <v>1163</v>
      </c>
      <c r="E945" s="393">
        <v>8</v>
      </c>
      <c r="F945" s="395">
        <v>1</v>
      </c>
      <c r="G945" s="395">
        <v>2</v>
      </c>
      <c r="H945" s="395">
        <v>2</v>
      </c>
      <c r="I945" s="395">
        <v>0</v>
      </c>
      <c r="J945" s="396" t="s">
        <v>2424</v>
      </c>
      <c r="K945" s="593">
        <f>'Allegato 1.1 (CE) new'!L945</f>
        <v>295267.11</v>
      </c>
      <c r="L945" s="593">
        <f>'Allegato 1.1 (CE) new'!M945</f>
        <v>0</v>
      </c>
      <c r="M945" s="593">
        <f>'Allegato 1.1 (CE) new'!N945</f>
        <v>652408</v>
      </c>
      <c r="N945" s="593">
        <f>'Allegato 1.1 (CE) new'!O945</f>
        <v>0</v>
      </c>
      <c r="O945" s="593">
        <f t="shared" ref="O945:R945" si="471">SUBTOTAL(9,O946:O954)</f>
        <v>0</v>
      </c>
      <c r="P945" s="593">
        <f t="shared" si="471"/>
        <v>0</v>
      </c>
      <c r="Q945" s="593">
        <f t="shared" si="471"/>
        <v>-652408</v>
      </c>
      <c r="R945" s="593">
        <f t="shared" si="471"/>
        <v>0</v>
      </c>
      <c r="S945" s="593">
        <f>'Allegato 1.1 (CE) new'!R945</f>
        <v>0</v>
      </c>
    </row>
    <row r="946" spans="1:19" s="355" customFormat="1">
      <c r="A946" s="606" t="s">
        <v>350</v>
      </c>
      <c r="B946" s="398" t="s">
        <v>2425</v>
      </c>
      <c r="C946" s="398" t="s">
        <v>1164</v>
      </c>
      <c r="D946" s="399" t="s">
        <v>1165</v>
      </c>
      <c r="E946" s="398">
        <v>8</v>
      </c>
      <c r="F946" s="400">
        <v>1</v>
      </c>
      <c r="G946" s="400">
        <v>2</v>
      </c>
      <c r="H946" s="400">
        <v>2</v>
      </c>
      <c r="I946" s="400">
        <v>1</v>
      </c>
      <c r="J946" s="406" t="s">
        <v>2426</v>
      </c>
      <c r="K946" s="594">
        <f>'Allegato 1.1 (CE) new'!L946</f>
        <v>0</v>
      </c>
      <c r="L946" s="594">
        <f>'Allegato 1.1 (CE) new'!M946</f>
        <v>0</v>
      </c>
      <c r="M946" s="594">
        <f>'Allegato 1.1 (CE) new'!N946</f>
        <v>0</v>
      </c>
      <c r="N946" s="594">
        <f>'Allegato 1.1 (CE) new'!O946</f>
        <v>0</v>
      </c>
      <c r="O946" s="578">
        <f t="shared" ref="O946:P954" si="472">N946*0.02+N946</f>
        <v>0</v>
      </c>
      <c r="P946" s="578">
        <f t="shared" si="472"/>
        <v>0</v>
      </c>
      <c r="Q946" s="578">
        <f t="shared" ref="Q946:Q954" si="473">N946-M946</f>
        <v>0</v>
      </c>
      <c r="R946" s="578">
        <f t="shared" ref="R946:R954" si="474">N946-L946</f>
        <v>0</v>
      </c>
      <c r="S946" s="578">
        <f>'Allegato 1.1 (CE) new'!R946</f>
        <v>0</v>
      </c>
    </row>
    <row r="947" spans="1:19" s="355" customFormat="1" ht="25.5">
      <c r="A947" s="610" t="s">
        <v>350</v>
      </c>
      <c r="B947" s="420" t="s">
        <v>2425</v>
      </c>
      <c r="C947" s="420" t="s">
        <v>1164</v>
      </c>
      <c r="D947" s="405" t="s">
        <v>1165</v>
      </c>
      <c r="E947" s="420">
        <v>8</v>
      </c>
      <c r="F947" s="421">
        <v>1</v>
      </c>
      <c r="G947" s="421">
        <v>2</v>
      </c>
      <c r="H947" s="421">
        <v>2</v>
      </c>
      <c r="I947" s="421">
        <v>2</v>
      </c>
      <c r="J947" s="406" t="s">
        <v>2427</v>
      </c>
      <c r="K947" s="594">
        <f>'Allegato 1.1 (CE) new'!L947</f>
        <v>0</v>
      </c>
      <c r="L947" s="594">
        <f>'Allegato 1.1 (CE) new'!M947</f>
        <v>0</v>
      </c>
      <c r="M947" s="594">
        <f>'Allegato 1.1 (CE) new'!N947</f>
        <v>0</v>
      </c>
      <c r="N947" s="594">
        <f>'Allegato 1.1 (CE) new'!O947</f>
        <v>0</v>
      </c>
      <c r="O947" s="578">
        <f t="shared" si="472"/>
        <v>0</v>
      </c>
      <c r="P947" s="578">
        <f t="shared" si="472"/>
        <v>0</v>
      </c>
      <c r="Q947" s="578">
        <f t="shared" si="473"/>
        <v>0</v>
      </c>
      <c r="R947" s="578">
        <f t="shared" si="474"/>
        <v>0</v>
      </c>
      <c r="S947" s="578">
        <f>'Allegato 1.1 (CE) new'!R947</f>
        <v>0</v>
      </c>
    </row>
    <row r="948" spans="1:19" s="355" customFormat="1">
      <c r="A948" s="610" t="s">
        <v>419</v>
      </c>
      <c r="B948" s="420" t="s">
        <v>2428</v>
      </c>
      <c r="C948" s="420" t="s">
        <v>1168</v>
      </c>
      <c r="D948" s="405" t="s">
        <v>1169</v>
      </c>
      <c r="E948" s="420">
        <v>8</v>
      </c>
      <c r="F948" s="421">
        <v>1</v>
      </c>
      <c r="G948" s="421">
        <v>2</v>
      </c>
      <c r="H948" s="421">
        <v>2</v>
      </c>
      <c r="I948" s="421">
        <v>3</v>
      </c>
      <c r="J948" s="415" t="s">
        <v>2429</v>
      </c>
      <c r="K948" s="582">
        <f>'Allegato 1.1 (CE) new'!L948</f>
        <v>0</v>
      </c>
      <c r="L948" s="582">
        <f>'Allegato 1.1 (CE) new'!M948</f>
        <v>0</v>
      </c>
      <c r="M948" s="582">
        <f>'Allegato 1.1 (CE) new'!N948</f>
        <v>0</v>
      </c>
      <c r="N948" s="582">
        <f>'Allegato 1.1 (CE) new'!O948</f>
        <v>0</v>
      </c>
      <c r="O948" s="578">
        <f t="shared" si="472"/>
        <v>0</v>
      </c>
      <c r="P948" s="578">
        <f t="shared" si="472"/>
        <v>0</v>
      </c>
      <c r="Q948" s="578">
        <f t="shared" si="473"/>
        <v>0</v>
      </c>
      <c r="R948" s="578">
        <f t="shared" si="474"/>
        <v>0</v>
      </c>
      <c r="S948" s="578">
        <f>'Allegato 1.1 (CE) new'!R948</f>
        <v>0</v>
      </c>
    </row>
    <row r="949" spans="1:19" s="355" customFormat="1">
      <c r="A949" s="610"/>
      <c r="B949" s="420" t="s">
        <v>2430</v>
      </c>
      <c r="C949" s="420" t="s">
        <v>1170</v>
      </c>
      <c r="D949" s="405" t="s">
        <v>1171</v>
      </c>
      <c r="E949" s="420">
        <v>8</v>
      </c>
      <c r="F949" s="421">
        <v>1</v>
      </c>
      <c r="G949" s="421">
        <v>2</v>
      </c>
      <c r="H949" s="421">
        <v>2</v>
      </c>
      <c r="I949" s="421">
        <v>4</v>
      </c>
      <c r="J949" s="415" t="s">
        <v>2431</v>
      </c>
      <c r="K949" s="582">
        <f>'Allegato 1.1 (CE) new'!L949</f>
        <v>0</v>
      </c>
      <c r="L949" s="582">
        <f>'Allegato 1.1 (CE) new'!M949</f>
        <v>0</v>
      </c>
      <c r="M949" s="582">
        <f>'Allegato 1.1 (CE) new'!N949</f>
        <v>0</v>
      </c>
      <c r="N949" s="582">
        <f>'Allegato 1.1 (CE) new'!O949</f>
        <v>0</v>
      </c>
      <c r="O949" s="578">
        <f t="shared" si="472"/>
        <v>0</v>
      </c>
      <c r="P949" s="578">
        <f t="shared" si="472"/>
        <v>0</v>
      </c>
      <c r="Q949" s="578">
        <f t="shared" si="473"/>
        <v>0</v>
      </c>
      <c r="R949" s="578">
        <f t="shared" si="474"/>
        <v>0</v>
      </c>
      <c r="S949" s="578">
        <f>'Allegato 1.1 (CE) new'!R949</f>
        <v>0</v>
      </c>
    </row>
    <row r="950" spans="1:19" ht="25.5">
      <c r="A950" s="610"/>
      <c r="B950" s="420" t="s">
        <v>2432</v>
      </c>
      <c r="C950" s="420" t="s">
        <v>1172</v>
      </c>
      <c r="D950" s="405" t="s">
        <v>1173</v>
      </c>
      <c r="E950" s="420">
        <v>8</v>
      </c>
      <c r="F950" s="421">
        <v>1</v>
      </c>
      <c r="G950" s="421">
        <v>2</v>
      </c>
      <c r="H950" s="421">
        <v>2</v>
      </c>
      <c r="I950" s="421">
        <v>5</v>
      </c>
      <c r="J950" s="415" t="s">
        <v>2433</v>
      </c>
      <c r="K950" s="582">
        <f>'Allegato 1.1 (CE) new'!L950</f>
        <v>1603.83</v>
      </c>
      <c r="L950" s="582">
        <f>'Allegato 1.1 (CE) new'!M950</f>
        <v>0</v>
      </c>
      <c r="M950" s="582">
        <f>'Allegato 1.1 (CE) new'!N950</f>
        <v>0</v>
      </c>
      <c r="N950" s="582">
        <f>'Allegato 1.1 (CE) new'!O950</f>
        <v>0</v>
      </c>
      <c r="O950" s="578">
        <f t="shared" si="472"/>
        <v>0</v>
      </c>
      <c r="P950" s="578">
        <f t="shared" si="472"/>
        <v>0</v>
      </c>
      <c r="Q950" s="578">
        <f t="shared" si="473"/>
        <v>0</v>
      </c>
      <c r="R950" s="578">
        <f t="shared" si="474"/>
        <v>0</v>
      </c>
      <c r="S950" s="578">
        <f>'Allegato 1.1 (CE) new'!R950</f>
        <v>0</v>
      </c>
    </row>
    <row r="951" spans="1:19" ht="25.5">
      <c r="A951" s="610"/>
      <c r="B951" s="420" t="s">
        <v>2434</v>
      </c>
      <c r="C951" s="420" t="s">
        <v>1174</v>
      </c>
      <c r="D951" s="405" t="s">
        <v>1175</v>
      </c>
      <c r="E951" s="420">
        <v>8</v>
      </c>
      <c r="F951" s="421">
        <v>1</v>
      </c>
      <c r="G951" s="421">
        <v>2</v>
      </c>
      <c r="H951" s="421">
        <v>2</v>
      </c>
      <c r="I951" s="421">
        <v>6</v>
      </c>
      <c r="J951" s="415" t="s">
        <v>2435</v>
      </c>
      <c r="K951" s="582">
        <f>'Allegato 1.1 (CE) new'!L951</f>
        <v>0</v>
      </c>
      <c r="L951" s="582">
        <f>'Allegato 1.1 (CE) new'!M951</f>
        <v>0</v>
      </c>
      <c r="M951" s="582">
        <f>'Allegato 1.1 (CE) new'!N951</f>
        <v>0</v>
      </c>
      <c r="N951" s="582">
        <f>'Allegato 1.1 (CE) new'!O951</f>
        <v>0</v>
      </c>
      <c r="O951" s="578">
        <f t="shared" si="472"/>
        <v>0</v>
      </c>
      <c r="P951" s="578">
        <f t="shared" si="472"/>
        <v>0</v>
      </c>
      <c r="Q951" s="578">
        <f t="shared" si="473"/>
        <v>0</v>
      </c>
      <c r="R951" s="578">
        <f t="shared" si="474"/>
        <v>0</v>
      </c>
      <c r="S951" s="578">
        <f>'Allegato 1.1 (CE) new'!R951</f>
        <v>0</v>
      </c>
    </row>
    <row r="952" spans="1:19" s="355" customFormat="1" ht="25.5">
      <c r="A952" s="610"/>
      <c r="B952" s="420" t="s">
        <v>2436</v>
      </c>
      <c r="C952" s="420" t="s">
        <v>1176</v>
      </c>
      <c r="D952" s="405" t="s">
        <v>1177</v>
      </c>
      <c r="E952" s="420">
        <v>8</v>
      </c>
      <c r="F952" s="421">
        <v>1</v>
      </c>
      <c r="G952" s="421">
        <v>2</v>
      </c>
      <c r="H952" s="421">
        <v>2</v>
      </c>
      <c r="I952" s="421">
        <v>7</v>
      </c>
      <c r="J952" s="415" t="s">
        <v>2437</v>
      </c>
      <c r="K952" s="582">
        <f>'Allegato 1.1 (CE) new'!L952</f>
        <v>48156.45</v>
      </c>
      <c r="L952" s="582">
        <f>'Allegato 1.1 (CE) new'!M952</f>
        <v>0</v>
      </c>
      <c r="M952" s="582">
        <f>'Allegato 1.1 (CE) new'!N952</f>
        <v>0</v>
      </c>
      <c r="N952" s="582">
        <f>'Allegato 1.1 (CE) new'!O952</f>
        <v>0</v>
      </c>
      <c r="O952" s="578">
        <f t="shared" si="472"/>
        <v>0</v>
      </c>
      <c r="P952" s="578">
        <f t="shared" si="472"/>
        <v>0</v>
      </c>
      <c r="Q952" s="578">
        <f t="shared" si="473"/>
        <v>0</v>
      </c>
      <c r="R952" s="578">
        <f t="shared" si="474"/>
        <v>0</v>
      </c>
      <c r="S952" s="578">
        <f>'Allegato 1.1 (CE) new'!R952</f>
        <v>0</v>
      </c>
    </row>
    <row r="953" spans="1:19" s="355" customFormat="1">
      <c r="A953" s="610"/>
      <c r="B953" s="420" t="s">
        <v>2438</v>
      </c>
      <c r="C953" s="420" t="s">
        <v>1178</v>
      </c>
      <c r="D953" s="405" t="s">
        <v>1179</v>
      </c>
      <c r="E953" s="420">
        <v>8</v>
      </c>
      <c r="F953" s="421">
        <v>1</v>
      </c>
      <c r="G953" s="421">
        <v>2</v>
      </c>
      <c r="H953" s="421">
        <v>2</v>
      </c>
      <c r="I953" s="421">
        <v>8</v>
      </c>
      <c r="J953" s="415" t="s">
        <v>2439</v>
      </c>
      <c r="K953" s="582">
        <f>'Allegato 1.1 (CE) new'!L953</f>
        <v>0</v>
      </c>
      <c r="L953" s="582">
        <f>'Allegato 1.1 (CE) new'!M953</f>
        <v>0</v>
      </c>
      <c r="M953" s="582">
        <f>'Allegato 1.1 (CE) new'!N953</f>
        <v>608997</v>
      </c>
      <c r="N953" s="582">
        <f>'Allegato 1.1 (CE) new'!O953</f>
        <v>0</v>
      </c>
      <c r="O953" s="578">
        <f t="shared" si="472"/>
        <v>0</v>
      </c>
      <c r="P953" s="578">
        <f t="shared" si="472"/>
        <v>0</v>
      </c>
      <c r="Q953" s="578">
        <f t="shared" si="473"/>
        <v>-608997</v>
      </c>
      <c r="R953" s="578">
        <f t="shared" si="474"/>
        <v>0</v>
      </c>
      <c r="S953" s="578">
        <f>'Allegato 1.1 (CE) new'!R953</f>
        <v>0</v>
      </c>
    </row>
    <row r="954" spans="1:19" s="355" customFormat="1">
      <c r="A954" s="610"/>
      <c r="B954" s="420" t="s">
        <v>2440</v>
      </c>
      <c r="C954" s="420" t="s">
        <v>1180</v>
      </c>
      <c r="D954" s="405" t="s">
        <v>1181</v>
      </c>
      <c r="E954" s="420">
        <v>8</v>
      </c>
      <c r="F954" s="421">
        <v>1</v>
      </c>
      <c r="G954" s="421">
        <v>2</v>
      </c>
      <c r="H954" s="421">
        <v>2</v>
      </c>
      <c r="I954" s="421">
        <v>9</v>
      </c>
      <c r="J954" s="415" t="s">
        <v>2441</v>
      </c>
      <c r="K954" s="582">
        <f>'Allegato 1.1 (CE) new'!L954</f>
        <v>245506.83</v>
      </c>
      <c r="L954" s="582">
        <f>'Allegato 1.1 (CE) new'!M954</f>
        <v>0</v>
      </c>
      <c r="M954" s="582">
        <f>'Allegato 1.1 (CE) new'!N954</f>
        <v>43411</v>
      </c>
      <c r="N954" s="582">
        <f>'Allegato 1.1 (CE) new'!O954</f>
        <v>0</v>
      </c>
      <c r="O954" s="578">
        <f t="shared" si="472"/>
        <v>0</v>
      </c>
      <c r="P954" s="578">
        <f t="shared" si="472"/>
        <v>0</v>
      </c>
      <c r="Q954" s="578">
        <f t="shared" si="473"/>
        <v>-43411</v>
      </c>
      <c r="R954" s="578">
        <f t="shared" si="474"/>
        <v>0</v>
      </c>
      <c r="S954" s="578">
        <f>'Allegato 1.1 (CE) new'!R954</f>
        <v>0</v>
      </c>
    </row>
    <row r="955" spans="1:19" s="355" customFormat="1">
      <c r="A955" s="605"/>
      <c r="B955" s="393" t="s">
        <v>2442</v>
      </c>
      <c r="C955" s="393" t="s">
        <v>1182</v>
      </c>
      <c r="D955" s="394" t="s">
        <v>1183</v>
      </c>
      <c r="E955" s="393">
        <v>8</v>
      </c>
      <c r="F955" s="395">
        <v>1</v>
      </c>
      <c r="G955" s="395">
        <v>2</v>
      </c>
      <c r="H955" s="395">
        <v>3</v>
      </c>
      <c r="I955" s="395">
        <v>0</v>
      </c>
      <c r="J955" s="396" t="s">
        <v>2443</v>
      </c>
      <c r="K955" s="593">
        <f>'Allegato 1.1 (CE) new'!L955</f>
        <v>1416020.25</v>
      </c>
      <c r="L955" s="593">
        <f>'Allegato 1.1 (CE) new'!M955</f>
        <v>0</v>
      </c>
      <c r="M955" s="593">
        <f>'Allegato 1.1 (CE) new'!N955</f>
        <v>0</v>
      </c>
      <c r="N955" s="593">
        <f>'Allegato 1.1 (CE) new'!O955</f>
        <v>0</v>
      </c>
      <c r="O955" s="593">
        <f t="shared" ref="O955:R955" si="475">SUBTOTAL(9,O956:O964)</f>
        <v>0</v>
      </c>
      <c r="P955" s="593">
        <f t="shared" si="475"/>
        <v>0</v>
      </c>
      <c r="Q955" s="593">
        <f t="shared" si="475"/>
        <v>0</v>
      </c>
      <c r="R955" s="593">
        <f t="shared" si="475"/>
        <v>0</v>
      </c>
      <c r="S955" s="593">
        <f>'Allegato 1.1 (CE) new'!R955</f>
        <v>0</v>
      </c>
    </row>
    <row r="956" spans="1:19" s="355" customFormat="1">
      <c r="A956" s="606" t="s">
        <v>350</v>
      </c>
      <c r="B956" s="398" t="s">
        <v>2444</v>
      </c>
      <c r="C956" s="398" t="s">
        <v>1184</v>
      </c>
      <c r="D956" s="399" t="s">
        <v>1185</v>
      </c>
      <c r="E956" s="398">
        <v>8</v>
      </c>
      <c r="F956" s="400">
        <v>1</v>
      </c>
      <c r="G956" s="400">
        <v>2</v>
      </c>
      <c r="H956" s="400">
        <v>3</v>
      </c>
      <c r="I956" s="400">
        <v>1</v>
      </c>
      <c r="J956" s="406" t="s">
        <v>2445</v>
      </c>
      <c r="K956" s="594">
        <f>'Allegato 1.1 (CE) new'!L956</f>
        <v>0</v>
      </c>
      <c r="L956" s="594">
        <f>'Allegato 1.1 (CE) new'!M956</f>
        <v>0</v>
      </c>
      <c r="M956" s="594">
        <f>'Allegato 1.1 (CE) new'!N956</f>
        <v>0</v>
      </c>
      <c r="N956" s="594">
        <f>'Allegato 1.1 (CE) new'!O956</f>
        <v>0</v>
      </c>
      <c r="O956" s="578">
        <f t="shared" ref="O956:P964" si="476">N956*0.02+N956</f>
        <v>0</v>
      </c>
      <c r="P956" s="578">
        <f t="shared" si="476"/>
        <v>0</v>
      </c>
      <c r="Q956" s="578">
        <f t="shared" ref="Q956:Q964" si="477">N956-M956</f>
        <v>0</v>
      </c>
      <c r="R956" s="578">
        <f t="shared" ref="R956:R964" si="478">N956-L956</f>
        <v>0</v>
      </c>
      <c r="S956" s="578">
        <f>'Allegato 1.1 (CE) new'!R956</f>
        <v>0</v>
      </c>
    </row>
    <row r="957" spans="1:19" s="355" customFormat="1">
      <c r="A957" s="610" t="s">
        <v>350</v>
      </c>
      <c r="B957" s="420" t="s">
        <v>2444</v>
      </c>
      <c r="C957" s="420" t="s">
        <v>1184</v>
      </c>
      <c r="D957" s="405" t="s">
        <v>1185</v>
      </c>
      <c r="E957" s="420">
        <v>8</v>
      </c>
      <c r="F957" s="421">
        <v>1</v>
      </c>
      <c r="G957" s="421">
        <v>2</v>
      </c>
      <c r="H957" s="421">
        <v>3</v>
      </c>
      <c r="I957" s="421">
        <v>2</v>
      </c>
      <c r="J957" s="406" t="s">
        <v>2446</v>
      </c>
      <c r="K957" s="594">
        <f>'Allegato 1.1 (CE) new'!L957</f>
        <v>0</v>
      </c>
      <c r="L957" s="594">
        <f>'Allegato 1.1 (CE) new'!M957</f>
        <v>0</v>
      </c>
      <c r="M957" s="594">
        <f>'Allegato 1.1 (CE) new'!N957</f>
        <v>0</v>
      </c>
      <c r="N957" s="594">
        <f>'Allegato 1.1 (CE) new'!O957</f>
        <v>0</v>
      </c>
      <c r="O957" s="578">
        <f t="shared" si="476"/>
        <v>0</v>
      </c>
      <c r="P957" s="578">
        <f t="shared" si="476"/>
        <v>0</v>
      </c>
      <c r="Q957" s="578">
        <f t="shared" si="477"/>
        <v>0</v>
      </c>
      <c r="R957" s="578">
        <f t="shared" si="478"/>
        <v>0</v>
      </c>
      <c r="S957" s="578">
        <f>'Allegato 1.1 (CE) new'!R957</f>
        <v>0</v>
      </c>
    </row>
    <row r="958" spans="1:19" s="355" customFormat="1">
      <c r="A958" s="610" t="s">
        <v>419</v>
      </c>
      <c r="B958" s="420" t="s">
        <v>2447</v>
      </c>
      <c r="C958" s="420" t="s">
        <v>1188</v>
      </c>
      <c r="D958" s="405" t="s">
        <v>1189</v>
      </c>
      <c r="E958" s="420">
        <v>8</v>
      </c>
      <c r="F958" s="421">
        <v>1</v>
      </c>
      <c r="G958" s="421">
        <v>2</v>
      </c>
      <c r="H958" s="421">
        <v>3</v>
      </c>
      <c r="I958" s="421">
        <v>3</v>
      </c>
      <c r="J958" s="415" t="s">
        <v>2448</v>
      </c>
      <c r="K958" s="582">
        <f>'Allegato 1.1 (CE) new'!L958</f>
        <v>0</v>
      </c>
      <c r="L958" s="582">
        <f>'Allegato 1.1 (CE) new'!M958</f>
        <v>0</v>
      </c>
      <c r="M958" s="582">
        <f>'Allegato 1.1 (CE) new'!N958</f>
        <v>0</v>
      </c>
      <c r="N958" s="582">
        <f>'Allegato 1.1 (CE) new'!O958</f>
        <v>0</v>
      </c>
      <c r="O958" s="578">
        <f t="shared" si="476"/>
        <v>0</v>
      </c>
      <c r="P958" s="578">
        <f t="shared" si="476"/>
        <v>0</v>
      </c>
      <c r="Q958" s="578">
        <f t="shared" si="477"/>
        <v>0</v>
      </c>
      <c r="R958" s="578">
        <f t="shared" si="478"/>
        <v>0</v>
      </c>
      <c r="S958" s="578">
        <f>'Allegato 1.1 (CE) new'!R958</f>
        <v>0</v>
      </c>
    </row>
    <row r="959" spans="1:19" s="355" customFormat="1">
      <c r="A959" s="610"/>
      <c r="B959" s="420" t="s">
        <v>2449</v>
      </c>
      <c r="C959" s="420" t="s">
        <v>1190</v>
      </c>
      <c r="D959" s="405" t="s">
        <v>1191</v>
      </c>
      <c r="E959" s="420">
        <v>8</v>
      </c>
      <c r="F959" s="421">
        <v>1</v>
      </c>
      <c r="G959" s="421">
        <v>2</v>
      </c>
      <c r="H959" s="421">
        <v>3</v>
      </c>
      <c r="I959" s="421">
        <v>4</v>
      </c>
      <c r="J959" s="415" t="s">
        <v>2450</v>
      </c>
      <c r="K959" s="582">
        <f>'Allegato 1.1 (CE) new'!L959</f>
        <v>0</v>
      </c>
      <c r="L959" s="582">
        <f>'Allegato 1.1 (CE) new'!M959</f>
        <v>0</v>
      </c>
      <c r="M959" s="582">
        <f>'Allegato 1.1 (CE) new'!N959</f>
        <v>0</v>
      </c>
      <c r="N959" s="582">
        <f>'Allegato 1.1 (CE) new'!O959</f>
        <v>0</v>
      </c>
      <c r="O959" s="578">
        <f t="shared" si="476"/>
        <v>0</v>
      </c>
      <c r="P959" s="578">
        <f t="shared" si="476"/>
        <v>0</v>
      </c>
      <c r="Q959" s="578">
        <f t="shared" si="477"/>
        <v>0</v>
      </c>
      <c r="R959" s="578">
        <f t="shared" si="478"/>
        <v>0</v>
      </c>
      <c r="S959" s="578">
        <f>'Allegato 1.1 (CE) new'!R959</f>
        <v>0</v>
      </c>
    </row>
    <row r="960" spans="1:19">
      <c r="A960" s="610"/>
      <c r="B960" s="420" t="s">
        <v>2451</v>
      </c>
      <c r="C960" s="420" t="s">
        <v>1192</v>
      </c>
      <c r="D960" s="405" t="s">
        <v>1193</v>
      </c>
      <c r="E960" s="420">
        <v>8</v>
      </c>
      <c r="F960" s="421">
        <v>1</v>
      </c>
      <c r="G960" s="421">
        <v>2</v>
      </c>
      <c r="H960" s="421">
        <v>3</v>
      </c>
      <c r="I960" s="421">
        <v>5</v>
      </c>
      <c r="J960" s="415" t="s">
        <v>2452</v>
      </c>
      <c r="K960" s="582">
        <f>'Allegato 1.1 (CE) new'!L960</f>
        <v>0</v>
      </c>
      <c r="L960" s="582">
        <f>'Allegato 1.1 (CE) new'!M960</f>
        <v>0</v>
      </c>
      <c r="M960" s="582">
        <f>'Allegato 1.1 (CE) new'!N960</f>
        <v>0</v>
      </c>
      <c r="N960" s="582">
        <f>'Allegato 1.1 (CE) new'!O960</f>
        <v>0</v>
      </c>
      <c r="O960" s="578">
        <f t="shared" si="476"/>
        <v>0</v>
      </c>
      <c r="P960" s="578">
        <f t="shared" si="476"/>
        <v>0</v>
      </c>
      <c r="Q960" s="578">
        <f t="shared" si="477"/>
        <v>0</v>
      </c>
      <c r="R960" s="578">
        <f t="shared" si="478"/>
        <v>0</v>
      </c>
      <c r="S960" s="578">
        <f>'Allegato 1.1 (CE) new'!R960</f>
        <v>0</v>
      </c>
    </row>
    <row r="961" spans="1:19">
      <c r="A961" s="610"/>
      <c r="B961" s="420" t="s">
        <v>2453</v>
      </c>
      <c r="C961" s="420" t="s">
        <v>1194</v>
      </c>
      <c r="D961" s="405" t="s">
        <v>1195</v>
      </c>
      <c r="E961" s="420">
        <v>8</v>
      </c>
      <c r="F961" s="421">
        <v>1</v>
      </c>
      <c r="G961" s="421">
        <v>2</v>
      </c>
      <c r="H961" s="421">
        <v>3</v>
      </c>
      <c r="I961" s="421">
        <v>6</v>
      </c>
      <c r="J961" s="415" t="s">
        <v>2454</v>
      </c>
      <c r="K961" s="582">
        <f>'Allegato 1.1 (CE) new'!L961</f>
        <v>0</v>
      </c>
      <c r="L961" s="582">
        <f>'Allegato 1.1 (CE) new'!M961</f>
        <v>0</v>
      </c>
      <c r="M961" s="582">
        <f>'Allegato 1.1 (CE) new'!N961</f>
        <v>0</v>
      </c>
      <c r="N961" s="582">
        <f>'Allegato 1.1 (CE) new'!O961</f>
        <v>0</v>
      </c>
      <c r="O961" s="578">
        <f t="shared" si="476"/>
        <v>0</v>
      </c>
      <c r="P961" s="578">
        <f t="shared" si="476"/>
        <v>0</v>
      </c>
      <c r="Q961" s="578">
        <f t="shared" si="477"/>
        <v>0</v>
      </c>
      <c r="R961" s="578">
        <f t="shared" si="478"/>
        <v>0</v>
      </c>
      <c r="S961" s="578">
        <f>'Allegato 1.1 (CE) new'!R961</f>
        <v>0</v>
      </c>
    </row>
    <row r="962" spans="1:19" ht="25.5">
      <c r="A962" s="610"/>
      <c r="B962" s="420" t="s">
        <v>2455</v>
      </c>
      <c r="C962" s="420" t="s">
        <v>1196</v>
      </c>
      <c r="D962" s="405" t="s">
        <v>1197</v>
      </c>
      <c r="E962" s="420">
        <v>8</v>
      </c>
      <c r="F962" s="421">
        <v>1</v>
      </c>
      <c r="G962" s="421">
        <v>2</v>
      </c>
      <c r="H962" s="421">
        <v>3</v>
      </c>
      <c r="I962" s="421">
        <v>7</v>
      </c>
      <c r="J962" s="415" t="s">
        <v>2456</v>
      </c>
      <c r="K962" s="582">
        <f>'Allegato 1.1 (CE) new'!L962</f>
        <v>0</v>
      </c>
      <c r="L962" s="582">
        <f>'Allegato 1.1 (CE) new'!M962</f>
        <v>0</v>
      </c>
      <c r="M962" s="582">
        <f>'Allegato 1.1 (CE) new'!N962</f>
        <v>0</v>
      </c>
      <c r="N962" s="582">
        <f>'Allegato 1.1 (CE) new'!O962</f>
        <v>0</v>
      </c>
      <c r="O962" s="578">
        <f t="shared" si="476"/>
        <v>0</v>
      </c>
      <c r="P962" s="578">
        <f t="shared" si="476"/>
        <v>0</v>
      </c>
      <c r="Q962" s="578">
        <f t="shared" si="477"/>
        <v>0</v>
      </c>
      <c r="R962" s="578">
        <f t="shared" si="478"/>
        <v>0</v>
      </c>
      <c r="S962" s="578">
        <f>'Allegato 1.1 (CE) new'!R962</f>
        <v>0</v>
      </c>
    </row>
    <row r="963" spans="1:19">
      <c r="A963" s="610"/>
      <c r="B963" s="420" t="s">
        <v>2457</v>
      </c>
      <c r="C963" s="420" t="s">
        <v>1198</v>
      </c>
      <c r="D963" s="405" t="s">
        <v>1199</v>
      </c>
      <c r="E963" s="420">
        <v>8</v>
      </c>
      <c r="F963" s="421">
        <v>1</v>
      </c>
      <c r="G963" s="421">
        <v>2</v>
      </c>
      <c r="H963" s="421">
        <v>3</v>
      </c>
      <c r="I963" s="421">
        <v>8</v>
      </c>
      <c r="J963" s="415" t="s">
        <v>2458</v>
      </c>
      <c r="K963" s="582">
        <f>'Allegato 1.1 (CE) new'!L963</f>
        <v>0</v>
      </c>
      <c r="L963" s="582">
        <f>'Allegato 1.1 (CE) new'!M963</f>
        <v>0</v>
      </c>
      <c r="M963" s="582">
        <f>'Allegato 1.1 (CE) new'!N963</f>
        <v>0</v>
      </c>
      <c r="N963" s="582">
        <f>'Allegato 1.1 (CE) new'!O963</f>
        <v>0</v>
      </c>
      <c r="O963" s="578">
        <f t="shared" si="476"/>
        <v>0</v>
      </c>
      <c r="P963" s="578">
        <f t="shared" si="476"/>
        <v>0</v>
      </c>
      <c r="Q963" s="578">
        <f t="shared" si="477"/>
        <v>0</v>
      </c>
      <c r="R963" s="578">
        <f t="shared" si="478"/>
        <v>0</v>
      </c>
      <c r="S963" s="578">
        <f>'Allegato 1.1 (CE) new'!R963</f>
        <v>0</v>
      </c>
    </row>
    <row r="964" spans="1:19">
      <c r="A964" s="610"/>
      <c r="B964" s="420" t="s">
        <v>2459</v>
      </c>
      <c r="C964" s="420" t="s">
        <v>1200</v>
      </c>
      <c r="D964" s="405" t="s">
        <v>1201</v>
      </c>
      <c r="E964" s="420">
        <v>8</v>
      </c>
      <c r="F964" s="421">
        <v>1</v>
      </c>
      <c r="G964" s="421">
        <v>2</v>
      </c>
      <c r="H964" s="421">
        <v>3</v>
      </c>
      <c r="I964" s="421">
        <v>9</v>
      </c>
      <c r="J964" s="415" t="s">
        <v>2460</v>
      </c>
      <c r="K964" s="582">
        <f>'Allegato 1.1 (CE) new'!L964</f>
        <v>1416020.25</v>
      </c>
      <c r="L964" s="582">
        <f>'Allegato 1.1 (CE) new'!M964</f>
        <v>0</v>
      </c>
      <c r="M964" s="582">
        <f>'Allegato 1.1 (CE) new'!N964</f>
        <v>0</v>
      </c>
      <c r="N964" s="582">
        <f>'Allegato 1.1 (CE) new'!O964</f>
        <v>0</v>
      </c>
      <c r="O964" s="578">
        <f t="shared" si="476"/>
        <v>0</v>
      </c>
      <c r="P964" s="578">
        <f t="shared" si="476"/>
        <v>0</v>
      </c>
      <c r="Q964" s="578">
        <f t="shared" si="477"/>
        <v>0</v>
      </c>
      <c r="R964" s="578">
        <f t="shared" si="478"/>
        <v>0</v>
      </c>
      <c r="S964" s="578">
        <f>'Allegato 1.1 (CE) new'!R964</f>
        <v>0</v>
      </c>
    </row>
    <row r="965" spans="1:19">
      <c r="A965" s="605"/>
      <c r="B965" s="393" t="s">
        <v>2461</v>
      </c>
      <c r="C965" s="393" t="s">
        <v>1202</v>
      </c>
      <c r="D965" s="394" t="s">
        <v>1203</v>
      </c>
      <c r="E965" s="393">
        <v>8</v>
      </c>
      <c r="F965" s="395">
        <v>1</v>
      </c>
      <c r="G965" s="395">
        <v>2</v>
      </c>
      <c r="H965" s="395">
        <v>4</v>
      </c>
      <c r="I965" s="395">
        <v>0</v>
      </c>
      <c r="J965" s="396" t="s">
        <v>285</v>
      </c>
      <c r="K965" s="593">
        <f>'Allegato 1.1 (CE) new'!L965</f>
        <v>0</v>
      </c>
      <c r="L965" s="593">
        <f>'Allegato 1.1 (CE) new'!M965</f>
        <v>0</v>
      </c>
      <c r="M965" s="593">
        <f>'Allegato 1.1 (CE) new'!N965</f>
        <v>0</v>
      </c>
      <c r="N965" s="593">
        <f>'Allegato 1.1 (CE) new'!O965</f>
        <v>0</v>
      </c>
      <c r="O965" s="593">
        <f t="shared" ref="O965:P965" si="479">O966</f>
        <v>0</v>
      </c>
      <c r="P965" s="593">
        <f t="shared" si="479"/>
        <v>0</v>
      </c>
      <c r="Q965" s="593">
        <f>Q966</f>
        <v>0</v>
      </c>
      <c r="R965" s="593">
        <f>R966</f>
        <v>0</v>
      </c>
      <c r="S965" s="593">
        <f>'Allegato 1.1 (CE) new'!R965</f>
        <v>0</v>
      </c>
    </row>
    <row r="966" spans="1:19">
      <c r="A966" s="606"/>
      <c r="B966" s="398" t="s">
        <v>2461</v>
      </c>
      <c r="C966" s="398" t="s">
        <v>1202</v>
      </c>
      <c r="D966" s="399" t="s">
        <v>1203</v>
      </c>
      <c r="E966" s="398">
        <v>8</v>
      </c>
      <c r="F966" s="400">
        <v>1</v>
      </c>
      <c r="G966" s="400">
        <v>2</v>
      </c>
      <c r="H966" s="400">
        <v>4</v>
      </c>
      <c r="I966" s="400">
        <v>1</v>
      </c>
      <c r="J966" s="406" t="s">
        <v>285</v>
      </c>
      <c r="K966" s="594">
        <f>'Allegato 1.1 (CE) new'!L966</f>
        <v>0</v>
      </c>
      <c r="L966" s="594">
        <f>'Allegato 1.1 (CE) new'!M966</f>
        <v>0</v>
      </c>
      <c r="M966" s="594">
        <f>'Allegato 1.1 (CE) new'!N966</f>
        <v>0</v>
      </c>
      <c r="N966" s="594">
        <f>'Allegato 1.1 (CE) new'!O966</f>
        <v>0</v>
      </c>
      <c r="O966" s="578">
        <f>N966*0.02+N966</f>
        <v>0</v>
      </c>
      <c r="P966" s="578">
        <f>O966*0.02+O966</f>
        <v>0</v>
      </c>
      <c r="Q966" s="578">
        <f>N966-M966</f>
        <v>0</v>
      </c>
      <c r="R966" s="578">
        <f>N966-L966</f>
        <v>0</v>
      </c>
      <c r="S966" s="578">
        <f>'Allegato 1.1 (CE) new'!R966</f>
        <v>0</v>
      </c>
    </row>
    <row r="967" spans="1:19">
      <c r="A967" s="609"/>
      <c r="B967" s="383" t="s">
        <v>2462</v>
      </c>
      <c r="C967" s="383" t="s">
        <v>1204</v>
      </c>
      <c r="D967" s="382" t="s">
        <v>2463</v>
      </c>
      <c r="E967" s="383">
        <v>8</v>
      </c>
      <c r="F967" s="384">
        <v>2</v>
      </c>
      <c r="G967" s="384">
        <v>0</v>
      </c>
      <c r="H967" s="384">
        <v>0</v>
      </c>
      <c r="I967" s="384">
        <v>0</v>
      </c>
      <c r="J967" s="385" t="s">
        <v>2464</v>
      </c>
      <c r="K967" s="591">
        <f>'Allegato 1.1 (CE) new'!L967</f>
        <v>2065914.0300000003</v>
      </c>
      <c r="L967" s="591">
        <f>'Allegato 1.1 (CE) new'!M967</f>
        <v>0</v>
      </c>
      <c r="M967" s="591">
        <f>'Allegato 1.1 (CE) new'!N967</f>
        <v>787256</v>
      </c>
      <c r="N967" s="591">
        <f>'Allegato 1.1 (CE) new'!O967</f>
        <v>0</v>
      </c>
      <c r="O967" s="591">
        <f t="shared" ref="O967:R967" si="480">O968+O971</f>
        <v>0</v>
      </c>
      <c r="P967" s="591">
        <f t="shared" si="480"/>
        <v>0</v>
      </c>
      <c r="Q967" s="591">
        <f t="shared" si="480"/>
        <v>-787256</v>
      </c>
      <c r="R967" s="591">
        <f t="shared" si="480"/>
        <v>0</v>
      </c>
      <c r="S967" s="591">
        <f>'Allegato 1.1 (CE) new'!R967</f>
        <v>0</v>
      </c>
    </row>
    <row r="968" spans="1:19">
      <c r="A968" s="607"/>
      <c r="B968" s="389" t="s">
        <v>2465</v>
      </c>
      <c r="C968" s="389" t="s">
        <v>1206</v>
      </c>
      <c r="D968" s="388" t="s">
        <v>2466</v>
      </c>
      <c r="E968" s="389">
        <v>8</v>
      </c>
      <c r="F968" s="390">
        <v>2</v>
      </c>
      <c r="G968" s="390">
        <v>1</v>
      </c>
      <c r="H968" s="390">
        <v>0</v>
      </c>
      <c r="I968" s="390">
        <v>0</v>
      </c>
      <c r="J968" s="391" t="s">
        <v>2467</v>
      </c>
      <c r="K968" s="592">
        <f>'Allegato 1.1 (CE) new'!L968</f>
        <v>0</v>
      </c>
      <c r="L968" s="592">
        <f>'Allegato 1.1 (CE) new'!M968</f>
        <v>0</v>
      </c>
      <c r="M968" s="592">
        <f>'Allegato 1.1 (CE) new'!N968</f>
        <v>0</v>
      </c>
      <c r="N968" s="592">
        <f>'Allegato 1.1 (CE) new'!O968</f>
        <v>0</v>
      </c>
      <c r="O968" s="592">
        <f t="shared" ref="O968:R969" si="481">O969</f>
        <v>0</v>
      </c>
      <c r="P968" s="592">
        <f t="shared" si="481"/>
        <v>0</v>
      </c>
      <c r="Q968" s="592">
        <f t="shared" si="481"/>
        <v>0</v>
      </c>
      <c r="R968" s="592">
        <f t="shared" si="481"/>
        <v>0</v>
      </c>
      <c r="S968" s="592">
        <f>'Allegato 1.1 (CE) new'!R968</f>
        <v>0</v>
      </c>
    </row>
    <row r="969" spans="1:19">
      <c r="A969" s="605"/>
      <c r="B969" s="393" t="s">
        <v>2465</v>
      </c>
      <c r="C969" s="393" t="s">
        <v>1206</v>
      </c>
      <c r="D969" s="394" t="s">
        <v>1207</v>
      </c>
      <c r="E969" s="393">
        <v>8</v>
      </c>
      <c r="F969" s="395">
        <v>2</v>
      </c>
      <c r="G969" s="395">
        <v>1</v>
      </c>
      <c r="H969" s="395">
        <v>1</v>
      </c>
      <c r="I969" s="395">
        <v>0</v>
      </c>
      <c r="J969" s="396" t="s">
        <v>287</v>
      </c>
      <c r="K969" s="593">
        <f>'Allegato 1.1 (CE) new'!L969</f>
        <v>0</v>
      </c>
      <c r="L969" s="593">
        <f>'Allegato 1.1 (CE) new'!M969</f>
        <v>0</v>
      </c>
      <c r="M969" s="593">
        <f>'Allegato 1.1 (CE) new'!N969</f>
        <v>0</v>
      </c>
      <c r="N969" s="593">
        <f>'Allegato 1.1 (CE) new'!O969</f>
        <v>0</v>
      </c>
      <c r="O969" s="593">
        <f t="shared" si="481"/>
        <v>0</v>
      </c>
      <c r="P969" s="593">
        <f t="shared" si="481"/>
        <v>0</v>
      </c>
      <c r="Q969" s="593">
        <f t="shared" si="481"/>
        <v>0</v>
      </c>
      <c r="R969" s="593">
        <f t="shared" si="481"/>
        <v>0</v>
      </c>
      <c r="S969" s="593">
        <f>'Allegato 1.1 (CE) new'!R969</f>
        <v>0</v>
      </c>
    </row>
    <row r="970" spans="1:19">
      <c r="A970" s="606"/>
      <c r="B970" s="398" t="s">
        <v>2465</v>
      </c>
      <c r="C970" s="398" t="s">
        <v>1206</v>
      </c>
      <c r="D970" s="399" t="s">
        <v>1207</v>
      </c>
      <c r="E970" s="398">
        <v>8</v>
      </c>
      <c r="F970" s="400">
        <v>2</v>
      </c>
      <c r="G970" s="400">
        <v>1</v>
      </c>
      <c r="H970" s="400">
        <v>1</v>
      </c>
      <c r="I970" s="400">
        <v>1</v>
      </c>
      <c r="J970" s="406" t="s">
        <v>287</v>
      </c>
      <c r="K970" s="594">
        <f>'Allegato 1.1 (CE) new'!L970</f>
        <v>0</v>
      </c>
      <c r="L970" s="594">
        <f>'Allegato 1.1 (CE) new'!M970</f>
        <v>0</v>
      </c>
      <c r="M970" s="594">
        <f>'Allegato 1.1 (CE) new'!N970</f>
        <v>0</v>
      </c>
      <c r="N970" s="594">
        <f>'Allegato 1.1 (CE) new'!O970</f>
        <v>0</v>
      </c>
      <c r="O970" s="578">
        <f>N970*0.02+N970</f>
        <v>0</v>
      </c>
      <c r="P970" s="578">
        <f>O970*0.02+O970</f>
        <v>0</v>
      </c>
      <c r="Q970" s="578">
        <f>N970-M970</f>
        <v>0</v>
      </c>
      <c r="R970" s="578">
        <f>N970-L970</f>
        <v>0</v>
      </c>
      <c r="S970" s="578">
        <f>'Allegato 1.1 (CE) new'!R970</f>
        <v>0</v>
      </c>
    </row>
    <row r="971" spans="1:19">
      <c r="A971" s="607"/>
      <c r="B971" s="389" t="s">
        <v>2468</v>
      </c>
      <c r="C971" s="389" t="s">
        <v>1208</v>
      </c>
      <c r="D971" s="388" t="s">
        <v>2469</v>
      </c>
      <c r="E971" s="389">
        <v>8</v>
      </c>
      <c r="F971" s="390">
        <v>2</v>
      </c>
      <c r="G971" s="390">
        <v>2</v>
      </c>
      <c r="H971" s="390">
        <v>0</v>
      </c>
      <c r="I971" s="390">
        <v>0</v>
      </c>
      <c r="J971" s="391" t="s">
        <v>2470</v>
      </c>
      <c r="K971" s="592">
        <f>'Allegato 1.1 (CE) new'!L971</f>
        <v>2065914.0300000003</v>
      </c>
      <c r="L971" s="592">
        <f>'Allegato 1.1 (CE) new'!M971</f>
        <v>0</v>
      </c>
      <c r="M971" s="592">
        <f>'Allegato 1.1 (CE) new'!N971</f>
        <v>787256</v>
      </c>
      <c r="N971" s="592">
        <f>'Allegato 1.1 (CE) new'!O971</f>
        <v>0</v>
      </c>
      <c r="O971" s="592">
        <f t="shared" ref="O971:R971" si="482">O972+O974+O976+O994+O1003</f>
        <v>0</v>
      </c>
      <c r="P971" s="592">
        <f t="shared" si="482"/>
        <v>0</v>
      </c>
      <c r="Q971" s="592">
        <f t="shared" si="482"/>
        <v>-787256</v>
      </c>
      <c r="R971" s="592">
        <f t="shared" si="482"/>
        <v>0</v>
      </c>
      <c r="S971" s="592">
        <f>'Allegato 1.1 (CE) new'!R971</f>
        <v>0</v>
      </c>
    </row>
    <row r="972" spans="1:19" s="355" customFormat="1">
      <c r="A972" s="605"/>
      <c r="B972" s="393" t="s">
        <v>2471</v>
      </c>
      <c r="C972" s="393" t="s">
        <v>1210</v>
      </c>
      <c r="D972" s="394" t="s">
        <v>1211</v>
      </c>
      <c r="E972" s="393">
        <v>8</v>
      </c>
      <c r="F972" s="395">
        <v>2</v>
      </c>
      <c r="G972" s="395">
        <v>2</v>
      </c>
      <c r="H972" s="395">
        <v>1</v>
      </c>
      <c r="I972" s="395">
        <v>0</v>
      </c>
      <c r="J972" s="396" t="s">
        <v>2472</v>
      </c>
      <c r="K972" s="593">
        <f>'Allegato 1.1 (CE) new'!L972</f>
        <v>0</v>
      </c>
      <c r="L972" s="593">
        <f>'Allegato 1.1 (CE) new'!M972</f>
        <v>0</v>
      </c>
      <c r="M972" s="593">
        <f>'Allegato 1.1 (CE) new'!N972</f>
        <v>0</v>
      </c>
      <c r="N972" s="593">
        <f>'Allegato 1.1 (CE) new'!O972</f>
        <v>0</v>
      </c>
      <c r="O972" s="593">
        <f t="shared" ref="O972:P972" si="483">O973</f>
        <v>0</v>
      </c>
      <c r="P972" s="593">
        <f t="shared" si="483"/>
        <v>0</v>
      </c>
      <c r="Q972" s="593">
        <f>Q973</f>
        <v>0</v>
      </c>
      <c r="R972" s="593">
        <f>R973</f>
        <v>0</v>
      </c>
      <c r="S972" s="593">
        <f>'Allegato 1.1 (CE) new'!R972</f>
        <v>0</v>
      </c>
    </row>
    <row r="973" spans="1:19" s="355" customFormat="1">
      <c r="A973" s="606"/>
      <c r="B973" s="398" t="s">
        <v>2471</v>
      </c>
      <c r="C973" s="398" t="s">
        <v>1210</v>
      </c>
      <c r="D973" s="399" t="s">
        <v>1211</v>
      </c>
      <c r="E973" s="398">
        <v>8</v>
      </c>
      <c r="F973" s="400">
        <v>2</v>
      </c>
      <c r="G973" s="400">
        <v>2</v>
      </c>
      <c r="H973" s="400">
        <v>1</v>
      </c>
      <c r="I973" s="400">
        <v>1</v>
      </c>
      <c r="J973" s="406" t="s">
        <v>2472</v>
      </c>
      <c r="K973" s="594">
        <f>'Allegato 1.1 (CE) new'!L973</f>
        <v>0</v>
      </c>
      <c r="L973" s="594">
        <f>'Allegato 1.1 (CE) new'!M973</f>
        <v>0</v>
      </c>
      <c r="M973" s="594">
        <f>'Allegato 1.1 (CE) new'!N973</f>
        <v>0</v>
      </c>
      <c r="N973" s="594">
        <f>'Allegato 1.1 (CE) new'!O973</f>
        <v>0</v>
      </c>
      <c r="O973" s="578">
        <f>N973*0.02+N973</f>
        <v>0</v>
      </c>
      <c r="P973" s="578">
        <f>O973*0.02+O973</f>
        <v>0</v>
      </c>
      <c r="Q973" s="578">
        <f>N973-M973</f>
        <v>0</v>
      </c>
      <c r="R973" s="578">
        <f>N973-L973</f>
        <v>0</v>
      </c>
      <c r="S973" s="578">
        <f>'Allegato 1.1 (CE) new'!R973</f>
        <v>0</v>
      </c>
    </row>
    <row r="974" spans="1:19" s="355" customFormat="1">
      <c r="A974" s="605"/>
      <c r="B974" s="393" t="s">
        <v>2473</v>
      </c>
      <c r="C974" s="393" t="s">
        <v>1212</v>
      </c>
      <c r="D974" s="394" t="s">
        <v>1213</v>
      </c>
      <c r="E974" s="393">
        <v>8</v>
      </c>
      <c r="F974" s="395">
        <v>2</v>
      </c>
      <c r="G974" s="395">
        <v>2</v>
      </c>
      <c r="H974" s="395">
        <v>2</v>
      </c>
      <c r="I974" s="395">
        <v>0</v>
      </c>
      <c r="J974" s="396" t="s">
        <v>2474</v>
      </c>
      <c r="K974" s="593">
        <f>'Allegato 1.1 (CE) new'!L974</f>
        <v>0</v>
      </c>
      <c r="L974" s="593">
        <f>'Allegato 1.1 (CE) new'!M974</f>
        <v>0</v>
      </c>
      <c r="M974" s="593">
        <f>'Allegato 1.1 (CE) new'!N974</f>
        <v>0</v>
      </c>
      <c r="N974" s="593">
        <f>'Allegato 1.1 (CE) new'!O974</f>
        <v>0</v>
      </c>
      <c r="O974" s="593">
        <f t="shared" ref="O974:P974" si="484">O975</f>
        <v>0</v>
      </c>
      <c r="P974" s="593">
        <f t="shared" si="484"/>
        <v>0</v>
      </c>
      <c r="Q974" s="593">
        <f>Q975</f>
        <v>0</v>
      </c>
      <c r="R974" s="593">
        <f>R975</f>
        <v>0</v>
      </c>
      <c r="S974" s="593">
        <f>'Allegato 1.1 (CE) new'!R974</f>
        <v>0</v>
      </c>
    </row>
    <row r="975" spans="1:19" s="355" customFormat="1">
      <c r="A975" s="606"/>
      <c r="B975" s="398" t="s">
        <v>2473</v>
      </c>
      <c r="C975" s="398" t="s">
        <v>1212</v>
      </c>
      <c r="D975" s="399" t="s">
        <v>1213</v>
      </c>
      <c r="E975" s="398">
        <v>8</v>
      </c>
      <c r="F975" s="400">
        <v>2</v>
      </c>
      <c r="G975" s="400">
        <v>2</v>
      </c>
      <c r="H975" s="400">
        <v>2</v>
      </c>
      <c r="I975" s="400">
        <v>1</v>
      </c>
      <c r="J975" s="406" t="s">
        <v>2474</v>
      </c>
      <c r="K975" s="594">
        <f>'Allegato 1.1 (CE) new'!L975</f>
        <v>0</v>
      </c>
      <c r="L975" s="594">
        <f>'Allegato 1.1 (CE) new'!M975</f>
        <v>0</v>
      </c>
      <c r="M975" s="594">
        <f>'Allegato 1.1 (CE) new'!N975</f>
        <v>0</v>
      </c>
      <c r="N975" s="594">
        <f>'Allegato 1.1 (CE) new'!O975</f>
        <v>0</v>
      </c>
      <c r="O975" s="578">
        <f>N975*0.02+N975</f>
        <v>0</v>
      </c>
      <c r="P975" s="578">
        <f>O975*0.02+O975</f>
        <v>0</v>
      </c>
      <c r="Q975" s="578">
        <f>N975-M975</f>
        <v>0</v>
      </c>
      <c r="R975" s="578">
        <f>N975-L975</f>
        <v>0</v>
      </c>
      <c r="S975" s="578">
        <f>'Allegato 1.1 (CE) new'!R975</f>
        <v>0</v>
      </c>
    </row>
    <row r="976" spans="1:19" s="355" customFormat="1">
      <c r="A976" s="605"/>
      <c r="B976" s="393" t="s">
        <v>2475</v>
      </c>
      <c r="C976" s="393" t="s">
        <v>1214</v>
      </c>
      <c r="D976" s="394" t="s">
        <v>1215</v>
      </c>
      <c r="E976" s="393">
        <v>8</v>
      </c>
      <c r="F976" s="395">
        <v>2</v>
      </c>
      <c r="G976" s="395">
        <v>2</v>
      </c>
      <c r="H976" s="395">
        <v>3</v>
      </c>
      <c r="I976" s="395">
        <v>0</v>
      </c>
      <c r="J976" s="396" t="s">
        <v>2476</v>
      </c>
      <c r="K976" s="593">
        <f>'Allegato 1.1 (CE) new'!L976</f>
        <v>2065914.0300000003</v>
      </c>
      <c r="L976" s="593">
        <f>'Allegato 1.1 (CE) new'!M976</f>
        <v>0</v>
      </c>
      <c r="M976" s="593">
        <f>'Allegato 1.1 (CE) new'!N976</f>
        <v>787256</v>
      </c>
      <c r="N976" s="593">
        <f>'Allegato 1.1 (CE) new'!O976</f>
        <v>0</v>
      </c>
      <c r="O976" s="593">
        <f t="shared" ref="O976:R976" si="485">SUBTOTAL(9,O977:O993)</f>
        <v>0</v>
      </c>
      <c r="P976" s="593">
        <f t="shared" si="485"/>
        <v>0</v>
      </c>
      <c r="Q976" s="593">
        <f t="shared" si="485"/>
        <v>-787256</v>
      </c>
      <c r="R976" s="593">
        <f t="shared" si="485"/>
        <v>0</v>
      </c>
      <c r="S976" s="593">
        <f>'Allegato 1.1 (CE) new'!R976</f>
        <v>0</v>
      </c>
    </row>
    <row r="977" spans="1:19" s="355" customFormat="1" ht="25.5">
      <c r="A977" s="610" t="s">
        <v>350</v>
      </c>
      <c r="B977" s="420" t="s">
        <v>2477</v>
      </c>
      <c r="C977" s="420" t="s">
        <v>1220</v>
      </c>
      <c r="D977" s="405" t="s">
        <v>1221</v>
      </c>
      <c r="E977" s="420">
        <v>8</v>
      </c>
      <c r="F977" s="421">
        <v>2</v>
      </c>
      <c r="G977" s="421">
        <v>2</v>
      </c>
      <c r="H977" s="421">
        <v>3</v>
      </c>
      <c r="I977" s="421">
        <v>1</v>
      </c>
      <c r="J977" s="415" t="s">
        <v>2478</v>
      </c>
      <c r="K977" s="582">
        <f>'Allegato 1.1 (CE) new'!L977</f>
        <v>5676.09</v>
      </c>
      <c r="L977" s="582">
        <f>'Allegato 1.1 (CE) new'!M977</f>
        <v>0</v>
      </c>
      <c r="M977" s="582">
        <f>'Allegato 1.1 (CE) new'!N977</f>
        <v>0</v>
      </c>
      <c r="N977" s="582">
        <f>'Allegato 1.1 (CE) new'!O977</f>
        <v>0</v>
      </c>
      <c r="O977" s="578">
        <f t="shared" ref="O977:P992" si="486">N977*0.02+N977</f>
        <v>0</v>
      </c>
      <c r="P977" s="578">
        <f t="shared" si="486"/>
        <v>0</v>
      </c>
      <c r="Q977" s="578">
        <f t="shared" ref="Q977:Q993" si="487">N977-M977</f>
        <v>0</v>
      </c>
      <c r="R977" s="578">
        <f t="shared" ref="R977:R993" si="488">N977-L977</f>
        <v>0</v>
      </c>
      <c r="S977" s="578">
        <f>'Allegato 1.1 (CE) new'!R977</f>
        <v>0</v>
      </c>
    </row>
    <row r="978" spans="1:19" s="355" customFormat="1" ht="25.5">
      <c r="A978" s="610" t="s">
        <v>350</v>
      </c>
      <c r="B978" s="420" t="s">
        <v>2479</v>
      </c>
      <c r="C978" s="420" t="s">
        <v>1218</v>
      </c>
      <c r="D978" s="405" t="s">
        <v>1219</v>
      </c>
      <c r="E978" s="420">
        <v>8</v>
      </c>
      <c r="F978" s="421">
        <v>2</v>
      </c>
      <c r="G978" s="421">
        <v>2</v>
      </c>
      <c r="H978" s="421">
        <v>3</v>
      </c>
      <c r="I978" s="421">
        <v>2</v>
      </c>
      <c r="J978" s="415" t="s">
        <v>2480</v>
      </c>
      <c r="K978" s="582">
        <f>'Allegato 1.1 (CE) new'!L978</f>
        <v>0</v>
      </c>
      <c r="L978" s="582">
        <f>'Allegato 1.1 (CE) new'!M978</f>
        <v>0</v>
      </c>
      <c r="M978" s="582">
        <f>'Allegato 1.1 (CE) new'!N978</f>
        <v>0</v>
      </c>
      <c r="N978" s="582">
        <f>'Allegato 1.1 (CE) new'!O978</f>
        <v>0</v>
      </c>
      <c r="O978" s="578">
        <f t="shared" si="486"/>
        <v>0</v>
      </c>
      <c r="P978" s="578">
        <f t="shared" si="486"/>
        <v>0</v>
      </c>
      <c r="Q978" s="578">
        <f t="shared" si="487"/>
        <v>0</v>
      </c>
      <c r="R978" s="578">
        <f t="shared" si="488"/>
        <v>0</v>
      </c>
      <c r="S978" s="578">
        <f>'Allegato 1.1 (CE) new'!R978</f>
        <v>0</v>
      </c>
    </row>
    <row r="979" spans="1:19" s="355" customFormat="1">
      <c r="A979" s="610" t="s">
        <v>419</v>
      </c>
      <c r="B979" s="420" t="s">
        <v>2481</v>
      </c>
      <c r="C979" s="420" t="s">
        <v>1224</v>
      </c>
      <c r="D979" s="405" t="s">
        <v>1225</v>
      </c>
      <c r="E979" s="420">
        <v>8</v>
      </c>
      <c r="F979" s="421">
        <v>2</v>
      </c>
      <c r="G979" s="421">
        <v>2</v>
      </c>
      <c r="H979" s="421">
        <v>3</v>
      </c>
      <c r="I979" s="421">
        <v>3</v>
      </c>
      <c r="J979" s="415" t="s">
        <v>2482</v>
      </c>
      <c r="K979" s="582">
        <f>'Allegato 1.1 (CE) new'!L979</f>
        <v>0</v>
      </c>
      <c r="L979" s="582">
        <f>'Allegato 1.1 (CE) new'!M979</f>
        <v>0</v>
      </c>
      <c r="M979" s="582">
        <f>'Allegato 1.1 (CE) new'!N979</f>
        <v>0</v>
      </c>
      <c r="N979" s="582">
        <f>'Allegato 1.1 (CE) new'!O979</f>
        <v>0</v>
      </c>
      <c r="O979" s="578">
        <f t="shared" si="486"/>
        <v>0</v>
      </c>
      <c r="P979" s="578">
        <f t="shared" si="486"/>
        <v>0</v>
      </c>
      <c r="Q979" s="578">
        <f t="shared" si="487"/>
        <v>0</v>
      </c>
      <c r="R979" s="578">
        <f t="shared" si="488"/>
        <v>0</v>
      </c>
      <c r="S979" s="578">
        <f>'Allegato 1.1 (CE) new'!R979</f>
        <v>0</v>
      </c>
    </row>
    <row r="980" spans="1:19" s="355" customFormat="1" ht="25.5">
      <c r="A980" s="610"/>
      <c r="B980" s="420" t="s">
        <v>2483</v>
      </c>
      <c r="C980" s="420" t="s">
        <v>1228</v>
      </c>
      <c r="D980" s="405" t="s">
        <v>1229</v>
      </c>
      <c r="E980" s="420">
        <v>8</v>
      </c>
      <c r="F980" s="421">
        <v>2</v>
      </c>
      <c r="G980" s="421">
        <v>2</v>
      </c>
      <c r="H980" s="421">
        <v>3</v>
      </c>
      <c r="I980" s="421">
        <v>4</v>
      </c>
      <c r="J980" s="415" t="s">
        <v>2484</v>
      </c>
      <c r="K980" s="640">
        <f>'Allegato 1.1 (CE) new'!L980</f>
        <v>0</v>
      </c>
      <c r="L980" s="582">
        <f>'Allegato 1.1 (CE) new'!M980</f>
        <v>0</v>
      </c>
      <c r="M980" s="582">
        <f>'Allegato 1.1 (CE) new'!N980</f>
        <v>0</v>
      </c>
      <c r="N980" s="640">
        <f>'Allegato 1.1 (CE) new'!O980</f>
        <v>0</v>
      </c>
      <c r="O980" s="578">
        <f t="shared" si="486"/>
        <v>0</v>
      </c>
      <c r="P980" s="578">
        <f t="shared" si="486"/>
        <v>0</v>
      </c>
      <c r="Q980" s="578">
        <f t="shared" si="487"/>
        <v>0</v>
      </c>
      <c r="R980" s="578">
        <f t="shared" si="488"/>
        <v>0</v>
      </c>
      <c r="S980" s="578">
        <f>'Allegato 1.1 (CE) new'!R980</f>
        <v>0</v>
      </c>
    </row>
    <row r="981" spans="1:19" s="355" customFormat="1" ht="25.5">
      <c r="A981" s="610"/>
      <c r="B981" s="420" t="s">
        <v>2483</v>
      </c>
      <c r="C981" s="420" t="s">
        <v>1228</v>
      </c>
      <c r="D981" s="405" t="s">
        <v>1229</v>
      </c>
      <c r="E981" s="420">
        <v>8</v>
      </c>
      <c r="F981" s="421">
        <v>2</v>
      </c>
      <c r="G981" s="421">
        <v>2</v>
      </c>
      <c r="H981" s="421">
        <v>3</v>
      </c>
      <c r="I981" s="421">
        <v>5</v>
      </c>
      <c r="J981" s="415" t="s">
        <v>2485</v>
      </c>
      <c r="K981" s="582">
        <f>'Allegato 1.1 (CE) new'!L981</f>
        <v>0</v>
      </c>
      <c r="L981" s="582">
        <f>'Allegato 1.1 (CE) new'!M981</f>
        <v>0</v>
      </c>
      <c r="M981" s="582">
        <f>'Allegato 1.1 (CE) new'!N981</f>
        <v>0</v>
      </c>
      <c r="N981" s="582">
        <f>'Allegato 1.1 (CE) new'!O981</f>
        <v>0</v>
      </c>
      <c r="O981" s="578">
        <f t="shared" si="486"/>
        <v>0</v>
      </c>
      <c r="P981" s="578">
        <f t="shared" si="486"/>
        <v>0</v>
      </c>
      <c r="Q981" s="578">
        <f t="shared" si="487"/>
        <v>0</v>
      </c>
      <c r="R981" s="578">
        <f t="shared" si="488"/>
        <v>0</v>
      </c>
      <c r="S981" s="578">
        <f>'Allegato 1.1 (CE) new'!R981</f>
        <v>0</v>
      </c>
    </row>
    <row r="982" spans="1:19" s="355" customFormat="1" ht="25.5">
      <c r="A982" s="610"/>
      <c r="B982" s="420" t="s">
        <v>2486</v>
      </c>
      <c r="C982" s="420" t="s">
        <v>1230</v>
      </c>
      <c r="D982" s="405" t="s">
        <v>1231</v>
      </c>
      <c r="E982" s="420">
        <v>8</v>
      </c>
      <c r="F982" s="421">
        <v>2</v>
      </c>
      <c r="G982" s="421">
        <v>2</v>
      </c>
      <c r="H982" s="421">
        <v>3</v>
      </c>
      <c r="I982" s="421">
        <v>6</v>
      </c>
      <c r="J982" s="415" t="s">
        <v>2487</v>
      </c>
      <c r="K982" s="582">
        <f>'Allegato 1.1 (CE) new'!L982</f>
        <v>0</v>
      </c>
      <c r="L982" s="582">
        <f>'Allegato 1.1 (CE) new'!M982</f>
        <v>0</v>
      </c>
      <c r="M982" s="582">
        <f>'Allegato 1.1 (CE) new'!N982</f>
        <v>0</v>
      </c>
      <c r="N982" s="582">
        <f>'Allegato 1.1 (CE) new'!O982</f>
        <v>0</v>
      </c>
      <c r="O982" s="578">
        <f t="shared" si="486"/>
        <v>0</v>
      </c>
      <c r="P982" s="578">
        <f t="shared" si="486"/>
        <v>0</v>
      </c>
      <c r="Q982" s="578">
        <f t="shared" si="487"/>
        <v>0</v>
      </c>
      <c r="R982" s="578">
        <f t="shared" si="488"/>
        <v>0</v>
      </c>
      <c r="S982" s="578">
        <f>'Allegato 1.1 (CE) new'!R982</f>
        <v>0</v>
      </c>
    </row>
    <row r="983" spans="1:19" s="355" customFormat="1" ht="25.5">
      <c r="A983" s="610"/>
      <c r="B983" s="420" t="s">
        <v>2486</v>
      </c>
      <c r="C983" s="420" t="s">
        <v>1230</v>
      </c>
      <c r="D983" s="405" t="s">
        <v>1231</v>
      </c>
      <c r="E983" s="420">
        <v>8</v>
      </c>
      <c r="F983" s="421">
        <v>2</v>
      </c>
      <c r="G983" s="421">
        <v>2</v>
      </c>
      <c r="H983" s="421">
        <v>3</v>
      </c>
      <c r="I983" s="421">
        <v>7</v>
      </c>
      <c r="J983" s="415" t="s">
        <v>2488</v>
      </c>
      <c r="K983" s="582">
        <f>'Allegato 1.1 (CE) new'!L983</f>
        <v>0</v>
      </c>
      <c r="L983" s="582">
        <f>'Allegato 1.1 (CE) new'!M983</f>
        <v>0</v>
      </c>
      <c r="M983" s="582">
        <f>'Allegato 1.1 (CE) new'!N983</f>
        <v>0</v>
      </c>
      <c r="N983" s="582">
        <f>'Allegato 1.1 (CE) new'!O983</f>
        <v>0</v>
      </c>
      <c r="O983" s="578">
        <f t="shared" si="486"/>
        <v>0</v>
      </c>
      <c r="P983" s="578">
        <f t="shared" si="486"/>
        <v>0</v>
      </c>
      <c r="Q983" s="578">
        <f t="shared" si="487"/>
        <v>0</v>
      </c>
      <c r="R983" s="578">
        <f t="shared" si="488"/>
        <v>0</v>
      </c>
      <c r="S983" s="578">
        <f>'Allegato 1.1 (CE) new'!R983</f>
        <v>0</v>
      </c>
    </row>
    <row r="984" spans="1:19" s="355" customFormat="1" ht="25.5">
      <c r="A984" s="610"/>
      <c r="B984" s="420" t="s">
        <v>2489</v>
      </c>
      <c r="C984" s="420" t="s">
        <v>1232</v>
      </c>
      <c r="D984" s="405" t="s">
        <v>1233</v>
      </c>
      <c r="E984" s="420">
        <v>8</v>
      </c>
      <c r="F984" s="421">
        <v>2</v>
      </c>
      <c r="G984" s="421">
        <v>2</v>
      </c>
      <c r="H984" s="421">
        <v>3</v>
      </c>
      <c r="I984" s="421">
        <v>8</v>
      </c>
      <c r="J984" s="415" t="s">
        <v>2490</v>
      </c>
      <c r="K984" s="582">
        <f>'Allegato 1.1 (CE) new'!L984</f>
        <v>0</v>
      </c>
      <c r="L984" s="582">
        <f>'Allegato 1.1 (CE) new'!M984</f>
        <v>0</v>
      </c>
      <c r="M984" s="582">
        <f>'Allegato 1.1 (CE) new'!N984</f>
        <v>0</v>
      </c>
      <c r="N984" s="582">
        <f>'Allegato 1.1 (CE) new'!O984</f>
        <v>0</v>
      </c>
      <c r="O984" s="578">
        <f t="shared" si="486"/>
        <v>0</v>
      </c>
      <c r="P984" s="578">
        <f t="shared" si="486"/>
        <v>0</v>
      </c>
      <c r="Q984" s="578">
        <f t="shared" si="487"/>
        <v>0</v>
      </c>
      <c r="R984" s="578">
        <f t="shared" si="488"/>
        <v>0</v>
      </c>
      <c r="S984" s="578">
        <f>'Allegato 1.1 (CE) new'!R984</f>
        <v>0</v>
      </c>
    </row>
    <row r="985" spans="1:19" s="355" customFormat="1">
      <c r="A985" s="610"/>
      <c r="B985" s="420" t="s">
        <v>2489</v>
      </c>
      <c r="C985" s="420" t="s">
        <v>1232</v>
      </c>
      <c r="D985" s="405" t="s">
        <v>1233</v>
      </c>
      <c r="E985" s="420">
        <v>8</v>
      </c>
      <c r="F985" s="421">
        <v>2</v>
      </c>
      <c r="G985" s="421">
        <v>2</v>
      </c>
      <c r="H985" s="421">
        <v>3</v>
      </c>
      <c r="I985" s="421">
        <v>9</v>
      </c>
      <c r="J985" s="415" t="s">
        <v>2491</v>
      </c>
      <c r="K985" s="582">
        <f>'Allegato 1.1 (CE) new'!L985</f>
        <v>0</v>
      </c>
      <c r="L985" s="582">
        <f>'Allegato 1.1 (CE) new'!M985</f>
        <v>0</v>
      </c>
      <c r="M985" s="582">
        <f>'Allegato 1.1 (CE) new'!N985</f>
        <v>0</v>
      </c>
      <c r="N985" s="582">
        <f>'Allegato 1.1 (CE) new'!O985</f>
        <v>0</v>
      </c>
      <c r="O985" s="578">
        <f t="shared" si="486"/>
        <v>0</v>
      </c>
      <c r="P985" s="578">
        <f t="shared" si="486"/>
        <v>0</v>
      </c>
      <c r="Q985" s="578">
        <f t="shared" si="487"/>
        <v>0</v>
      </c>
      <c r="R985" s="578">
        <f t="shared" si="488"/>
        <v>0</v>
      </c>
      <c r="S985" s="578">
        <f>'Allegato 1.1 (CE) new'!R985</f>
        <v>0</v>
      </c>
    </row>
    <row r="986" spans="1:19" s="355" customFormat="1" ht="25.5">
      <c r="A986" s="610"/>
      <c r="B986" s="420" t="s">
        <v>2492</v>
      </c>
      <c r="C986" s="420" t="s">
        <v>1234</v>
      </c>
      <c r="D986" s="405" t="s">
        <v>1235</v>
      </c>
      <c r="E986" s="420">
        <v>8</v>
      </c>
      <c r="F986" s="421">
        <v>2</v>
      </c>
      <c r="G986" s="421">
        <v>2</v>
      </c>
      <c r="H986" s="421">
        <v>3</v>
      </c>
      <c r="I986" s="421">
        <v>10</v>
      </c>
      <c r="J986" s="415" t="s">
        <v>2493</v>
      </c>
      <c r="K986" s="582">
        <f>'Allegato 1.1 (CE) new'!L986</f>
        <v>0</v>
      </c>
      <c r="L986" s="582">
        <f>'Allegato 1.1 (CE) new'!M986</f>
        <v>0</v>
      </c>
      <c r="M986" s="582">
        <f>'Allegato 1.1 (CE) new'!N986</f>
        <v>0</v>
      </c>
      <c r="N986" s="582">
        <f>'Allegato 1.1 (CE) new'!O986</f>
        <v>0</v>
      </c>
      <c r="O986" s="578">
        <f t="shared" si="486"/>
        <v>0</v>
      </c>
      <c r="P986" s="578">
        <f t="shared" si="486"/>
        <v>0</v>
      </c>
      <c r="Q986" s="578">
        <f t="shared" si="487"/>
        <v>0</v>
      </c>
      <c r="R986" s="578">
        <f t="shared" si="488"/>
        <v>0</v>
      </c>
      <c r="S986" s="578">
        <f>'Allegato 1.1 (CE) new'!R986</f>
        <v>0</v>
      </c>
    </row>
    <row r="987" spans="1:19" s="355" customFormat="1" ht="25.5">
      <c r="A987" s="610"/>
      <c r="B987" s="420" t="s">
        <v>2492</v>
      </c>
      <c r="C987" s="420" t="s">
        <v>1234</v>
      </c>
      <c r="D987" s="405" t="s">
        <v>1235</v>
      </c>
      <c r="E987" s="420">
        <v>8</v>
      </c>
      <c r="F987" s="421">
        <v>2</v>
      </c>
      <c r="G987" s="421">
        <v>2</v>
      </c>
      <c r="H987" s="421">
        <v>3</v>
      </c>
      <c r="I987" s="421">
        <v>11</v>
      </c>
      <c r="J987" s="415" t="s">
        <v>2494</v>
      </c>
      <c r="K987" s="582">
        <f>'Allegato 1.1 (CE) new'!L987</f>
        <v>0</v>
      </c>
      <c r="L987" s="582">
        <f>'Allegato 1.1 (CE) new'!M987</f>
        <v>0</v>
      </c>
      <c r="M987" s="582">
        <f>'Allegato 1.1 (CE) new'!N987</f>
        <v>0</v>
      </c>
      <c r="N987" s="582">
        <f>'Allegato 1.1 (CE) new'!O987</f>
        <v>0</v>
      </c>
      <c r="O987" s="578">
        <f t="shared" si="486"/>
        <v>0</v>
      </c>
      <c r="P987" s="578">
        <f t="shared" si="486"/>
        <v>0</v>
      </c>
      <c r="Q987" s="578">
        <f t="shared" si="487"/>
        <v>0</v>
      </c>
      <c r="R987" s="578">
        <f t="shared" si="488"/>
        <v>0</v>
      </c>
      <c r="S987" s="578">
        <f>'Allegato 1.1 (CE) new'!R987</f>
        <v>0</v>
      </c>
    </row>
    <row r="988" spans="1:19" s="355" customFormat="1" ht="25.5">
      <c r="A988" s="610"/>
      <c r="B988" s="420" t="s">
        <v>2492</v>
      </c>
      <c r="C988" s="420" t="s">
        <v>1234</v>
      </c>
      <c r="D988" s="405" t="s">
        <v>1235</v>
      </c>
      <c r="E988" s="420">
        <v>8</v>
      </c>
      <c r="F988" s="421">
        <v>2</v>
      </c>
      <c r="G988" s="421">
        <v>2</v>
      </c>
      <c r="H988" s="421">
        <v>3</v>
      </c>
      <c r="I988" s="421">
        <v>12</v>
      </c>
      <c r="J988" s="415" t="s">
        <v>2495</v>
      </c>
      <c r="K988" s="582">
        <f>'Allegato 1.1 (CE) new'!L988</f>
        <v>0</v>
      </c>
      <c r="L988" s="582">
        <f>'Allegato 1.1 (CE) new'!M988</f>
        <v>0</v>
      </c>
      <c r="M988" s="582">
        <f>'Allegato 1.1 (CE) new'!N988</f>
        <v>0</v>
      </c>
      <c r="N988" s="582">
        <f>'Allegato 1.1 (CE) new'!O988</f>
        <v>0</v>
      </c>
      <c r="O988" s="578">
        <f t="shared" si="486"/>
        <v>0</v>
      </c>
      <c r="P988" s="578">
        <f t="shared" si="486"/>
        <v>0</v>
      </c>
      <c r="Q988" s="578">
        <f t="shared" si="487"/>
        <v>0</v>
      </c>
      <c r="R988" s="578">
        <f t="shared" si="488"/>
        <v>0</v>
      </c>
      <c r="S988" s="578">
        <f>'Allegato 1.1 (CE) new'!R988</f>
        <v>0</v>
      </c>
    </row>
    <row r="989" spans="1:19" s="355" customFormat="1" ht="25.5">
      <c r="A989" s="610"/>
      <c r="B989" s="420" t="s">
        <v>2492</v>
      </c>
      <c r="C989" s="420" t="s">
        <v>1234</v>
      </c>
      <c r="D989" s="405" t="s">
        <v>1235</v>
      </c>
      <c r="E989" s="420">
        <v>8</v>
      </c>
      <c r="F989" s="421">
        <v>2</v>
      </c>
      <c r="G989" s="421">
        <v>2</v>
      </c>
      <c r="H989" s="421">
        <v>3</v>
      </c>
      <c r="I989" s="421">
        <v>13</v>
      </c>
      <c r="J989" s="415" t="s">
        <v>2496</v>
      </c>
      <c r="K989" s="582">
        <f>'Allegato 1.1 (CE) new'!L989</f>
        <v>0</v>
      </c>
      <c r="L989" s="582">
        <f>'Allegato 1.1 (CE) new'!M989</f>
        <v>0</v>
      </c>
      <c r="M989" s="582">
        <f>'Allegato 1.1 (CE) new'!N989</f>
        <v>0</v>
      </c>
      <c r="N989" s="582">
        <f>'Allegato 1.1 (CE) new'!O989</f>
        <v>0</v>
      </c>
      <c r="O989" s="578">
        <f t="shared" si="486"/>
        <v>0</v>
      </c>
      <c r="P989" s="578">
        <f t="shared" si="486"/>
        <v>0</v>
      </c>
      <c r="Q989" s="578">
        <f t="shared" si="487"/>
        <v>0</v>
      </c>
      <c r="R989" s="578">
        <f t="shared" si="488"/>
        <v>0</v>
      </c>
      <c r="S989" s="578">
        <f>'Allegato 1.1 (CE) new'!R989</f>
        <v>0</v>
      </c>
    </row>
    <row r="990" spans="1:19" s="355" customFormat="1" ht="25.5">
      <c r="A990" s="610"/>
      <c r="B990" s="420" t="s">
        <v>2497</v>
      </c>
      <c r="C990" s="420" t="s">
        <v>1236</v>
      </c>
      <c r="D990" s="405" t="s">
        <v>1237</v>
      </c>
      <c r="E990" s="420">
        <v>8</v>
      </c>
      <c r="F990" s="421">
        <v>2</v>
      </c>
      <c r="G990" s="421">
        <v>2</v>
      </c>
      <c r="H990" s="421">
        <v>3</v>
      </c>
      <c r="I990" s="421">
        <v>14</v>
      </c>
      <c r="J990" s="415" t="s">
        <v>2498</v>
      </c>
      <c r="K990" s="582">
        <f>'Allegato 1.1 (CE) new'!L990</f>
        <v>0</v>
      </c>
      <c r="L990" s="582">
        <f>'Allegato 1.1 (CE) new'!M990</f>
        <v>0</v>
      </c>
      <c r="M990" s="582">
        <f>'Allegato 1.1 (CE) new'!N990</f>
        <v>0</v>
      </c>
      <c r="N990" s="582">
        <f>'Allegato 1.1 (CE) new'!O990</f>
        <v>0</v>
      </c>
      <c r="O990" s="578">
        <f t="shared" si="486"/>
        <v>0</v>
      </c>
      <c r="P990" s="578">
        <f t="shared" si="486"/>
        <v>0</v>
      </c>
      <c r="Q990" s="578">
        <f t="shared" si="487"/>
        <v>0</v>
      </c>
      <c r="R990" s="578">
        <f t="shared" si="488"/>
        <v>0</v>
      </c>
      <c r="S990" s="578">
        <f>'Allegato 1.1 (CE) new'!R990</f>
        <v>0</v>
      </c>
    </row>
    <row r="991" spans="1:19" s="355" customFormat="1" ht="25.5">
      <c r="A991" s="610"/>
      <c r="B991" s="420" t="s">
        <v>2499</v>
      </c>
      <c r="C991" s="420" t="s">
        <v>1238</v>
      </c>
      <c r="D991" s="405" t="s">
        <v>1239</v>
      </c>
      <c r="E991" s="420">
        <v>8</v>
      </c>
      <c r="F991" s="421">
        <v>2</v>
      </c>
      <c r="G991" s="421">
        <v>2</v>
      </c>
      <c r="H991" s="421">
        <v>3</v>
      </c>
      <c r="I991" s="421">
        <v>15</v>
      </c>
      <c r="J991" s="415" t="s">
        <v>2500</v>
      </c>
      <c r="K991" s="582">
        <f>'Allegato 1.1 (CE) new'!L991</f>
        <v>617996.18000000005</v>
      </c>
      <c r="L991" s="582">
        <f>'Allegato 1.1 (CE) new'!M991</f>
        <v>0</v>
      </c>
      <c r="M991" s="582">
        <f>'Allegato 1.1 (CE) new'!N991</f>
        <v>80371</v>
      </c>
      <c r="N991" s="582">
        <f>'Allegato 1.1 (CE) new'!O991</f>
        <v>0</v>
      </c>
      <c r="O991" s="578">
        <f t="shared" si="486"/>
        <v>0</v>
      </c>
      <c r="P991" s="578">
        <f t="shared" si="486"/>
        <v>0</v>
      </c>
      <c r="Q991" s="578">
        <f t="shared" si="487"/>
        <v>-80371</v>
      </c>
      <c r="R991" s="578">
        <f t="shared" si="488"/>
        <v>0</v>
      </c>
      <c r="S991" s="578">
        <f>'Allegato 1.1 (CE) new'!R991</f>
        <v>0</v>
      </c>
    </row>
    <row r="992" spans="1:19" s="355" customFormat="1">
      <c r="A992" s="610"/>
      <c r="B992" s="420" t="s">
        <v>2501</v>
      </c>
      <c r="C992" s="420" t="s">
        <v>1240</v>
      </c>
      <c r="D992" s="405" t="s">
        <v>1241</v>
      </c>
      <c r="E992" s="420">
        <v>8</v>
      </c>
      <c r="F992" s="421">
        <v>2</v>
      </c>
      <c r="G992" s="421">
        <v>2</v>
      </c>
      <c r="H992" s="421">
        <v>3</v>
      </c>
      <c r="I992" s="421">
        <v>16</v>
      </c>
      <c r="J992" s="415" t="s">
        <v>2502</v>
      </c>
      <c r="K992" s="582">
        <f>'Allegato 1.1 (CE) new'!L992</f>
        <v>1306326.4300000002</v>
      </c>
      <c r="L992" s="582">
        <f>'Allegato 1.1 (CE) new'!M992</f>
        <v>0</v>
      </c>
      <c r="M992" s="582">
        <f>'Allegato 1.1 (CE) new'!N992</f>
        <v>706653</v>
      </c>
      <c r="N992" s="582">
        <f>'Allegato 1.1 (CE) new'!O992</f>
        <v>0</v>
      </c>
      <c r="O992" s="578">
        <f t="shared" si="486"/>
        <v>0</v>
      </c>
      <c r="P992" s="578">
        <f t="shared" si="486"/>
        <v>0</v>
      </c>
      <c r="Q992" s="578">
        <f t="shared" si="487"/>
        <v>-706653</v>
      </c>
      <c r="R992" s="578">
        <f t="shared" si="488"/>
        <v>0</v>
      </c>
      <c r="S992" s="578">
        <f>'Allegato 1.1 (CE) new'!R992</f>
        <v>0</v>
      </c>
    </row>
    <row r="993" spans="1:20" s="355" customFormat="1">
      <c r="A993" s="610"/>
      <c r="B993" s="420" t="s">
        <v>2503</v>
      </c>
      <c r="C993" s="420" t="s">
        <v>1242</v>
      </c>
      <c r="D993" s="405" t="s">
        <v>1243</v>
      </c>
      <c r="E993" s="420">
        <v>8</v>
      </c>
      <c r="F993" s="421">
        <v>2</v>
      </c>
      <c r="G993" s="421">
        <v>2</v>
      </c>
      <c r="H993" s="421">
        <v>3</v>
      </c>
      <c r="I993" s="421">
        <v>17</v>
      </c>
      <c r="J993" s="415" t="s">
        <v>2504</v>
      </c>
      <c r="K993" s="582">
        <f>'Allegato 1.1 (CE) new'!L993</f>
        <v>135915.32999999999</v>
      </c>
      <c r="L993" s="582">
        <f>'Allegato 1.1 (CE) new'!M993</f>
        <v>0</v>
      </c>
      <c r="M993" s="582">
        <f>'Allegato 1.1 (CE) new'!N993</f>
        <v>232</v>
      </c>
      <c r="N993" s="582">
        <f>'Allegato 1.1 (CE) new'!O993</f>
        <v>0</v>
      </c>
      <c r="O993" s="578">
        <f t="shared" ref="O993:P993" si="489">N993*0.02+N993</f>
        <v>0</v>
      </c>
      <c r="P993" s="578">
        <f t="shared" si="489"/>
        <v>0</v>
      </c>
      <c r="Q993" s="578">
        <f t="shared" si="487"/>
        <v>-232</v>
      </c>
      <c r="R993" s="578">
        <f t="shared" si="488"/>
        <v>0</v>
      </c>
      <c r="S993" s="578">
        <f>'Allegato 1.1 (CE) new'!R993</f>
        <v>0</v>
      </c>
    </row>
    <row r="994" spans="1:20" s="355" customFormat="1">
      <c r="A994" s="605"/>
      <c r="B994" s="393" t="s">
        <v>2505</v>
      </c>
      <c r="C994" s="393" t="s">
        <v>1244</v>
      </c>
      <c r="D994" s="394" t="s">
        <v>1245</v>
      </c>
      <c r="E994" s="393">
        <v>8</v>
      </c>
      <c r="F994" s="395">
        <v>2</v>
      </c>
      <c r="G994" s="395">
        <v>2</v>
      </c>
      <c r="H994" s="395">
        <v>4</v>
      </c>
      <c r="I994" s="395">
        <v>0</v>
      </c>
      <c r="J994" s="396" t="s">
        <v>2506</v>
      </c>
      <c r="K994" s="593">
        <f>'Allegato 1.1 (CE) new'!L994</f>
        <v>0</v>
      </c>
      <c r="L994" s="593">
        <f>'Allegato 1.1 (CE) new'!M994</f>
        <v>0</v>
      </c>
      <c r="M994" s="593">
        <f>'Allegato 1.1 (CE) new'!N994</f>
        <v>0</v>
      </c>
      <c r="N994" s="593">
        <f>'Allegato 1.1 (CE) new'!O994</f>
        <v>0</v>
      </c>
      <c r="O994" s="593">
        <f t="shared" ref="O994:P994" si="490">SUBTOTAL(9,O995:O1002)</f>
        <v>0</v>
      </c>
      <c r="P994" s="593">
        <f t="shared" si="490"/>
        <v>0</v>
      </c>
      <c r="Q994" s="593">
        <f>SUBTOTAL(9,Q995:Q1002)</f>
        <v>0</v>
      </c>
      <c r="R994" s="593">
        <f>SUBTOTAL(9,R995:R1002)</f>
        <v>0</v>
      </c>
      <c r="S994" s="593">
        <f>'Allegato 1.1 (CE) new'!R994</f>
        <v>0</v>
      </c>
    </row>
    <row r="995" spans="1:20" s="355" customFormat="1">
      <c r="A995" s="606" t="s">
        <v>350</v>
      </c>
      <c r="B995" s="398" t="s">
        <v>2507</v>
      </c>
      <c r="C995" s="398" t="s">
        <v>1246</v>
      </c>
      <c r="D995" s="399" t="s">
        <v>1247</v>
      </c>
      <c r="E995" s="398">
        <v>8</v>
      </c>
      <c r="F995" s="400">
        <v>2</v>
      </c>
      <c r="G995" s="400">
        <v>2</v>
      </c>
      <c r="H995" s="400">
        <v>4</v>
      </c>
      <c r="I995" s="400">
        <v>1</v>
      </c>
      <c r="J995" s="406" t="s">
        <v>2508</v>
      </c>
      <c r="K995" s="594">
        <f>'Allegato 1.1 (CE) new'!L995</f>
        <v>0</v>
      </c>
      <c r="L995" s="594">
        <f>'Allegato 1.1 (CE) new'!M995</f>
        <v>0</v>
      </c>
      <c r="M995" s="594">
        <f>'Allegato 1.1 (CE) new'!N995</f>
        <v>0</v>
      </c>
      <c r="N995" s="594">
        <f>'Allegato 1.1 (CE) new'!O995</f>
        <v>0</v>
      </c>
      <c r="O995" s="578">
        <f t="shared" ref="O995:P1002" si="491">N995*0.02+N995</f>
        <v>0</v>
      </c>
      <c r="P995" s="578">
        <f t="shared" si="491"/>
        <v>0</v>
      </c>
      <c r="Q995" s="578">
        <f t="shared" ref="Q995:Q1002" si="492">N995-M995</f>
        <v>0</v>
      </c>
      <c r="R995" s="578">
        <f t="shared" ref="R995:R1002" si="493">N995-L995</f>
        <v>0</v>
      </c>
      <c r="S995" s="578">
        <f>'Allegato 1.1 (CE) new'!R995</f>
        <v>0</v>
      </c>
    </row>
    <row r="996" spans="1:20" s="355" customFormat="1">
      <c r="A996" s="610" t="s">
        <v>419</v>
      </c>
      <c r="B996" s="420" t="s">
        <v>2509</v>
      </c>
      <c r="C996" s="420" t="s">
        <v>1250</v>
      </c>
      <c r="D996" s="405" t="s">
        <v>1251</v>
      </c>
      <c r="E996" s="420">
        <v>8</v>
      </c>
      <c r="F996" s="421">
        <v>2</v>
      </c>
      <c r="G996" s="421">
        <v>2</v>
      </c>
      <c r="H996" s="421">
        <v>4</v>
      </c>
      <c r="I996" s="421">
        <v>2</v>
      </c>
      <c r="J996" s="415" t="s">
        <v>2510</v>
      </c>
      <c r="K996" s="582">
        <f>'Allegato 1.1 (CE) new'!L996</f>
        <v>0</v>
      </c>
      <c r="L996" s="582">
        <f>'Allegato 1.1 (CE) new'!M996</f>
        <v>0</v>
      </c>
      <c r="M996" s="582">
        <f>'Allegato 1.1 (CE) new'!N996</f>
        <v>0</v>
      </c>
      <c r="N996" s="582">
        <f>'Allegato 1.1 (CE) new'!O996</f>
        <v>0</v>
      </c>
      <c r="O996" s="578">
        <f t="shared" si="491"/>
        <v>0</v>
      </c>
      <c r="P996" s="578">
        <f t="shared" si="491"/>
        <v>0</v>
      </c>
      <c r="Q996" s="578">
        <f t="shared" si="492"/>
        <v>0</v>
      </c>
      <c r="R996" s="578">
        <f t="shared" si="493"/>
        <v>0</v>
      </c>
      <c r="S996" s="578">
        <f>'Allegato 1.1 (CE) new'!R996</f>
        <v>0</v>
      </c>
    </row>
    <row r="997" spans="1:20" s="355" customFormat="1">
      <c r="A997" s="610"/>
      <c r="B997" s="420" t="s">
        <v>2511</v>
      </c>
      <c r="C997" s="420" t="s">
        <v>1252</v>
      </c>
      <c r="D997" s="405" t="s">
        <v>1253</v>
      </c>
      <c r="E997" s="420">
        <v>8</v>
      </c>
      <c r="F997" s="421">
        <v>2</v>
      </c>
      <c r="G997" s="421">
        <v>2</v>
      </c>
      <c r="H997" s="421">
        <v>4</v>
      </c>
      <c r="I997" s="421">
        <v>3</v>
      </c>
      <c r="J997" s="415" t="s">
        <v>2512</v>
      </c>
      <c r="K997" s="582">
        <f>'Allegato 1.1 (CE) new'!L997</f>
        <v>0</v>
      </c>
      <c r="L997" s="582">
        <f>'Allegato 1.1 (CE) new'!M997</f>
        <v>0</v>
      </c>
      <c r="M997" s="582">
        <f>'Allegato 1.1 (CE) new'!N997</f>
        <v>0</v>
      </c>
      <c r="N997" s="582">
        <f>'Allegato 1.1 (CE) new'!O997</f>
        <v>0</v>
      </c>
      <c r="O997" s="578">
        <f t="shared" si="491"/>
        <v>0</v>
      </c>
      <c r="P997" s="578">
        <f t="shared" si="491"/>
        <v>0</v>
      </c>
      <c r="Q997" s="578">
        <f t="shared" si="492"/>
        <v>0</v>
      </c>
      <c r="R997" s="578">
        <f t="shared" si="493"/>
        <v>0</v>
      </c>
      <c r="S997" s="578">
        <f>'Allegato 1.1 (CE) new'!R997</f>
        <v>0</v>
      </c>
    </row>
    <row r="998" spans="1:20" ht="25.5">
      <c r="A998" s="610"/>
      <c r="B998" s="420" t="s">
        <v>2513</v>
      </c>
      <c r="C998" s="420" t="s">
        <v>1254</v>
      </c>
      <c r="D998" s="405" t="s">
        <v>1255</v>
      </c>
      <c r="E998" s="420">
        <v>8</v>
      </c>
      <c r="F998" s="421">
        <v>2</v>
      </c>
      <c r="G998" s="421">
        <v>2</v>
      </c>
      <c r="H998" s="421">
        <v>4</v>
      </c>
      <c r="I998" s="421">
        <v>4</v>
      </c>
      <c r="J998" s="415" t="s">
        <v>2514</v>
      </c>
      <c r="K998" s="582">
        <f>'Allegato 1.1 (CE) new'!L998</f>
        <v>0</v>
      </c>
      <c r="L998" s="582">
        <f>'Allegato 1.1 (CE) new'!M998</f>
        <v>0</v>
      </c>
      <c r="M998" s="582">
        <f>'Allegato 1.1 (CE) new'!N998</f>
        <v>0</v>
      </c>
      <c r="N998" s="582">
        <f>'Allegato 1.1 (CE) new'!O998</f>
        <v>0</v>
      </c>
      <c r="O998" s="578">
        <f t="shared" si="491"/>
        <v>0</v>
      </c>
      <c r="P998" s="578">
        <f t="shared" si="491"/>
        <v>0</v>
      </c>
      <c r="Q998" s="578">
        <f t="shared" si="492"/>
        <v>0</v>
      </c>
      <c r="R998" s="578">
        <f t="shared" si="493"/>
        <v>0</v>
      </c>
      <c r="S998" s="578">
        <f>'Allegato 1.1 (CE) new'!R998</f>
        <v>0</v>
      </c>
    </row>
    <row r="999" spans="1:20" ht="25.5">
      <c r="A999" s="610"/>
      <c r="B999" s="420" t="s">
        <v>2515</v>
      </c>
      <c r="C999" s="420" t="s">
        <v>1256</v>
      </c>
      <c r="D999" s="405" t="s">
        <v>1257</v>
      </c>
      <c r="E999" s="420">
        <v>8</v>
      </c>
      <c r="F999" s="421">
        <v>2</v>
      </c>
      <c r="G999" s="421">
        <v>2</v>
      </c>
      <c r="H999" s="421">
        <v>4</v>
      </c>
      <c r="I999" s="421">
        <v>5</v>
      </c>
      <c r="J999" s="415" t="s">
        <v>2516</v>
      </c>
      <c r="K999" s="582">
        <f>'Allegato 1.1 (CE) new'!L999</f>
        <v>0</v>
      </c>
      <c r="L999" s="582">
        <f>'Allegato 1.1 (CE) new'!M999</f>
        <v>0</v>
      </c>
      <c r="M999" s="582">
        <f>'Allegato 1.1 (CE) new'!N999</f>
        <v>0</v>
      </c>
      <c r="N999" s="582">
        <f>'Allegato 1.1 (CE) new'!O999</f>
        <v>0</v>
      </c>
      <c r="O999" s="578">
        <f t="shared" si="491"/>
        <v>0</v>
      </c>
      <c r="P999" s="578">
        <f t="shared" si="491"/>
        <v>0</v>
      </c>
      <c r="Q999" s="578">
        <f t="shared" si="492"/>
        <v>0</v>
      </c>
      <c r="R999" s="578">
        <f t="shared" si="493"/>
        <v>0</v>
      </c>
      <c r="S999" s="578">
        <f>'Allegato 1.1 (CE) new'!R999</f>
        <v>0</v>
      </c>
    </row>
    <row r="1000" spans="1:20" ht="25.5">
      <c r="A1000" s="610"/>
      <c r="B1000" s="420" t="s">
        <v>2517</v>
      </c>
      <c r="C1000" s="420" t="s">
        <v>1258</v>
      </c>
      <c r="D1000" s="405" t="s">
        <v>1259</v>
      </c>
      <c r="E1000" s="420">
        <v>8</v>
      </c>
      <c r="F1000" s="421">
        <v>2</v>
      </c>
      <c r="G1000" s="421">
        <v>2</v>
      </c>
      <c r="H1000" s="421">
        <v>4</v>
      </c>
      <c r="I1000" s="421">
        <v>6</v>
      </c>
      <c r="J1000" s="415" t="s">
        <v>2518</v>
      </c>
      <c r="K1000" s="582">
        <f>'Allegato 1.1 (CE) new'!L1000</f>
        <v>0</v>
      </c>
      <c r="L1000" s="582">
        <f>'Allegato 1.1 (CE) new'!M1000</f>
        <v>0</v>
      </c>
      <c r="M1000" s="582">
        <f>'Allegato 1.1 (CE) new'!N1000</f>
        <v>0</v>
      </c>
      <c r="N1000" s="582">
        <f>'Allegato 1.1 (CE) new'!O1000</f>
        <v>0</v>
      </c>
      <c r="O1000" s="578">
        <f t="shared" si="491"/>
        <v>0</v>
      </c>
      <c r="P1000" s="578">
        <f t="shared" si="491"/>
        <v>0</v>
      </c>
      <c r="Q1000" s="578">
        <f t="shared" si="492"/>
        <v>0</v>
      </c>
      <c r="R1000" s="578">
        <f t="shared" si="493"/>
        <v>0</v>
      </c>
      <c r="S1000" s="578">
        <f>'Allegato 1.1 (CE) new'!R1000</f>
        <v>0</v>
      </c>
    </row>
    <row r="1001" spans="1:20">
      <c r="A1001" s="610"/>
      <c r="B1001" s="420" t="s">
        <v>2519</v>
      </c>
      <c r="C1001" s="420" t="s">
        <v>1260</v>
      </c>
      <c r="D1001" s="405" t="s">
        <v>1261</v>
      </c>
      <c r="E1001" s="420">
        <v>8</v>
      </c>
      <c r="F1001" s="421">
        <v>2</v>
      </c>
      <c r="G1001" s="421">
        <v>2</v>
      </c>
      <c r="H1001" s="421">
        <v>4</v>
      </c>
      <c r="I1001" s="421">
        <v>7</v>
      </c>
      <c r="J1001" s="415" t="s">
        <v>2520</v>
      </c>
      <c r="K1001" s="582">
        <f>'Allegato 1.1 (CE) new'!L1001</f>
        <v>0</v>
      </c>
      <c r="L1001" s="582">
        <f>'Allegato 1.1 (CE) new'!M1001</f>
        <v>0</v>
      </c>
      <c r="M1001" s="582">
        <f>'Allegato 1.1 (CE) new'!N1001</f>
        <v>0</v>
      </c>
      <c r="N1001" s="582">
        <f>'Allegato 1.1 (CE) new'!O1001</f>
        <v>0</v>
      </c>
      <c r="O1001" s="578">
        <f t="shared" si="491"/>
        <v>0</v>
      </c>
      <c r="P1001" s="578">
        <f t="shared" si="491"/>
        <v>0</v>
      </c>
      <c r="Q1001" s="578">
        <f t="shared" si="492"/>
        <v>0</v>
      </c>
      <c r="R1001" s="578">
        <f t="shared" si="493"/>
        <v>0</v>
      </c>
      <c r="S1001" s="578">
        <f>'Allegato 1.1 (CE) new'!R1001</f>
        <v>0</v>
      </c>
    </row>
    <row r="1002" spans="1:20">
      <c r="A1002" s="610"/>
      <c r="B1002" s="420" t="s">
        <v>2521</v>
      </c>
      <c r="C1002" s="420" t="s">
        <v>1262</v>
      </c>
      <c r="D1002" s="405" t="s">
        <v>1263</v>
      </c>
      <c r="E1002" s="420">
        <v>8</v>
      </c>
      <c r="F1002" s="421">
        <v>2</v>
      </c>
      <c r="G1002" s="421">
        <v>2</v>
      </c>
      <c r="H1002" s="421">
        <v>4</v>
      </c>
      <c r="I1002" s="421">
        <v>8</v>
      </c>
      <c r="J1002" s="415" t="s">
        <v>2522</v>
      </c>
      <c r="K1002" s="582">
        <f>'Allegato 1.1 (CE) new'!L1002</f>
        <v>0</v>
      </c>
      <c r="L1002" s="582">
        <f>'Allegato 1.1 (CE) new'!M1002</f>
        <v>0</v>
      </c>
      <c r="M1002" s="582">
        <f>'Allegato 1.1 (CE) new'!N1002</f>
        <v>0</v>
      </c>
      <c r="N1002" s="582">
        <f>'Allegato 1.1 (CE) new'!O1002</f>
        <v>0</v>
      </c>
      <c r="O1002" s="578">
        <f t="shared" si="491"/>
        <v>0</v>
      </c>
      <c r="P1002" s="578">
        <f t="shared" si="491"/>
        <v>0</v>
      </c>
      <c r="Q1002" s="578">
        <f t="shared" si="492"/>
        <v>0</v>
      </c>
      <c r="R1002" s="578">
        <f t="shared" si="493"/>
        <v>0</v>
      </c>
      <c r="S1002" s="578">
        <f>'Allegato 1.1 (CE) new'!R1002</f>
        <v>0</v>
      </c>
    </row>
    <row r="1003" spans="1:20">
      <c r="A1003" s="605"/>
      <c r="B1003" s="393" t="s">
        <v>2523</v>
      </c>
      <c r="C1003" s="393" t="s">
        <v>1264</v>
      </c>
      <c r="D1003" s="394" t="s">
        <v>1265</v>
      </c>
      <c r="E1003" s="393">
        <v>8</v>
      </c>
      <c r="F1003" s="395">
        <v>2</v>
      </c>
      <c r="G1003" s="395">
        <v>2</v>
      </c>
      <c r="H1003" s="395">
        <v>5</v>
      </c>
      <c r="I1003" s="395">
        <v>0</v>
      </c>
      <c r="J1003" s="396" t="s">
        <v>288</v>
      </c>
      <c r="K1003" s="593">
        <f>'Allegato 1.1 (CE) new'!L1003</f>
        <v>0</v>
      </c>
      <c r="L1003" s="593">
        <f>'Allegato 1.1 (CE) new'!M1003</f>
        <v>0</v>
      </c>
      <c r="M1003" s="593">
        <f>'Allegato 1.1 (CE) new'!N1003</f>
        <v>0</v>
      </c>
      <c r="N1003" s="593">
        <f>'Allegato 1.1 (CE) new'!O1003</f>
        <v>0</v>
      </c>
      <c r="O1003" s="593">
        <f t="shared" ref="O1003:P1003" si="494">O1004</f>
        <v>0</v>
      </c>
      <c r="P1003" s="593">
        <f t="shared" si="494"/>
        <v>0</v>
      </c>
      <c r="Q1003" s="593">
        <f>Q1004</f>
        <v>0</v>
      </c>
      <c r="R1003" s="593">
        <f>R1004</f>
        <v>0</v>
      </c>
      <c r="S1003" s="593">
        <f>'Allegato 1.1 (CE) new'!R1003</f>
        <v>0</v>
      </c>
    </row>
    <row r="1004" spans="1:20">
      <c r="A1004" s="606"/>
      <c r="B1004" s="398" t="s">
        <v>2523</v>
      </c>
      <c r="C1004" s="398" t="s">
        <v>1264</v>
      </c>
      <c r="D1004" s="399" t="s">
        <v>1265</v>
      </c>
      <c r="E1004" s="398">
        <v>8</v>
      </c>
      <c r="F1004" s="400">
        <v>2</v>
      </c>
      <c r="G1004" s="400">
        <v>2</v>
      </c>
      <c r="H1004" s="400">
        <v>5</v>
      </c>
      <c r="I1004" s="400">
        <v>1</v>
      </c>
      <c r="J1004" s="406" t="s">
        <v>288</v>
      </c>
      <c r="K1004" s="594">
        <f>'Allegato 1.1 (CE) new'!L1004</f>
        <v>0</v>
      </c>
      <c r="L1004" s="594">
        <f>'Allegato 1.1 (CE) new'!M1004</f>
        <v>0</v>
      </c>
      <c r="M1004" s="594">
        <f>'Allegato 1.1 (CE) new'!N1004</f>
        <v>0</v>
      </c>
      <c r="N1004" s="594">
        <f>'Allegato 1.1 (CE) new'!O1004</f>
        <v>0</v>
      </c>
      <c r="O1004" s="578">
        <f>N1004*0.02+N1004</f>
        <v>0</v>
      </c>
      <c r="P1004" s="578">
        <f>O1004*0.02+O1004</f>
        <v>0</v>
      </c>
      <c r="Q1004" s="578">
        <f>N1004-M1004</f>
        <v>0</v>
      </c>
      <c r="R1004" s="578">
        <f>N1004-L1004</f>
        <v>0</v>
      </c>
      <c r="S1004" s="578">
        <f>'Allegato 1.1 (CE) new'!R1004</f>
        <v>0</v>
      </c>
    </row>
    <row r="1005" spans="1:20">
      <c r="A1005" s="606"/>
      <c r="B1005" s="398"/>
      <c r="C1005" s="398"/>
      <c r="D1005" s="399"/>
      <c r="E1005" s="398"/>
      <c r="F1005" s="400"/>
      <c r="G1005" s="400"/>
      <c r="H1005" s="400"/>
      <c r="I1005" s="400"/>
      <c r="J1005" s="406"/>
      <c r="K1005" s="594">
        <f>'Allegato 1.1 (CE) new'!L1005</f>
        <v>0</v>
      </c>
      <c r="L1005" s="594">
        <f>'Allegato 1.1 (CE) new'!M1005</f>
        <v>0</v>
      </c>
      <c r="M1005" s="594">
        <f>'Allegato 1.1 (CE) new'!N1005</f>
        <v>0</v>
      </c>
      <c r="N1005" s="594">
        <f>'Allegato 1.1 (CE) new'!O1005</f>
        <v>0</v>
      </c>
      <c r="O1005" s="578"/>
      <c r="P1005" s="578"/>
      <c r="Q1005" s="594"/>
      <c r="R1005" s="594"/>
      <c r="S1005" s="578">
        <f>'Allegato 1.1 (CE) new'!R1005</f>
        <v>0</v>
      </c>
    </row>
    <row r="1006" spans="1:20" ht="14.25">
      <c r="A1006" s="606"/>
      <c r="B1006" s="398"/>
      <c r="C1006" s="398"/>
      <c r="D1006" s="399"/>
      <c r="E1006" s="430" t="s">
        <v>2524</v>
      </c>
      <c r="F1006" s="431"/>
      <c r="G1006" s="431"/>
      <c r="H1006" s="431"/>
      <c r="I1006" s="431"/>
      <c r="J1006" s="432"/>
      <c r="K1006" s="586">
        <f>'Allegato 1.1 (CE) new'!L1006</f>
        <v>-354626.67000000039</v>
      </c>
      <c r="L1006" s="586">
        <f>'Allegato 1.1 (CE) new'!M1006</f>
        <v>0</v>
      </c>
      <c r="M1006" s="586">
        <f>'Allegato 1.1 (CE) new'!N1006</f>
        <v>-134848</v>
      </c>
      <c r="N1006" s="586">
        <f>'Allegato 1.1 (CE) new'!O1006</f>
        <v>0</v>
      </c>
      <c r="O1006" s="586">
        <f t="shared" ref="O1006:R1006" si="495">O937</f>
        <v>0</v>
      </c>
      <c r="P1006" s="586">
        <f t="shared" si="495"/>
        <v>0</v>
      </c>
      <c r="Q1006" s="586">
        <f t="shared" si="495"/>
        <v>134848</v>
      </c>
      <c r="R1006" s="586">
        <f t="shared" si="495"/>
        <v>0</v>
      </c>
      <c r="S1006" s="586">
        <f>'Allegato 1.1 (CE) new'!R1006</f>
        <v>0</v>
      </c>
    </row>
    <row r="1007" spans="1:20" s="355" customFormat="1" ht="15">
      <c r="A1007" s="612"/>
      <c r="B1007" s="436"/>
      <c r="C1007" s="436"/>
      <c r="D1007" s="405"/>
      <c r="E1007" s="441"/>
      <c r="F1007" s="442"/>
      <c r="G1007" s="442"/>
      <c r="H1007" s="442"/>
      <c r="I1007" s="442"/>
      <c r="J1007" s="443"/>
      <c r="K1007" s="589">
        <f>'Allegato 1.1 (CE) new'!L1007</f>
        <v>0</v>
      </c>
      <c r="L1007" s="589">
        <f>'Allegato 1.1 (CE) new'!M1007</f>
        <v>0</v>
      </c>
      <c r="M1007" s="589">
        <f>'Allegato 1.1 (CE) new'!N1007</f>
        <v>0</v>
      </c>
      <c r="N1007" s="589">
        <f>'Allegato 1.1 (CE) new'!O1007</f>
        <v>0</v>
      </c>
      <c r="O1007" s="445"/>
      <c r="P1007" s="445"/>
      <c r="Q1007" s="589"/>
      <c r="R1007" s="589"/>
      <c r="S1007" s="445">
        <f>'Allegato 1.1 (CE) new'!R1007</f>
        <v>0</v>
      </c>
    </row>
    <row r="1008" spans="1:20">
      <c r="A1008" s="602"/>
      <c r="B1008" s="376"/>
      <c r="C1008" s="376" t="s">
        <v>2525</v>
      </c>
      <c r="D1008" s="377" t="s">
        <v>2526</v>
      </c>
      <c r="E1008" s="376">
        <v>9</v>
      </c>
      <c r="F1008" s="378">
        <v>0</v>
      </c>
      <c r="G1008" s="378">
        <v>0</v>
      </c>
      <c r="H1008" s="378">
        <v>0</v>
      </c>
      <c r="I1008" s="378">
        <v>0</v>
      </c>
      <c r="J1008" s="379" t="s">
        <v>2527</v>
      </c>
      <c r="K1008" s="574">
        <f>'Allegato 1.1 (CE) new'!L1008</f>
        <v>6323585.2800000003</v>
      </c>
      <c r="L1008" s="574">
        <f>'Allegato 1.1 (CE) new'!M1008</f>
        <v>6147018</v>
      </c>
      <c r="M1008" s="574">
        <f>'Allegato 1.1 (CE) new'!N1008</f>
        <v>5939317</v>
      </c>
      <c r="N1008" s="574">
        <f>'Allegato 1.1 (CE) new'!O1008</f>
        <v>5987303</v>
      </c>
      <c r="O1008" s="574">
        <f t="shared" ref="O1008:R1008" si="496">O1009+O1019+O1025</f>
        <v>6107049.0600000005</v>
      </c>
      <c r="P1008" s="574">
        <f t="shared" si="496"/>
        <v>6229190.0411999999</v>
      </c>
      <c r="Q1008" s="574">
        <f t="shared" si="496"/>
        <v>47986</v>
      </c>
      <c r="R1008" s="574">
        <f t="shared" si="496"/>
        <v>-159715</v>
      </c>
      <c r="S1008" s="574">
        <f>'Allegato 1.1 (CE) new'!R1008</f>
        <v>0</v>
      </c>
      <c r="T1008" s="361">
        <f>Modello_CE!J487</f>
        <v>5987303</v>
      </c>
    </row>
    <row r="1009" spans="1:19">
      <c r="A1009" s="609"/>
      <c r="B1009" s="383" t="s">
        <v>2528</v>
      </c>
      <c r="C1009" s="383" t="s">
        <v>1270</v>
      </c>
      <c r="D1009" s="382" t="s">
        <v>1271</v>
      </c>
      <c r="E1009" s="383">
        <v>9</v>
      </c>
      <c r="F1009" s="384">
        <v>1</v>
      </c>
      <c r="G1009" s="384">
        <v>0</v>
      </c>
      <c r="H1009" s="384">
        <v>0</v>
      </c>
      <c r="I1009" s="384">
        <v>0</v>
      </c>
      <c r="J1009" s="385" t="s">
        <v>292</v>
      </c>
      <c r="K1009" s="591">
        <f>'Allegato 1.1 (CE) new'!L1009</f>
        <v>6323585.2800000003</v>
      </c>
      <c r="L1009" s="591">
        <f>'Allegato 1.1 (CE) new'!M1009</f>
        <v>6147018</v>
      </c>
      <c r="M1009" s="591">
        <f>'Allegato 1.1 (CE) new'!N1009</f>
        <v>5939317</v>
      </c>
      <c r="N1009" s="591">
        <f>'Allegato 1.1 (CE) new'!O1009</f>
        <v>5987303</v>
      </c>
      <c r="O1009" s="591">
        <f t="shared" ref="O1009:R1009" si="497">O1010</f>
        <v>6107049.0600000005</v>
      </c>
      <c r="P1009" s="591">
        <f t="shared" si="497"/>
        <v>6229190.0411999999</v>
      </c>
      <c r="Q1009" s="591">
        <f t="shared" si="497"/>
        <v>47986</v>
      </c>
      <c r="R1009" s="591">
        <f t="shared" si="497"/>
        <v>-159715</v>
      </c>
      <c r="S1009" s="591">
        <f>'Allegato 1.1 (CE) new'!R1009</f>
        <v>0</v>
      </c>
    </row>
    <row r="1010" spans="1:19">
      <c r="A1010" s="607"/>
      <c r="B1010" s="389" t="s">
        <v>2528</v>
      </c>
      <c r="C1010" s="389" t="s">
        <v>1270</v>
      </c>
      <c r="D1010" s="388" t="s">
        <v>1271</v>
      </c>
      <c r="E1010" s="389">
        <v>9</v>
      </c>
      <c r="F1010" s="390">
        <v>1</v>
      </c>
      <c r="G1010" s="390">
        <v>1</v>
      </c>
      <c r="H1010" s="390">
        <v>0</v>
      </c>
      <c r="I1010" s="390">
        <v>0</v>
      </c>
      <c r="J1010" s="391" t="s">
        <v>292</v>
      </c>
      <c r="K1010" s="592">
        <f>'Allegato 1.1 (CE) new'!L1010</f>
        <v>6323585.2800000003</v>
      </c>
      <c r="L1010" s="592">
        <f>'Allegato 1.1 (CE) new'!M1010</f>
        <v>6147018</v>
      </c>
      <c r="M1010" s="592">
        <f>'Allegato 1.1 (CE) new'!N1010</f>
        <v>5939317</v>
      </c>
      <c r="N1010" s="592">
        <f>'Allegato 1.1 (CE) new'!O1010</f>
        <v>5987303</v>
      </c>
      <c r="O1010" s="592">
        <f t="shared" ref="O1010:R1010" si="498">O1011+O1013+O1015+O1017</f>
        <v>6107049.0600000005</v>
      </c>
      <c r="P1010" s="592">
        <f t="shared" si="498"/>
        <v>6229190.0411999999</v>
      </c>
      <c r="Q1010" s="592">
        <f t="shared" si="498"/>
        <v>47986</v>
      </c>
      <c r="R1010" s="592">
        <f t="shared" si="498"/>
        <v>-159715</v>
      </c>
      <c r="S1010" s="592">
        <f>'Allegato 1.1 (CE) new'!R1010</f>
        <v>0</v>
      </c>
    </row>
    <row r="1011" spans="1:19">
      <c r="A1011" s="605"/>
      <c r="B1011" s="393" t="s">
        <v>2529</v>
      </c>
      <c r="C1011" s="393" t="s">
        <v>1272</v>
      </c>
      <c r="D1011" s="394" t="s">
        <v>1273</v>
      </c>
      <c r="E1011" s="393">
        <v>9</v>
      </c>
      <c r="F1011" s="395">
        <v>1</v>
      </c>
      <c r="G1011" s="395">
        <v>1</v>
      </c>
      <c r="H1011" s="395">
        <v>1</v>
      </c>
      <c r="I1011" s="395">
        <v>0</v>
      </c>
      <c r="J1011" s="396" t="s">
        <v>293</v>
      </c>
      <c r="K1011" s="593">
        <f>'Allegato 1.1 (CE) new'!L1011</f>
        <v>5257927.78</v>
      </c>
      <c r="L1011" s="593">
        <f>'Allegato 1.1 (CE) new'!M1011</f>
        <v>5169121</v>
      </c>
      <c r="M1011" s="593">
        <f>'Allegato 1.1 (CE) new'!N1011</f>
        <v>5012504</v>
      </c>
      <c r="N1011" s="593">
        <f>'Allegato 1.1 (CE) new'!O1011</f>
        <v>5060490</v>
      </c>
      <c r="O1011" s="593">
        <f t="shared" ref="O1011:R1011" si="499">O1012</f>
        <v>5161699.8</v>
      </c>
      <c r="P1011" s="593">
        <f t="shared" si="499"/>
        <v>5264933.7960000001</v>
      </c>
      <c r="Q1011" s="593">
        <f t="shared" si="499"/>
        <v>47986</v>
      </c>
      <c r="R1011" s="593">
        <f t="shared" si="499"/>
        <v>-108631</v>
      </c>
      <c r="S1011" s="593">
        <f>'Allegato 1.1 (CE) new'!R1011</f>
        <v>0</v>
      </c>
    </row>
    <row r="1012" spans="1:19">
      <c r="A1012" s="606"/>
      <c r="B1012" s="398" t="s">
        <v>2529</v>
      </c>
      <c r="C1012" s="398" t="s">
        <v>1272</v>
      </c>
      <c r="D1012" s="399" t="s">
        <v>1273</v>
      </c>
      <c r="E1012" s="398">
        <v>9</v>
      </c>
      <c r="F1012" s="400">
        <v>1</v>
      </c>
      <c r="G1012" s="400">
        <v>1</v>
      </c>
      <c r="H1012" s="400">
        <v>1</v>
      </c>
      <c r="I1012" s="400">
        <v>1</v>
      </c>
      <c r="J1012" s="406" t="s">
        <v>293</v>
      </c>
      <c r="K1012" s="594">
        <f>'Allegato 1.1 (CE) new'!L1012</f>
        <v>5257927.78</v>
      </c>
      <c r="L1012" s="594">
        <f>'Allegato 1.1 (CE) new'!M1012</f>
        <v>5169121</v>
      </c>
      <c r="M1012" s="594">
        <f>'Allegato 1.1 (CE) new'!N1012</f>
        <v>5012504</v>
      </c>
      <c r="N1012" s="594">
        <f>'Allegato 1.1 (CE) new'!O1012</f>
        <v>5060490</v>
      </c>
      <c r="O1012" s="578">
        <f>N1012*0.02+N1012</f>
        <v>5161699.8</v>
      </c>
      <c r="P1012" s="578">
        <f>O1012*0.02+O1012</f>
        <v>5264933.7960000001</v>
      </c>
      <c r="Q1012" s="578">
        <f>N1012-M1012</f>
        <v>47986</v>
      </c>
      <c r="R1012" s="578">
        <f>N1012-L1012</f>
        <v>-108631</v>
      </c>
      <c r="S1012" s="578">
        <f>'Allegato 1.1 (CE) new'!R1012</f>
        <v>0</v>
      </c>
    </row>
    <row r="1013" spans="1:19">
      <c r="A1013" s="605"/>
      <c r="B1013" s="393" t="s">
        <v>2530</v>
      </c>
      <c r="C1013" s="393" t="s">
        <v>1274</v>
      </c>
      <c r="D1013" s="394" t="s">
        <v>1275</v>
      </c>
      <c r="E1013" s="393">
        <v>9</v>
      </c>
      <c r="F1013" s="395">
        <v>1</v>
      </c>
      <c r="G1013" s="395">
        <v>1</v>
      </c>
      <c r="H1013" s="395">
        <v>2</v>
      </c>
      <c r="I1013" s="395">
        <v>0</v>
      </c>
      <c r="J1013" s="396" t="s">
        <v>294</v>
      </c>
      <c r="K1013" s="593">
        <f>'Allegato 1.1 (CE) new'!L1013</f>
        <v>1023991.79</v>
      </c>
      <c r="L1013" s="593">
        <f>'Allegato 1.1 (CE) new'!M1013</f>
        <v>945085</v>
      </c>
      <c r="M1013" s="593">
        <f>'Allegato 1.1 (CE) new'!N1013</f>
        <v>851843</v>
      </c>
      <c r="N1013" s="593">
        <f>'Allegato 1.1 (CE) new'!O1013</f>
        <v>851843</v>
      </c>
      <c r="O1013" s="593">
        <f t="shared" ref="O1013:R1013" si="500">O1014</f>
        <v>868879.86</v>
      </c>
      <c r="P1013" s="593">
        <f t="shared" si="500"/>
        <v>886257.45719999995</v>
      </c>
      <c r="Q1013" s="593">
        <f t="shared" si="500"/>
        <v>0</v>
      </c>
      <c r="R1013" s="593">
        <f t="shared" si="500"/>
        <v>-93242</v>
      </c>
      <c r="S1013" s="593">
        <f>'Allegato 1.1 (CE) new'!R1013</f>
        <v>0</v>
      </c>
    </row>
    <row r="1014" spans="1:19">
      <c r="A1014" s="606"/>
      <c r="B1014" s="398" t="s">
        <v>2530</v>
      </c>
      <c r="C1014" s="398" t="s">
        <v>1274</v>
      </c>
      <c r="D1014" s="399" t="s">
        <v>1275</v>
      </c>
      <c r="E1014" s="398">
        <v>9</v>
      </c>
      <c r="F1014" s="400">
        <v>1</v>
      </c>
      <c r="G1014" s="400">
        <v>1</v>
      </c>
      <c r="H1014" s="400">
        <v>2</v>
      </c>
      <c r="I1014" s="400">
        <v>1</v>
      </c>
      <c r="J1014" s="406" t="s">
        <v>294</v>
      </c>
      <c r="K1014" s="594">
        <f>'Allegato 1.1 (CE) new'!L1014</f>
        <v>1023991.79</v>
      </c>
      <c r="L1014" s="594">
        <f>'Allegato 1.1 (CE) new'!M1014</f>
        <v>945085</v>
      </c>
      <c r="M1014" s="594">
        <f>'Allegato 1.1 (CE) new'!N1014</f>
        <v>851843</v>
      </c>
      <c r="N1014" s="594">
        <f>'Allegato 1.1 (CE) new'!O1014</f>
        <v>851843</v>
      </c>
      <c r="O1014" s="578">
        <f>N1014*0.02+N1014</f>
        <v>868879.86</v>
      </c>
      <c r="P1014" s="578">
        <f>O1014*0.02+O1014</f>
        <v>886257.45719999995</v>
      </c>
      <c r="Q1014" s="578">
        <f>N1014-M1014</f>
        <v>0</v>
      </c>
      <c r="R1014" s="578">
        <f>N1014-L1014</f>
        <v>-93242</v>
      </c>
      <c r="S1014" s="578">
        <f>'Allegato 1.1 (CE) new'!R1014</f>
        <v>0</v>
      </c>
    </row>
    <row r="1015" spans="1:19">
      <c r="A1015" s="605"/>
      <c r="B1015" s="393" t="s">
        <v>2531</v>
      </c>
      <c r="C1015" s="393" t="s">
        <v>1276</v>
      </c>
      <c r="D1015" s="394" t="s">
        <v>1277</v>
      </c>
      <c r="E1015" s="393">
        <v>9</v>
      </c>
      <c r="F1015" s="395">
        <v>1</v>
      </c>
      <c r="G1015" s="395">
        <v>1</v>
      </c>
      <c r="H1015" s="395">
        <v>3</v>
      </c>
      <c r="I1015" s="395">
        <v>0</v>
      </c>
      <c r="J1015" s="396" t="s">
        <v>295</v>
      </c>
      <c r="K1015" s="593">
        <f>'Allegato 1.1 (CE) new'!L1015</f>
        <v>41665.71</v>
      </c>
      <c r="L1015" s="593">
        <f>'Allegato 1.1 (CE) new'!M1015</f>
        <v>32812</v>
      </c>
      <c r="M1015" s="593">
        <f>'Allegato 1.1 (CE) new'!N1015</f>
        <v>74970</v>
      </c>
      <c r="N1015" s="593">
        <f>'Allegato 1.1 (CE) new'!O1015</f>
        <v>74970</v>
      </c>
      <c r="O1015" s="593">
        <f t="shared" ref="O1015:R1015" si="501">O1016</f>
        <v>76469.399999999994</v>
      </c>
      <c r="P1015" s="593">
        <f t="shared" si="501"/>
        <v>77998.788</v>
      </c>
      <c r="Q1015" s="593">
        <f t="shared" si="501"/>
        <v>0</v>
      </c>
      <c r="R1015" s="593">
        <f t="shared" si="501"/>
        <v>42158</v>
      </c>
      <c r="S1015" s="593">
        <f>'Allegato 1.1 (CE) new'!R1015</f>
        <v>0</v>
      </c>
    </row>
    <row r="1016" spans="1:19">
      <c r="A1016" s="606"/>
      <c r="B1016" s="398" t="s">
        <v>2531</v>
      </c>
      <c r="C1016" s="398" t="s">
        <v>1276</v>
      </c>
      <c r="D1016" s="399" t="s">
        <v>1277</v>
      </c>
      <c r="E1016" s="398">
        <v>9</v>
      </c>
      <c r="F1016" s="400">
        <v>1</v>
      </c>
      <c r="G1016" s="400">
        <v>1</v>
      </c>
      <c r="H1016" s="400">
        <v>3</v>
      </c>
      <c r="I1016" s="400">
        <v>1</v>
      </c>
      <c r="J1016" s="406" t="s">
        <v>295</v>
      </c>
      <c r="K1016" s="594">
        <f>'Allegato 1.1 (CE) new'!L1016</f>
        <v>41665.71</v>
      </c>
      <c r="L1016" s="594">
        <f>'Allegato 1.1 (CE) new'!M1016</f>
        <v>32812</v>
      </c>
      <c r="M1016" s="594">
        <f>'Allegato 1.1 (CE) new'!N1016</f>
        <v>74970</v>
      </c>
      <c r="N1016" s="594">
        <f>'Allegato 1.1 (CE) new'!O1016</f>
        <v>74970</v>
      </c>
      <c r="O1016" s="578">
        <f>N1016*0.02+N1016</f>
        <v>76469.399999999994</v>
      </c>
      <c r="P1016" s="578">
        <f>O1016*0.02+O1016</f>
        <v>77998.788</v>
      </c>
      <c r="Q1016" s="578">
        <f>N1016-M1016</f>
        <v>0</v>
      </c>
      <c r="R1016" s="578">
        <f>N1016-L1016</f>
        <v>42158</v>
      </c>
      <c r="S1016" s="578">
        <f>'Allegato 1.1 (CE) new'!R1016</f>
        <v>0</v>
      </c>
    </row>
    <row r="1017" spans="1:19">
      <c r="A1017" s="605"/>
      <c r="B1017" s="393" t="s">
        <v>2532</v>
      </c>
      <c r="C1017" s="393" t="s">
        <v>1278</v>
      </c>
      <c r="D1017" s="394" t="s">
        <v>1279</v>
      </c>
      <c r="E1017" s="393">
        <v>9</v>
      </c>
      <c r="F1017" s="395">
        <v>1</v>
      </c>
      <c r="G1017" s="395">
        <v>1</v>
      </c>
      <c r="H1017" s="395">
        <v>4</v>
      </c>
      <c r="I1017" s="395">
        <v>0</v>
      </c>
      <c r="J1017" s="396" t="s">
        <v>2533</v>
      </c>
      <c r="K1017" s="593">
        <f>'Allegato 1.1 (CE) new'!L1017</f>
        <v>0</v>
      </c>
      <c r="L1017" s="593">
        <f>'Allegato 1.1 (CE) new'!M1017</f>
        <v>0</v>
      </c>
      <c r="M1017" s="593">
        <f>'Allegato 1.1 (CE) new'!N1017</f>
        <v>0</v>
      </c>
      <c r="N1017" s="593">
        <f>'Allegato 1.1 (CE) new'!O1017</f>
        <v>0</v>
      </c>
      <c r="O1017" s="593">
        <f t="shared" ref="O1017:P1017" si="502">O1018</f>
        <v>0</v>
      </c>
      <c r="P1017" s="593">
        <f t="shared" si="502"/>
        <v>0</v>
      </c>
      <c r="Q1017" s="593">
        <f>Q1018</f>
        <v>0</v>
      </c>
      <c r="R1017" s="593">
        <f>R1018</f>
        <v>0</v>
      </c>
      <c r="S1017" s="593">
        <f>'Allegato 1.1 (CE) new'!R1017</f>
        <v>0</v>
      </c>
    </row>
    <row r="1018" spans="1:19">
      <c r="A1018" s="606"/>
      <c r="B1018" s="398" t="s">
        <v>2532</v>
      </c>
      <c r="C1018" s="398" t="s">
        <v>1278</v>
      </c>
      <c r="D1018" s="399" t="s">
        <v>1279</v>
      </c>
      <c r="E1018" s="398">
        <v>9</v>
      </c>
      <c r="F1018" s="400">
        <v>1</v>
      </c>
      <c r="G1018" s="400">
        <v>1</v>
      </c>
      <c r="H1018" s="400">
        <v>4</v>
      </c>
      <c r="I1018" s="400">
        <v>1</v>
      </c>
      <c r="J1018" s="406" t="s">
        <v>2533</v>
      </c>
      <c r="K1018" s="594">
        <f>'Allegato 1.1 (CE) new'!L1018</f>
        <v>0</v>
      </c>
      <c r="L1018" s="594">
        <f>'Allegato 1.1 (CE) new'!M1018</f>
        <v>0</v>
      </c>
      <c r="M1018" s="594">
        <f>'Allegato 1.1 (CE) new'!N1018</f>
        <v>0</v>
      </c>
      <c r="N1018" s="594">
        <f>'Allegato 1.1 (CE) new'!O1018</f>
        <v>0</v>
      </c>
      <c r="O1018" s="578">
        <f>N1018*0.02+N1018</f>
        <v>0</v>
      </c>
      <c r="P1018" s="578">
        <f>O1018*0.02+O1018</f>
        <v>0</v>
      </c>
      <c r="Q1018" s="578">
        <f>N1018-M1018</f>
        <v>0</v>
      </c>
      <c r="R1018" s="578">
        <f>N1018-L1018</f>
        <v>0</v>
      </c>
      <c r="S1018" s="578">
        <f>'Allegato 1.1 (CE) new'!R1018</f>
        <v>0</v>
      </c>
    </row>
    <row r="1019" spans="1:19">
      <c r="A1019" s="609"/>
      <c r="B1019" s="383" t="s">
        <v>2534</v>
      </c>
      <c r="C1019" s="383" t="s">
        <v>1280</v>
      </c>
      <c r="D1019" s="382" t="s">
        <v>1281</v>
      </c>
      <c r="E1019" s="383">
        <v>9</v>
      </c>
      <c r="F1019" s="384">
        <v>2</v>
      </c>
      <c r="G1019" s="384">
        <v>0</v>
      </c>
      <c r="H1019" s="384">
        <v>0</v>
      </c>
      <c r="I1019" s="384">
        <v>0</v>
      </c>
      <c r="J1019" s="385" t="s">
        <v>297</v>
      </c>
      <c r="K1019" s="591">
        <f>'Allegato 1.1 (CE) new'!L1019</f>
        <v>0</v>
      </c>
      <c r="L1019" s="591">
        <f>'Allegato 1.1 (CE) new'!M1019</f>
        <v>0</v>
      </c>
      <c r="M1019" s="591">
        <f>'Allegato 1.1 (CE) new'!N1019</f>
        <v>0</v>
      </c>
      <c r="N1019" s="591">
        <f>'Allegato 1.1 (CE) new'!O1019</f>
        <v>0</v>
      </c>
      <c r="O1019" s="591">
        <f t="shared" ref="O1019:P1019" si="503">O1020</f>
        <v>0</v>
      </c>
      <c r="P1019" s="591">
        <f t="shared" si="503"/>
        <v>0</v>
      </c>
      <c r="Q1019" s="591">
        <f>Q1020</f>
        <v>0</v>
      </c>
      <c r="R1019" s="591">
        <f>R1020</f>
        <v>0</v>
      </c>
      <c r="S1019" s="591">
        <f>'Allegato 1.1 (CE) new'!R1019</f>
        <v>0</v>
      </c>
    </row>
    <row r="1020" spans="1:19">
      <c r="A1020" s="607"/>
      <c r="B1020" s="389" t="s">
        <v>2534</v>
      </c>
      <c r="C1020" s="389" t="s">
        <v>1280</v>
      </c>
      <c r="D1020" s="388" t="s">
        <v>1281</v>
      </c>
      <c r="E1020" s="389">
        <v>9</v>
      </c>
      <c r="F1020" s="390">
        <v>2</v>
      </c>
      <c r="G1020" s="390">
        <v>1</v>
      </c>
      <c r="H1020" s="390">
        <v>0</v>
      </c>
      <c r="I1020" s="390">
        <v>0</v>
      </c>
      <c r="J1020" s="391" t="s">
        <v>297</v>
      </c>
      <c r="K1020" s="592">
        <f>'Allegato 1.1 (CE) new'!L1020</f>
        <v>0</v>
      </c>
      <c r="L1020" s="592">
        <f>'Allegato 1.1 (CE) new'!M1020</f>
        <v>0</v>
      </c>
      <c r="M1020" s="592">
        <f>'Allegato 1.1 (CE) new'!N1020</f>
        <v>0</v>
      </c>
      <c r="N1020" s="592">
        <f>'Allegato 1.1 (CE) new'!O1020</f>
        <v>0</v>
      </c>
      <c r="O1020" s="592">
        <f t="shared" ref="O1020:P1020" si="504">O1021+O1023</f>
        <v>0</v>
      </c>
      <c r="P1020" s="592">
        <f t="shared" si="504"/>
        <v>0</v>
      </c>
      <c r="Q1020" s="592">
        <f>Q1021+Q1023</f>
        <v>0</v>
      </c>
      <c r="R1020" s="592">
        <f>R1021+R1023</f>
        <v>0</v>
      </c>
      <c r="S1020" s="592">
        <f>'Allegato 1.1 (CE) new'!R1020</f>
        <v>0</v>
      </c>
    </row>
    <row r="1021" spans="1:19">
      <c r="A1021" s="605"/>
      <c r="B1021" s="393" t="s">
        <v>2535</v>
      </c>
      <c r="C1021" s="393" t="s">
        <v>1282</v>
      </c>
      <c r="D1021" s="394" t="s">
        <v>1283</v>
      </c>
      <c r="E1021" s="393">
        <v>9</v>
      </c>
      <c r="F1021" s="395">
        <v>2</v>
      </c>
      <c r="G1021" s="395">
        <v>1</v>
      </c>
      <c r="H1021" s="395">
        <v>1</v>
      </c>
      <c r="I1021" s="395">
        <v>0</v>
      </c>
      <c r="J1021" s="396" t="s">
        <v>2536</v>
      </c>
      <c r="K1021" s="593">
        <f>'Allegato 1.1 (CE) new'!L1021</f>
        <v>0</v>
      </c>
      <c r="L1021" s="593">
        <f>'Allegato 1.1 (CE) new'!M1021</f>
        <v>0</v>
      </c>
      <c r="M1021" s="593">
        <f>'Allegato 1.1 (CE) new'!N1021</f>
        <v>0</v>
      </c>
      <c r="N1021" s="593">
        <f>'Allegato 1.1 (CE) new'!O1021</f>
        <v>0</v>
      </c>
      <c r="O1021" s="593">
        <f t="shared" ref="O1021:P1021" si="505">O1022</f>
        <v>0</v>
      </c>
      <c r="P1021" s="593">
        <f t="shared" si="505"/>
        <v>0</v>
      </c>
      <c r="Q1021" s="593">
        <f>Q1022</f>
        <v>0</v>
      </c>
      <c r="R1021" s="593">
        <f>R1022</f>
        <v>0</v>
      </c>
      <c r="S1021" s="593">
        <f>'Allegato 1.1 (CE) new'!R1021</f>
        <v>0</v>
      </c>
    </row>
    <row r="1022" spans="1:19">
      <c r="A1022" s="606"/>
      <c r="B1022" s="398" t="s">
        <v>2535</v>
      </c>
      <c r="C1022" s="398" t="s">
        <v>1282</v>
      </c>
      <c r="D1022" s="399" t="s">
        <v>1283</v>
      </c>
      <c r="E1022" s="398">
        <v>9</v>
      </c>
      <c r="F1022" s="400">
        <v>2</v>
      </c>
      <c r="G1022" s="400">
        <v>1</v>
      </c>
      <c r="H1022" s="400">
        <v>1</v>
      </c>
      <c r="I1022" s="400">
        <v>1</v>
      </c>
      <c r="J1022" s="406" t="s">
        <v>2536</v>
      </c>
      <c r="K1022" s="594">
        <f>'Allegato 1.1 (CE) new'!L1022</f>
        <v>0</v>
      </c>
      <c r="L1022" s="594">
        <f>'Allegato 1.1 (CE) new'!M1022</f>
        <v>0</v>
      </c>
      <c r="M1022" s="594">
        <f>'Allegato 1.1 (CE) new'!N1022</f>
        <v>0</v>
      </c>
      <c r="N1022" s="594">
        <f>'Allegato 1.1 (CE) new'!O1022</f>
        <v>0</v>
      </c>
      <c r="O1022" s="578">
        <f>N1022*0.02+N1022</f>
        <v>0</v>
      </c>
      <c r="P1022" s="578">
        <f>O1022*0.02+O1022</f>
        <v>0</v>
      </c>
      <c r="Q1022" s="578">
        <f>N1022-M1022</f>
        <v>0</v>
      </c>
      <c r="R1022" s="578">
        <f>N1022-L1022</f>
        <v>0</v>
      </c>
      <c r="S1022" s="578">
        <f>'Allegato 1.1 (CE) new'!R1022</f>
        <v>0</v>
      </c>
    </row>
    <row r="1023" spans="1:19">
      <c r="A1023" s="605"/>
      <c r="B1023" s="393" t="s">
        <v>2537</v>
      </c>
      <c r="C1023" s="393" t="s">
        <v>1284</v>
      </c>
      <c r="D1023" s="394" t="s">
        <v>1285</v>
      </c>
      <c r="E1023" s="393">
        <v>9</v>
      </c>
      <c r="F1023" s="395">
        <v>2</v>
      </c>
      <c r="G1023" s="395">
        <v>1</v>
      </c>
      <c r="H1023" s="395">
        <v>2</v>
      </c>
      <c r="I1023" s="395">
        <v>0</v>
      </c>
      <c r="J1023" s="396" t="s">
        <v>2538</v>
      </c>
      <c r="K1023" s="593">
        <f>'Allegato 1.1 (CE) new'!L1023</f>
        <v>0</v>
      </c>
      <c r="L1023" s="593">
        <f>'Allegato 1.1 (CE) new'!M1023</f>
        <v>0</v>
      </c>
      <c r="M1023" s="593">
        <f>'Allegato 1.1 (CE) new'!N1023</f>
        <v>0</v>
      </c>
      <c r="N1023" s="593">
        <f>'Allegato 1.1 (CE) new'!O1023</f>
        <v>0</v>
      </c>
      <c r="O1023" s="593">
        <f t="shared" ref="O1023:P1023" si="506">O1024</f>
        <v>0</v>
      </c>
      <c r="P1023" s="593">
        <f t="shared" si="506"/>
        <v>0</v>
      </c>
      <c r="Q1023" s="593">
        <f>Q1024</f>
        <v>0</v>
      </c>
      <c r="R1023" s="593">
        <f>R1024</f>
        <v>0</v>
      </c>
      <c r="S1023" s="593">
        <f>'Allegato 1.1 (CE) new'!R1023</f>
        <v>0</v>
      </c>
    </row>
    <row r="1024" spans="1:19">
      <c r="A1024" s="606"/>
      <c r="B1024" s="398" t="s">
        <v>2537</v>
      </c>
      <c r="C1024" s="398" t="s">
        <v>1284</v>
      </c>
      <c r="D1024" s="399" t="s">
        <v>1285</v>
      </c>
      <c r="E1024" s="398">
        <v>9</v>
      </c>
      <c r="F1024" s="400">
        <v>2</v>
      </c>
      <c r="G1024" s="400">
        <v>1</v>
      </c>
      <c r="H1024" s="400">
        <v>2</v>
      </c>
      <c r="I1024" s="400">
        <v>1</v>
      </c>
      <c r="J1024" s="406" t="s">
        <v>2538</v>
      </c>
      <c r="K1024" s="594">
        <f>'Allegato 1.1 (CE) new'!L1024</f>
        <v>0</v>
      </c>
      <c r="L1024" s="594">
        <f>'Allegato 1.1 (CE) new'!M1024</f>
        <v>0</v>
      </c>
      <c r="M1024" s="594">
        <f>'Allegato 1.1 (CE) new'!N1024</f>
        <v>0</v>
      </c>
      <c r="N1024" s="594">
        <f>'Allegato 1.1 (CE) new'!O1024</f>
        <v>0</v>
      </c>
      <c r="O1024" s="578">
        <f>N1024*0.02+N1024</f>
        <v>0</v>
      </c>
      <c r="P1024" s="578">
        <f>O1024*0.02+O1024</f>
        <v>0</v>
      </c>
      <c r="Q1024" s="578">
        <f>N1024-M1024</f>
        <v>0</v>
      </c>
      <c r="R1024" s="578">
        <f>N1024-L1024</f>
        <v>0</v>
      </c>
      <c r="S1024" s="578">
        <f>'Allegato 1.1 (CE) new'!R1024</f>
        <v>0</v>
      </c>
    </row>
    <row r="1025" spans="1:19" ht="25.5">
      <c r="A1025" s="609"/>
      <c r="B1025" s="383" t="s">
        <v>2539</v>
      </c>
      <c r="C1025" s="383" t="s">
        <v>1286</v>
      </c>
      <c r="D1025" s="382" t="s">
        <v>2540</v>
      </c>
      <c r="E1025" s="383">
        <v>9</v>
      </c>
      <c r="F1025" s="384">
        <v>3</v>
      </c>
      <c r="G1025" s="384">
        <v>0</v>
      </c>
      <c r="H1025" s="384">
        <v>0</v>
      </c>
      <c r="I1025" s="384">
        <v>0</v>
      </c>
      <c r="J1025" s="385" t="s">
        <v>2541</v>
      </c>
      <c r="K1025" s="591">
        <f>'Allegato 1.1 (CE) new'!L1025</f>
        <v>0</v>
      </c>
      <c r="L1025" s="591">
        <f>'Allegato 1.1 (CE) new'!M1025</f>
        <v>0</v>
      </c>
      <c r="M1025" s="591">
        <f>'Allegato 1.1 (CE) new'!N1025</f>
        <v>0</v>
      </c>
      <c r="N1025" s="591">
        <f>'Allegato 1.1 (CE) new'!O1025</f>
        <v>0</v>
      </c>
      <c r="O1025" s="591">
        <f t="shared" ref="O1025:R1027" si="507">O1026</f>
        <v>0</v>
      </c>
      <c r="P1025" s="591">
        <f t="shared" si="507"/>
        <v>0</v>
      </c>
      <c r="Q1025" s="591">
        <f t="shared" si="507"/>
        <v>0</v>
      </c>
      <c r="R1025" s="591">
        <f t="shared" si="507"/>
        <v>0</v>
      </c>
      <c r="S1025" s="591">
        <f>'Allegato 1.1 (CE) new'!R1025</f>
        <v>0</v>
      </c>
    </row>
    <row r="1026" spans="1:19" ht="25.5">
      <c r="A1026" s="607"/>
      <c r="B1026" s="389" t="s">
        <v>2539</v>
      </c>
      <c r="C1026" s="389" t="s">
        <v>1286</v>
      </c>
      <c r="D1026" s="388" t="s">
        <v>2540</v>
      </c>
      <c r="E1026" s="389">
        <v>9</v>
      </c>
      <c r="F1026" s="390">
        <v>3</v>
      </c>
      <c r="G1026" s="390">
        <v>1</v>
      </c>
      <c r="H1026" s="390">
        <v>0</v>
      </c>
      <c r="I1026" s="390">
        <v>0</v>
      </c>
      <c r="J1026" s="391" t="s">
        <v>2541</v>
      </c>
      <c r="K1026" s="592">
        <f>'Allegato 1.1 (CE) new'!L1026</f>
        <v>0</v>
      </c>
      <c r="L1026" s="592">
        <f>'Allegato 1.1 (CE) new'!M1026</f>
        <v>0</v>
      </c>
      <c r="M1026" s="592">
        <f>'Allegato 1.1 (CE) new'!N1026</f>
        <v>0</v>
      </c>
      <c r="N1026" s="592">
        <f>'Allegato 1.1 (CE) new'!O1026</f>
        <v>0</v>
      </c>
      <c r="O1026" s="592">
        <f t="shared" si="507"/>
        <v>0</v>
      </c>
      <c r="P1026" s="592">
        <f t="shared" si="507"/>
        <v>0</v>
      </c>
      <c r="Q1026" s="592">
        <f t="shared" si="507"/>
        <v>0</v>
      </c>
      <c r="R1026" s="592">
        <f t="shared" si="507"/>
        <v>0</v>
      </c>
      <c r="S1026" s="592">
        <f>'Allegato 1.1 (CE) new'!R1026</f>
        <v>0</v>
      </c>
    </row>
    <row r="1027" spans="1:19">
      <c r="A1027" s="605"/>
      <c r="B1027" s="393" t="s">
        <v>2539</v>
      </c>
      <c r="C1027" s="393" t="s">
        <v>1286</v>
      </c>
      <c r="D1027" s="394" t="s">
        <v>1287</v>
      </c>
      <c r="E1027" s="393">
        <v>9</v>
      </c>
      <c r="F1027" s="395">
        <v>3</v>
      </c>
      <c r="G1027" s="395">
        <v>1</v>
      </c>
      <c r="H1027" s="395">
        <v>1</v>
      </c>
      <c r="I1027" s="395">
        <v>0</v>
      </c>
      <c r="J1027" s="396" t="s">
        <v>2542</v>
      </c>
      <c r="K1027" s="593">
        <f>'Allegato 1.1 (CE) new'!L1027</f>
        <v>0</v>
      </c>
      <c r="L1027" s="593">
        <f>'Allegato 1.1 (CE) new'!M1027</f>
        <v>0</v>
      </c>
      <c r="M1027" s="593">
        <f>'Allegato 1.1 (CE) new'!N1027</f>
        <v>0</v>
      </c>
      <c r="N1027" s="593">
        <f>'Allegato 1.1 (CE) new'!O1027</f>
        <v>0</v>
      </c>
      <c r="O1027" s="593">
        <f t="shared" si="507"/>
        <v>0</v>
      </c>
      <c r="P1027" s="593">
        <f t="shared" si="507"/>
        <v>0</v>
      </c>
      <c r="Q1027" s="593">
        <f t="shared" si="507"/>
        <v>0</v>
      </c>
      <c r="R1027" s="593">
        <f t="shared" si="507"/>
        <v>0</v>
      </c>
      <c r="S1027" s="593">
        <f>'Allegato 1.1 (CE) new'!R1027</f>
        <v>0</v>
      </c>
    </row>
    <row r="1028" spans="1:19">
      <c r="A1028" s="606"/>
      <c r="B1028" s="398" t="s">
        <v>2539</v>
      </c>
      <c r="C1028" s="398" t="s">
        <v>1286</v>
      </c>
      <c r="D1028" s="399" t="s">
        <v>1287</v>
      </c>
      <c r="E1028" s="398">
        <v>9</v>
      </c>
      <c r="F1028" s="400">
        <v>3</v>
      </c>
      <c r="G1028" s="400">
        <v>1</v>
      </c>
      <c r="H1028" s="400">
        <v>1</v>
      </c>
      <c r="I1028" s="400">
        <v>1</v>
      </c>
      <c r="J1028" s="406" t="s">
        <v>2542</v>
      </c>
      <c r="K1028" s="594">
        <f>'Allegato 1.1 (CE) new'!L1028</f>
        <v>0</v>
      </c>
      <c r="L1028" s="594">
        <f>'Allegato 1.1 (CE) new'!M1028</f>
        <v>0</v>
      </c>
      <c r="M1028" s="594">
        <f>'Allegato 1.1 (CE) new'!N1028</f>
        <v>0</v>
      </c>
      <c r="N1028" s="594">
        <f>'Allegato 1.1 (CE) new'!O1028</f>
        <v>0</v>
      </c>
      <c r="O1028" s="578">
        <f>N1028*0.02+N1028</f>
        <v>0</v>
      </c>
      <c r="P1028" s="578">
        <f>O1028*0.02+O1028</f>
        <v>0</v>
      </c>
      <c r="Q1028" s="578">
        <f>N1028-M1028</f>
        <v>0</v>
      </c>
      <c r="R1028" s="578">
        <f>N1028-L1028</f>
        <v>0</v>
      </c>
      <c r="S1028" s="578">
        <f>'Allegato 1.1 (CE) new'!R1028</f>
        <v>0</v>
      </c>
    </row>
    <row r="1029" spans="1:19">
      <c r="A1029" s="606"/>
      <c r="B1029" s="398"/>
      <c r="C1029" s="398"/>
      <c r="D1029" s="399"/>
      <c r="E1029" s="398"/>
      <c r="F1029" s="400"/>
      <c r="G1029" s="400"/>
      <c r="H1029" s="400"/>
      <c r="I1029" s="400"/>
      <c r="J1029" s="406"/>
      <c r="K1029" s="594">
        <f>'Allegato 1.1 (CE) new'!L1029</f>
        <v>0</v>
      </c>
      <c r="L1029" s="594">
        <f>'Allegato 1.1 (CE) new'!M1029</f>
        <v>0</v>
      </c>
      <c r="M1029" s="594">
        <f>'Allegato 1.1 (CE) new'!N1029</f>
        <v>0</v>
      </c>
      <c r="N1029" s="594">
        <f>'Allegato 1.1 (CE) new'!O1029</f>
        <v>0</v>
      </c>
      <c r="O1029" s="578"/>
      <c r="P1029" s="578"/>
      <c r="Q1029" s="594"/>
      <c r="R1029" s="594"/>
      <c r="S1029" s="578">
        <f>'Allegato 1.1 (CE) new'!R1029</f>
        <v>0</v>
      </c>
    </row>
    <row r="1030" spans="1:19" ht="14.25">
      <c r="A1030" s="606"/>
      <c r="B1030" s="398"/>
      <c r="C1030" s="398"/>
      <c r="D1030" s="399"/>
      <c r="E1030" s="430" t="s">
        <v>2543</v>
      </c>
      <c r="F1030" s="431"/>
      <c r="G1030" s="431"/>
      <c r="H1030" s="431"/>
      <c r="I1030" s="431"/>
      <c r="J1030" s="432"/>
      <c r="K1030" s="586">
        <f>'Allegato 1.1 (CE) new'!L1030</f>
        <v>6323585.2800000003</v>
      </c>
      <c r="L1030" s="586">
        <f>'Allegato 1.1 (CE) new'!M1030</f>
        <v>6147018</v>
      </c>
      <c r="M1030" s="586">
        <f>'Allegato 1.1 (CE) new'!N1030</f>
        <v>5939317</v>
      </c>
      <c r="N1030" s="586">
        <f>'Allegato 1.1 (CE) new'!O1030</f>
        <v>5987303</v>
      </c>
      <c r="O1030" s="586">
        <f t="shared" ref="O1030:R1030" si="508">O1008</f>
        <v>6107049.0600000005</v>
      </c>
      <c r="P1030" s="586">
        <f t="shared" si="508"/>
        <v>6229190.0411999999</v>
      </c>
      <c r="Q1030" s="586">
        <f t="shared" si="508"/>
        <v>47986</v>
      </c>
      <c r="R1030" s="586">
        <f t="shared" si="508"/>
        <v>-159715</v>
      </c>
      <c r="S1030" s="586">
        <f>'Allegato 1.1 (CE) new'!R1030</f>
        <v>0</v>
      </c>
    </row>
    <row r="1031" spans="1:19" s="355" customFormat="1" ht="15">
      <c r="A1031" s="612"/>
      <c r="B1031" s="436"/>
      <c r="C1031" s="436"/>
      <c r="D1031" s="405"/>
      <c r="E1031" s="441"/>
      <c r="F1031" s="442"/>
      <c r="G1031" s="442"/>
      <c r="H1031" s="442"/>
      <c r="I1031" s="442"/>
      <c r="J1031" s="443"/>
      <c r="K1031" s="589">
        <f>'Allegato 1.1 (CE) new'!L1031</f>
        <v>0</v>
      </c>
      <c r="L1031" s="589">
        <f>'Allegato 1.1 (CE) new'!M1031</f>
        <v>0</v>
      </c>
      <c r="M1031" s="589">
        <f>'Allegato 1.1 (CE) new'!N1031</f>
        <v>0</v>
      </c>
      <c r="N1031" s="589">
        <f>'Allegato 1.1 (CE) new'!O1031</f>
        <v>0</v>
      </c>
      <c r="O1031" s="445"/>
      <c r="P1031" s="445"/>
      <c r="Q1031" s="589"/>
      <c r="R1031" s="589"/>
      <c r="S1031" s="445">
        <f>'Allegato 1.1 (CE) new'!R1031</f>
        <v>0</v>
      </c>
    </row>
    <row r="1032" spans="1:19">
      <c r="B1032" s="398"/>
      <c r="C1032" s="398"/>
      <c r="D1032" s="406"/>
      <c r="E1032" s="613"/>
      <c r="F1032" s="613"/>
      <c r="G1032" s="613"/>
      <c r="H1032" s="613"/>
      <c r="I1032" s="613"/>
      <c r="J1032" s="613"/>
      <c r="K1032" s="523">
        <f>'Allegato 1.1 (CE) new'!L1032</f>
        <v>0</v>
      </c>
      <c r="L1032" s="523">
        <f>'Allegato 1.1 (CE) new'!M1032</f>
        <v>0</v>
      </c>
      <c r="M1032" s="341">
        <f>'Allegato 1.1 (CE) new'!N1032</f>
        <v>0</v>
      </c>
      <c r="N1032" s="523">
        <f>'Allegato 1.1 (CE) new'!O1032</f>
        <v>0</v>
      </c>
      <c r="O1032" s="340"/>
      <c r="P1032" s="340"/>
      <c r="Q1032" s="440"/>
      <c r="R1032" s="440"/>
      <c r="S1032" s="341">
        <f>'Allegato 1.1 (CE) new'!R1032</f>
        <v>0</v>
      </c>
    </row>
    <row r="1033" spans="1:19" ht="14.25">
      <c r="B1033" s="398"/>
      <c r="C1033" s="398"/>
      <c r="D1033" s="406"/>
      <c r="E1033" s="448" t="s">
        <v>2544</v>
      </c>
      <c r="F1033" s="449"/>
      <c r="G1033" s="449"/>
      <c r="H1033" s="449"/>
      <c r="I1033" s="449"/>
      <c r="J1033" s="450"/>
      <c r="K1033" s="590">
        <f>'Allegato 1.1 (CE) new'!L1033</f>
        <v>-2484170.639999989</v>
      </c>
      <c r="L1033" s="590">
        <f>'Allegato 1.1 (CE) new'!M1033</f>
        <v>0</v>
      </c>
      <c r="M1033" s="590">
        <f>'Allegato 1.1 (CE) new'!N1033</f>
        <v>-2271513</v>
      </c>
      <c r="N1033" s="590">
        <f>'Allegato 1.1 (CE) new'!O1033</f>
        <v>0</v>
      </c>
      <c r="O1033" s="590">
        <f t="shared" ref="O1033:R1033" si="509">O3-O240+O878+O925+O937-O1008</f>
        <v>-557477.59999999311</v>
      </c>
      <c r="P1033" s="590">
        <f t="shared" si="509"/>
        <v>-568627.15199992899</v>
      </c>
      <c r="Q1033" s="590">
        <f t="shared" si="509"/>
        <v>2438727.3231818182</v>
      </c>
      <c r="R1033" s="590">
        <f t="shared" si="509"/>
        <v>0</v>
      </c>
      <c r="S1033" s="590">
        <f>'Allegato 1.1 (CE) new'!R1033</f>
        <v>0</v>
      </c>
    </row>
  </sheetData>
  <autoFilter ref="B1:T1033"/>
  <pageMargins left="0.19685039370078741" right="0.19685039370078741" top="0.78740157480314965" bottom="0.39370078740157483" header="0" footer="0"/>
  <pageSetup paperSize="9" scale="67" orientation="landscape" r:id="rId1"/>
  <headerFooter alignWithMargins="0">
    <oddHeader>&amp;L&amp;"Arial,Grassetto"ASP - VV&amp;C&amp;"-,Grassetto"&amp;12BEP 2018
CONFRONTI:  PREVENTIVO 2017 - PRE-CONSUNTIVO 2017
E TETTI DI SPESA BENI E SERVIZI&amp;RBEP 2018 e  Pluriennale 2018 -2020</oddHeader>
    <oddFooter>&amp;C&amp;P di &amp;N</oddFooter>
  </headerFooter>
  <rowBreaks count="4" manualBreakCount="4">
    <brk id="239" max="16" man="1"/>
    <brk id="546" max="16" man="1"/>
    <brk id="877" max="16" man="1"/>
    <brk id="1007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65"/>
  <sheetViews>
    <sheetView showGridLines="0" view="pageBreakPreview" zoomScale="90" zoomScaleNormal="100" zoomScaleSheetLayoutView="90" workbookViewId="0">
      <pane ySplit="5" topLeftCell="A147" activePane="bottomLeft" state="frozen"/>
      <selection activeCell="M157" sqref="M157"/>
      <selection pane="bottomLeft" activeCell="M157" sqref="M157"/>
    </sheetView>
  </sheetViews>
  <sheetFormatPr defaultColWidth="10.42578125" defaultRowHeight="15.75"/>
  <cols>
    <col min="1" max="1" width="4" style="166" customWidth="1"/>
    <col min="2" max="2" width="4.5703125" style="166" customWidth="1"/>
    <col min="3" max="3" width="1.85546875" style="166" customWidth="1"/>
    <col min="4" max="6" width="4" style="166" customWidth="1"/>
    <col min="7" max="7" width="68.7109375" style="10" customWidth="1"/>
    <col min="8" max="8" width="15.85546875" style="10" customWidth="1"/>
    <col min="9" max="9" width="15.7109375" style="10" bestFit="1" customWidth="1"/>
    <col min="10" max="10" width="17.140625" style="332" bestFit="1" customWidth="1"/>
    <col min="11" max="11" width="16.85546875" style="332" bestFit="1" customWidth="1"/>
    <col min="12" max="12" width="18.5703125" style="10" customWidth="1"/>
    <col min="13" max="13" width="13.140625" style="10" customWidth="1"/>
    <col min="14" max="14" width="15.85546875" style="10" bestFit="1" customWidth="1"/>
    <col min="15" max="15" width="15.7109375" style="10" bestFit="1" customWidth="1"/>
    <col min="16" max="257" width="10.42578125" style="10"/>
    <col min="258" max="258" width="4" style="10" customWidth="1"/>
    <col min="259" max="259" width="4.5703125" style="10" customWidth="1"/>
    <col min="260" max="260" width="1.85546875" style="10" customWidth="1"/>
    <col min="261" max="263" width="4" style="10" customWidth="1"/>
    <col min="264" max="264" width="53" style="10" customWidth="1"/>
    <col min="265" max="265" width="0" style="10" hidden="1" customWidth="1"/>
    <col min="266" max="267" width="21.42578125" style="10" customWidth="1"/>
    <col min="268" max="268" width="18.5703125" style="10" customWidth="1"/>
    <col min="269" max="269" width="13.140625" style="10" customWidth="1"/>
    <col min="270" max="513" width="10.42578125" style="10"/>
    <col min="514" max="514" width="4" style="10" customWidth="1"/>
    <col min="515" max="515" width="4.5703125" style="10" customWidth="1"/>
    <col min="516" max="516" width="1.85546875" style="10" customWidth="1"/>
    <col min="517" max="519" width="4" style="10" customWidth="1"/>
    <col min="520" max="520" width="53" style="10" customWidth="1"/>
    <col min="521" max="521" width="0" style="10" hidden="1" customWidth="1"/>
    <col min="522" max="523" width="21.42578125" style="10" customWidth="1"/>
    <col min="524" max="524" width="18.5703125" style="10" customWidth="1"/>
    <col min="525" max="525" width="13.140625" style="10" customWidth="1"/>
    <col min="526" max="769" width="10.42578125" style="10"/>
    <col min="770" max="770" width="4" style="10" customWidth="1"/>
    <col min="771" max="771" width="4.5703125" style="10" customWidth="1"/>
    <col min="772" max="772" width="1.85546875" style="10" customWidth="1"/>
    <col min="773" max="775" width="4" style="10" customWidth="1"/>
    <col min="776" max="776" width="53" style="10" customWidth="1"/>
    <col min="777" max="777" width="0" style="10" hidden="1" customWidth="1"/>
    <col min="778" max="779" width="21.42578125" style="10" customWidth="1"/>
    <col min="780" max="780" width="18.5703125" style="10" customWidth="1"/>
    <col min="781" max="781" width="13.140625" style="10" customWidth="1"/>
    <col min="782" max="1025" width="10.42578125" style="10"/>
    <col min="1026" max="1026" width="4" style="10" customWidth="1"/>
    <col min="1027" max="1027" width="4.5703125" style="10" customWidth="1"/>
    <col min="1028" max="1028" width="1.85546875" style="10" customWidth="1"/>
    <col min="1029" max="1031" width="4" style="10" customWidth="1"/>
    <col min="1032" max="1032" width="53" style="10" customWidth="1"/>
    <col min="1033" max="1033" width="0" style="10" hidden="1" customWidth="1"/>
    <col min="1034" max="1035" width="21.42578125" style="10" customWidth="1"/>
    <col min="1036" max="1036" width="18.5703125" style="10" customWidth="1"/>
    <col min="1037" max="1037" width="13.140625" style="10" customWidth="1"/>
    <col min="1038" max="1281" width="10.42578125" style="10"/>
    <col min="1282" max="1282" width="4" style="10" customWidth="1"/>
    <col min="1283" max="1283" width="4.5703125" style="10" customWidth="1"/>
    <col min="1284" max="1284" width="1.85546875" style="10" customWidth="1"/>
    <col min="1285" max="1287" width="4" style="10" customWidth="1"/>
    <col min="1288" max="1288" width="53" style="10" customWidth="1"/>
    <col min="1289" max="1289" width="0" style="10" hidden="1" customWidth="1"/>
    <col min="1290" max="1291" width="21.42578125" style="10" customWidth="1"/>
    <col min="1292" max="1292" width="18.5703125" style="10" customWidth="1"/>
    <col min="1293" max="1293" width="13.140625" style="10" customWidth="1"/>
    <col min="1294" max="1537" width="10.42578125" style="10"/>
    <col min="1538" max="1538" width="4" style="10" customWidth="1"/>
    <col min="1539" max="1539" width="4.5703125" style="10" customWidth="1"/>
    <col min="1540" max="1540" width="1.85546875" style="10" customWidth="1"/>
    <col min="1541" max="1543" width="4" style="10" customWidth="1"/>
    <col min="1544" max="1544" width="53" style="10" customWidth="1"/>
    <col min="1545" max="1545" width="0" style="10" hidden="1" customWidth="1"/>
    <col min="1546" max="1547" width="21.42578125" style="10" customWidth="1"/>
    <col min="1548" max="1548" width="18.5703125" style="10" customWidth="1"/>
    <col min="1549" max="1549" width="13.140625" style="10" customWidth="1"/>
    <col min="1550" max="1793" width="10.42578125" style="10"/>
    <col min="1794" max="1794" width="4" style="10" customWidth="1"/>
    <col min="1795" max="1795" width="4.5703125" style="10" customWidth="1"/>
    <col min="1796" max="1796" width="1.85546875" style="10" customWidth="1"/>
    <col min="1797" max="1799" width="4" style="10" customWidth="1"/>
    <col min="1800" max="1800" width="53" style="10" customWidth="1"/>
    <col min="1801" max="1801" width="0" style="10" hidden="1" customWidth="1"/>
    <col min="1802" max="1803" width="21.42578125" style="10" customWidth="1"/>
    <col min="1804" max="1804" width="18.5703125" style="10" customWidth="1"/>
    <col min="1805" max="1805" width="13.140625" style="10" customWidth="1"/>
    <col min="1806" max="2049" width="10.42578125" style="10"/>
    <col min="2050" max="2050" width="4" style="10" customWidth="1"/>
    <col min="2051" max="2051" width="4.5703125" style="10" customWidth="1"/>
    <col min="2052" max="2052" width="1.85546875" style="10" customWidth="1"/>
    <col min="2053" max="2055" width="4" style="10" customWidth="1"/>
    <col min="2056" max="2056" width="53" style="10" customWidth="1"/>
    <col min="2057" max="2057" width="0" style="10" hidden="1" customWidth="1"/>
    <col min="2058" max="2059" width="21.42578125" style="10" customWidth="1"/>
    <col min="2060" max="2060" width="18.5703125" style="10" customWidth="1"/>
    <col min="2061" max="2061" width="13.140625" style="10" customWidth="1"/>
    <col min="2062" max="2305" width="10.42578125" style="10"/>
    <col min="2306" max="2306" width="4" style="10" customWidth="1"/>
    <col min="2307" max="2307" width="4.5703125" style="10" customWidth="1"/>
    <col min="2308" max="2308" width="1.85546875" style="10" customWidth="1"/>
    <col min="2309" max="2311" width="4" style="10" customWidth="1"/>
    <col min="2312" max="2312" width="53" style="10" customWidth="1"/>
    <col min="2313" max="2313" width="0" style="10" hidden="1" customWidth="1"/>
    <col min="2314" max="2315" width="21.42578125" style="10" customWidth="1"/>
    <col min="2316" max="2316" width="18.5703125" style="10" customWidth="1"/>
    <col min="2317" max="2317" width="13.140625" style="10" customWidth="1"/>
    <col min="2318" max="2561" width="10.42578125" style="10"/>
    <col min="2562" max="2562" width="4" style="10" customWidth="1"/>
    <col min="2563" max="2563" width="4.5703125" style="10" customWidth="1"/>
    <col min="2564" max="2564" width="1.85546875" style="10" customWidth="1"/>
    <col min="2565" max="2567" width="4" style="10" customWidth="1"/>
    <col min="2568" max="2568" width="53" style="10" customWidth="1"/>
    <col min="2569" max="2569" width="0" style="10" hidden="1" customWidth="1"/>
    <col min="2570" max="2571" width="21.42578125" style="10" customWidth="1"/>
    <col min="2572" max="2572" width="18.5703125" style="10" customWidth="1"/>
    <col min="2573" max="2573" width="13.140625" style="10" customWidth="1"/>
    <col min="2574" max="2817" width="10.42578125" style="10"/>
    <col min="2818" max="2818" width="4" style="10" customWidth="1"/>
    <col min="2819" max="2819" width="4.5703125" style="10" customWidth="1"/>
    <col min="2820" max="2820" width="1.85546875" style="10" customWidth="1"/>
    <col min="2821" max="2823" width="4" style="10" customWidth="1"/>
    <col min="2824" max="2824" width="53" style="10" customWidth="1"/>
    <col min="2825" max="2825" width="0" style="10" hidden="1" customWidth="1"/>
    <col min="2826" max="2827" width="21.42578125" style="10" customWidth="1"/>
    <col min="2828" max="2828" width="18.5703125" style="10" customWidth="1"/>
    <col min="2829" max="2829" width="13.140625" style="10" customWidth="1"/>
    <col min="2830" max="3073" width="10.42578125" style="10"/>
    <col min="3074" max="3074" width="4" style="10" customWidth="1"/>
    <col min="3075" max="3075" width="4.5703125" style="10" customWidth="1"/>
    <col min="3076" max="3076" width="1.85546875" style="10" customWidth="1"/>
    <col min="3077" max="3079" width="4" style="10" customWidth="1"/>
    <col min="3080" max="3080" width="53" style="10" customWidth="1"/>
    <col min="3081" max="3081" width="0" style="10" hidden="1" customWidth="1"/>
    <col min="3082" max="3083" width="21.42578125" style="10" customWidth="1"/>
    <col min="3084" max="3084" width="18.5703125" style="10" customWidth="1"/>
    <col min="3085" max="3085" width="13.140625" style="10" customWidth="1"/>
    <col min="3086" max="3329" width="10.42578125" style="10"/>
    <col min="3330" max="3330" width="4" style="10" customWidth="1"/>
    <col min="3331" max="3331" width="4.5703125" style="10" customWidth="1"/>
    <col min="3332" max="3332" width="1.85546875" style="10" customWidth="1"/>
    <col min="3333" max="3335" width="4" style="10" customWidth="1"/>
    <col min="3336" max="3336" width="53" style="10" customWidth="1"/>
    <col min="3337" max="3337" width="0" style="10" hidden="1" customWidth="1"/>
    <col min="3338" max="3339" width="21.42578125" style="10" customWidth="1"/>
    <col min="3340" max="3340" width="18.5703125" style="10" customWidth="1"/>
    <col min="3341" max="3341" width="13.140625" style="10" customWidth="1"/>
    <col min="3342" max="3585" width="10.42578125" style="10"/>
    <col min="3586" max="3586" width="4" style="10" customWidth="1"/>
    <col min="3587" max="3587" width="4.5703125" style="10" customWidth="1"/>
    <col min="3588" max="3588" width="1.85546875" style="10" customWidth="1"/>
    <col min="3589" max="3591" width="4" style="10" customWidth="1"/>
    <col min="3592" max="3592" width="53" style="10" customWidth="1"/>
    <col min="3593" max="3593" width="0" style="10" hidden="1" customWidth="1"/>
    <col min="3594" max="3595" width="21.42578125" style="10" customWidth="1"/>
    <col min="3596" max="3596" width="18.5703125" style="10" customWidth="1"/>
    <col min="3597" max="3597" width="13.140625" style="10" customWidth="1"/>
    <col min="3598" max="3841" width="10.42578125" style="10"/>
    <col min="3842" max="3842" width="4" style="10" customWidth="1"/>
    <col min="3843" max="3843" width="4.5703125" style="10" customWidth="1"/>
    <col min="3844" max="3844" width="1.85546875" style="10" customWidth="1"/>
    <col min="3845" max="3847" width="4" style="10" customWidth="1"/>
    <col min="3848" max="3848" width="53" style="10" customWidth="1"/>
    <col min="3849" max="3849" width="0" style="10" hidden="1" customWidth="1"/>
    <col min="3850" max="3851" width="21.42578125" style="10" customWidth="1"/>
    <col min="3852" max="3852" width="18.5703125" style="10" customWidth="1"/>
    <col min="3853" max="3853" width="13.140625" style="10" customWidth="1"/>
    <col min="3854" max="4097" width="10.42578125" style="10"/>
    <col min="4098" max="4098" width="4" style="10" customWidth="1"/>
    <col min="4099" max="4099" width="4.5703125" style="10" customWidth="1"/>
    <col min="4100" max="4100" width="1.85546875" style="10" customWidth="1"/>
    <col min="4101" max="4103" width="4" style="10" customWidth="1"/>
    <col min="4104" max="4104" width="53" style="10" customWidth="1"/>
    <col min="4105" max="4105" width="0" style="10" hidden="1" customWidth="1"/>
    <col min="4106" max="4107" width="21.42578125" style="10" customWidth="1"/>
    <col min="4108" max="4108" width="18.5703125" style="10" customWidth="1"/>
    <col min="4109" max="4109" width="13.140625" style="10" customWidth="1"/>
    <col min="4110" max="4353" width="10.42578125" style="10"/>
    <col min="4354" max="4354" width="4" style="10" customWidth="1"/>
    <col min="4355" max="4355" width="4.5703125" style="10" customWidth="1"/>
    <col min="4356" max="4356" width="1.85546875" style="10" customWidth="1"/>
    <col min="4357" max="4359" width="4" style="10" customWidth="1"/>
    <col min="4360" max="4360" width="53" style="10" customWidth="1"/>
    <col min="4361" max="4361" width="0" style="10" hidden="1" customWidth="1"/>
    <col min="4362" max="4363" width="21.42578125" style="10" customWidth="1"/>
    <col min="4364" max="4364" width="18.5703125" style="10" customWidth="1"/>
    <col min="4365" max="4365" width="13.140625" style="10" customWidth="1"/>
    <col min="4366" max="4609" width="10.42578125" style="10"/>
    <col min="4610" max="4610" width="4" style="10" customWidth="1"/>
    <col min="4611" max="4611" width="4.5703125" style="10" customWidth="1"/>
    <col min="4612" max="4612" width="1.85546875" style="10" customWidth="1"/>
    <col min="4613" max="4615" width="4" style="10" customWidth="1"/>
    <col min="4616" max="4616" width="53" style="10" customWidth="1"/>
    <col min="4617" max="4617" width="0" style="10" hidden="1" customWidth="1"/>
    <col min="4618" max="4619" width="21.42578125" style="10" customWidth="1"/>
    <col min="4620" max="4620" width="18.5703125" style="10" customWidth="1"/>
    <col min="4621" max="4621" width="13.140625" style="10" customWidth="1"/>
    <col min="4622" max="4865" width="10.42578125" style="10"/>
    <col min="4866" max="4866" width="4" style="10" customWidth="1"/>
    <col min="4867" max="4867" width="4.5703125" style="10" customWidth="1"/>
    <col min="4868" max="4868" width="1.85546875" style="10" customWidth="1"/>
    <col min="4869" max="4871" width="4" style="10" customWidth="1"/>
    <col min="4872" max="4872" width="53" style="10" customWidth="1"/>
    <col min="4873" max="4873" width="0" style="10" hidden="1" customWidth="1"/>
    <col min="4874" max="4875" width="21.42578125" style="10" customWidth="1"/>
    <col min="4876" max="4876" width="18.5703125" style="10" customWidth="1"/>
    <col min="4877" max="4877" width="13.140625" style="10" customWidth="1"/>
    <col min="4878" max="5121" width="10.42578125" style="10"/>
    <col min="5122" max="5122" width="4" style="10" customWidth="1"/>
    <col min="5123" max="5123" width="4.5703125" style="10" customWidth="1"/>
    <col min="5124" max="5124" width="1.85546875" style="10" customWidth="1"/>
    <col min="5125" max="5127" width="4" style="10" customWidth="1"/>
    <col min="5128" max="5128" width="53" style="10" customWidth="1"/>
    <col min="5129" max="5129" width="0" style="10" hidden="1" customWidth="1"/>
    <col min="5130" max="5131" width="21.42578125" style="10" customWidth="1"/>
    <col min="5132" max="5132" width="18.5703125" style="10" customWidth="1"/>
    <col min="5133" max="5133" width="13.140625" style="10" customWidth="1"/>
    <col min="5134" max="5377" width="10.42578125" style="10"/>
    <col min="5378" max="5378" width="4" style="10" customWidth="1"/>
    <col min="5379" max="5379" width="4.5703125" style="10" customWidth="1"/>
    <col min="5380" max="5380" width="1.85546875" style="10" customWidth="1"/>
    <col min="5381" max="5383" width="4" style="10" customWidth="1"/>
    <col min="5384" max="5384" width="53" style="10" customWidth="1"/>
    <col min="5385" max="5385" width="0" style="10" hidden="1" customWidth="1"/>
    <col min="5386" max="5387" width="21.42578125" style="10" customWidth="1"/>
    <col min="5388" max="5388" width="18.5703125" style="10" customWidth="1"/>
    <col min="5389" max="5389" width="13.140625" style="10" customWidth="1"/>
    <col min="5390" max="5633" width="10.42578125" style="10"/>
    <col min="5634" max="5634" width="4" style="10" customWidth="1"/>
    <col min="5635" max="5635" width="4.5703125" style="10" customWidth="1"/>
    <col min="5636" max="5636" width="1.85546875" style="10" customWidth="1"/>
    <col min="5637" max="5639" width="4" style="10" customWidth="1"/>
    <col min="5640" max="5640" width="53" style="10" customWidth="1"/>
    <col min="5641" max="5641" width="0" style="10" hidden="1" customWidth="1"/>
    <col min="5642" max="5643" width="21.42578125" style="10" customWidth="1"/>
    <col min="5644" max="5644" width="18.5703125" style="10" customWidth="1"/>
    <col min="5645" max="5645" width="13.140625" style="10" customWidth="1"/>
    <col min="5646" max="5889" width="10.42578125" style="10"/>
    <col min="5890" max="5890" width="4" style="10" customWidth="1"/>
    <col min="5891" max="5891" width="4.5703125" style="10" customWidth="1"/>
    <col min="5892" max="5892" width="1.85546875" style="10" customWidth="1"/>
    <col min="5893" max="5895" width="4" style="10" customWidth="1"/>
    <col min="5896" max="5896" width="53" style="10" customWidth="1"/>
    <col min="5897" max="5897" width="0" style="10" hidden="1" customWidth="1"/>
    <col min="5898" max="5899" width="21.42578125" style="10" customWidth="1"/>
    <col min="5900" max="5900" width="18.5703125" style="10" customWidth="1"/>
    <col min="5901" max="5901" width="13.140625" style="10" customWidth="1"/>
    <col min="5902" max="6145" width="10.42578125" style="10"/>
    <col min="6146" max="6146" width="4" style="10" customWidth="1"/>
    <col min="6147" max="6147" width="4.5703125" style="10" customWidth="1"/>
    <col min="6148" max="6148" width="1.85546875" style="10" customWidth="1"/>
    <col min="6149" max="6151" width="4" style="10" customWidth="1"/>
    <col min="6152" max="6152" width="53" style="10" customWidth="1"/>
    <col min="6153" max="6153" width="0" style="10" hidden="1" customWidth="1"/>
    <col min="6154" max="6155" width="21.42578125" style="10" customWidth="1"/>
    <col min="6156" max="6156" width="18.5703125" style="10" customWidth="1"/>
    <col min="6157" max="6157" width="13.140625" style="10" customWidth="1"/>
    <col min="6158" max="6401" width="10.42578125" style="10"/>
    <col min="6402" max="6402" width="4" style="10" customWidth="1"/>
    <col min="6403" max="6403" width="4.5703125" style="10" customWidth="1"/>
    <col min="6404" max="6404" width="1.85546875" style="10" customWidth="1"/>
    <col min="6405" max="6407" width="4" style="10" customWidth="1"/>
    <col min="6408" max="6408" width="53" style="10" customWidth="1"/>
    <col min="6409" max="6409" width="0" style="10" hidden="1" customWidth="1"/>
    <col min="6410" max="6411" width="21.42578125" style="10" customWidth="1"/>
    <col min="6412" max="6412" width="18.5703125" style="10" customWidth="1"/>
    <col min="6413" max="6413" width="13.140625" style="10" customWidth="1"/>
    <col min="6414" max="6657" width="10.42578125" style="10"/>
    <col min="6658" max="6658" width="4" style="10" customWidth="1"/>
    <col min="6659" max="6659" width="4.5703125" style="10" customWidth="1"/>
    <col min="6660" max="6660" width="1.85546875" style="10" customWidth="1"/>
    <col min="6661" max="6663" width="4" style="10" customWidth="1"/>
    <col min="6664" max="6664" width="53" style="10" customWidth="1"/>
    <col min="6665" max="6665" width="0" style="10" hidden="1" customWidth="1"/>
    <col min="6666" max="6667" width="21.42578125" style="10" customWidth="1"/>
    <col min="6668" max="6668" width="18.5703125" style="10" customWidth="1"/>
    <col min="6669" max="6669" width="13.140625" style="10" customWidth="1"/>
    <col min="6670" max="6913" width="10.42578125" style="10"/>
    <col min="6914" max="6914" width="4" style="10" customWidth="1"/>
    <col min="6915" max="6915" width="4.5703125" style="10" customWidth="1"/>
    <col min="6916" max="6916" width="1.85546875" style="10" customWidth="1"/>
    <col min="6917" max="6919" width="4" style="10" customWidth="1"/>
    <col min="6920" max="6920" width="53" style="10" customWidth="1"/>
    <col min="6921" max="6921" width="0" style="10" hidden="1" customWidth="1"/>
    <col min="6922" max="6923" width="21.42578125" style="10" customWidth="1"/>
    <col min="6924" max="6924" width="18.5703125" style="10" customWidth="1"/>
    <col min="6925" max="6925" width="13.140625" style="10" customWidth="1"/>
    <col min="6926" max="7169" width="10.42578125" style="10"/>
    <col min="7170" max="7170" width="4" style="10" customWidth="1"/>
    <col min="7171" max="7171" width="4.5703125" style="10" customWidth="1"/>
    <col min="7172" max="7172" width="1.85546875" style="10" customWidth="1"/>
    <col min="7173" max="7175" width="4" style="10" customWidth="1"/>
    <col min="7176" max="7176" width="53" style="10" customWidth="1"/>
    <col min="7177" max="7177" width="0" style="10" hidden="1" customWidth="1"/>
    <col min="7178" max="7179" width="21.42578125" style="10" customWidth="1"/>
    <col min="7180" max="7180" width="18.5703125" style="10" customWidth="1"/>
    <col min="7181" max="7181" width="13.140625" style="10" customWidth="1"/>
    <col min="7182" max="7425" width="10.42578125" style="10"/>
    <col min="7426" max="7426" width="4" style="10" customWidth="1"/>
    <col min="7427" max="7427" width="4.5703125" style="10" customWidth="1"/>
    <col min="7428" max="7428" width="1.85546875" style="10" customWidth="1"/>
    <col min="7429" max="7431" width="4" style="10" customWidth="1"/>
    <col min="7432" max="7432" width="53" style="10" customWidth="1"/>
    <col min="7433" max="7433" width="0" style="10" hidden="1" customWidth="1"/>
    <col min="7434" max="7435" width="21.42578125" style="10" customWidth="1"/>
    <col min="7436" max="7436" width="18.5703125" style="10" customWidth="1"/>
    <col min="7437" max="7437" width="13.140625" style="10" customWidth="1"/>
    <col min="7438" max="7681" width="10.42578125" style="10"/>
    <col min="7682" max="7682" width="4" style="10" customWidth="1"/>
    <col min="7683" max="7683" width="4.5703125" style="10" customWidth="1"/>
    <col min="7684" max="7684" width="1.85546875" style="10" customWidth="1"/>
    <col min="7685" max="7687" width="4" style="10" customWidth="1"/>
    <col min="7688" max="7688" width="53" style="10" customWidth="1"/>
    <col min="7689" max="7689" width="0" style="10" hidden="1" customWidth="1"/>
    <col min="7690" max="7691" width="21.42578125" style="10" customWidth="1"/>
    <col min="7692" max="7692" width="18.5703125" style="10" customWidth="1"/>
    <col min="7693" max="7693" width="13.140625" style="10" customWidth="1"/>
    <col min="7694" max="7937" width="10.42578125" style="10"/>
    <col min="7938" max="7938" width="4" style="10" customWidth="1"/>
    <col min="7939" max="7939" width="4.5703125" style="10" customWidth="1"/>
    <col min="7940" max="7940" width="1.85546875" style="10" customWidth="1"/>
    <col min="7941" max="7943" width="4" style="10" customWidth="1"/>
    <col min="7944" max="7944" width="53" style="10" customWidth="1"/>
    <col min="7945" max="7945" width="0" style="10" hidden="1" customWidth="1"/>
    <col min="7946" max="7947" width="21.42578125" style="10" customWidth="1"/>
    <col min="7948" max="7948" width="18.5703125" style="10" customWidth="1"/>
    <col min="7949" max="7949" width="13.140625" style="10" customWidth="1"/>
    <col min="7950" max="8193" width="10.42578125" style="10"/>
    <col min="8194" max="8194" width="4" style="10" customWidth="1"/>
    <col min="8195" max="8195" width="4.5703125" style="10" customWidth="1"/>
    <col min="8196" max="8196" width="1.85546875" style="10" customWidth="1"/>
    <col min="8197" max="8199" width="4" style="10" customWidth="1"/>
    <col min="8200" max="8200" width="53" style="10" customWidth="1"/>
    <col min="8201" max="8201" width="0" style="10" hidden="1" customWidth="1"/>
    <col min="8202" max="8203" width="21.42578125" style="10" customWidth="1"/>
    <col min="8204" max="8204" width="18.5703125" style="10" customWidth="1"/>
    <col min="8205" max="8205" width="13.140625" style="10" customWidth="1"/>
    <col min="8206" max="8449" width="10.42578125" style="10"/>
    <col min="8450" max="8450" width="4" style="10" customWidth="1"/>
    <col min="8451" max="8451" width="4.5703125" style="10" customWidth="1"/>
    <col min="8452" max="8452" width="1.85546875" style="10" customWidth="1"/>
    <col min="8453" max="8455" width="4" style="10" customWidth="1"/>
    <col min="8456" max="8456" width="53" style="10" customWidth="1"/>
    <col min="8457" max="8457" width="0" style="10" hidden="1" customWidth="1"/>
    <col min="8458" max="8459" width="21.42578125" style="10" customWidth="1"/>
    <col min="8460" max="8460" width="18.5703125" style="10" customWidth="1"/>
    <col min="8461" max="8461" width="13.140625" style="10" customWidth="1"/>
    <col min="8462" max="8705" width="10.42578125" style="10"/>
    <col min="8706" max="8706" width="4" style="10" customWidth="1"/>
    <col min="8707" max="8707" width="4.5703125" style="10" customWidth="1"/>
    <col min="8708" max="8708" width="1.85546875" style="10" customWidth="1"/>
    <col min="8709" max="8711" width="4" style="10" customWidth="1"/>
    <col min="8712" max="8712" width="53" style="10" customWidth="1"/>
    <col min="8713" max="8713" width="0" style="10" hidden="1" customWidth="1"/>
    <col min="8714" max="8715" width="21.42578125" style="10" customWidth="1"/>
    <col min="8716" max="8716" width="18.5703125" style="10" customWidth="1"/>
    <col min="8717" max="8717" width="13.140625" style="10" customWidth="1"/>
    <col min="8718" max="8961" width="10.42578125" style="10"/>
    <col min="8962" max="8962" width="4" style="10" customWidth="1"/>
    <col min="8963" max="8963" width="4.5703125" style="10" customWidth="1"/>
    <col min="8964" max="8964" width="1.85546875" style="10" customWidth="1"/>
    <col min="8965" max="8967" width="4" style="10" customWidth="1"/>
    <col min="8968" max="8968" width="53" style="10" customWidth="1"/>
    <col min="8969" max="8969" width="0" style="10" hidden="1" customWidth="1"/>
    <col min="8970" max="8971" width="21.42578125" style="10" customWidth="1"/>
    <col min="8972" max="8972" width="18.5703125" style="10" customWidth="1"/>
    <col min="8973" max="8973" width="13.140625" style="10" customWidth="1"/>
    <col min="8974" max="9217" width="10.42578125" style="10"/>
    <col min="9218" max="9218" width="4" style="10" customWidth="1"/>
    <col min="9219" max="9219" width="4.5703125" style="10" customWidth="1"/>
    <col min="9220" max="9220" width="1.85546875" style="10" customWidth="1"/>
    <col min="9221" max="9223" width="4" style="10" customWidth="1"/>
    <col min="9224" max="9224" width="53" style="10" customWidth="1"/>
    <col min="9225" max="9225" width="0" style="10" hidden="1" customWidth="1"/>
    <col min="9226" max="9227" width="21.42578125" style="10" customWidth="1"/>
    <col min="9228" max="9228" width="18.5703125" style="10" customWidth="1"/>
    <col min="9229" max="9229" width="13.140625" style="10" customWidth="1"/>
    <col min="9230" max="9473" width="10.42578125" style="10"/>
    <col min="9474" max="9474" width="4" style="10" customWidth="1"/>
    <col min="9475" max="9475" width="4.5703125" style="10" customWidth="1"/>
    <col min="9476" max="9476" width="1.85546875" style="10" customWidth="1"/>
    <col min="9477" max="9479" width="4" style="10" customWidth="1"/>
    <col min="9480" max="9480" width="53" style="10" customWidth="1"/>
    <col min="9481" max="9481" width="0" style="10" hidden="1" customWidth="1"/>
    <col min="9482" max="9483" width="21.42578125" style="10" customWidth="1"/>
    <col min="9484" max="9484" width="18.5703125" style="10" customWidth="1"/>
    <col min="9485" max="9485" width="13.140625" style="10" customWidth="1"/>
    <col min="9486" max="9729" width="10.42578125" style="10"/>
    <col min="9730" max="9730" width="4" style="10" customWidth="1"/>
    <col min="9731" max="9731" width="4.5703125" style="10" customWidth="1"/>
    <col min="9732" max="9732" width="1.85546875" style="10" customWidth="1"/>
    <col min="9733" max="9735" width="4" style="10" customWidth="1"/>
    <col min="9736" max="9736" width="53" style="10" customWidth="1"/>
    <col min="9737" max="9737" width="0" style="10" hidden="1" customWidth="1"/>
    <col min="9738" max="9739" width="21.42578125" style="10" customWidth="1"/>
    <col min="9740" max="9740" width="18.5703125" style="10" customWidth="1"/>
    <col min="9741" max="9741" width="13.140625" style="10" customWidth="1"/>
    <col min="9742" max="9985" width="10.42578125" style="10"/>
    <col min="9986" max="9986" width="4" style="10" customWidth="1"/>
    <col min="9987" max="9987" width="4.5703125" style="10" customWidth="1"/>
    <col min="9988" max="9988" width="1.85546875" style="10" customWidth="1"/>
    <col min="9989" max="9991" width="4" style="10" customWidth="1"/>
    <col min="9992" max="9992" width="53" style="10" customWidth="1"/>
    <col min="9993" max="9993" width="0" style="10" hidden="1" customWidth="1"/>
    <col min="9994" max="9995" width="21.42578125" style="10" customWidth="1"/>
    <col min="9996" max="9996" width="18.5703125" style="10" customWidth="1"/>
    <col min="9997" max="9997" width="13.140625" style="10" customWidth="1"/>
    <col min="9998" max="10241" width="10.42578125" style="10"/>
    <col min="10242" max="10242" width="4" style="10" customWidth="1"/>
    <col min="10243" max="10243" width="4.5703125" style="10" customWidth="1"/>
    <col min="10244" max="10244" width="1.85546875" style="10" customWidth="1"/>
    <col min="10245" max="10247" width="4" style="10" customWidth="1"/>
    <col min="10248" max="10248" width="53" style="10" customWidth="1"/>
    <col min="10249" max="10249" width="0" style="10" hidden="1" customWidth="1"/>
    <col min="10250" max="10251" width="21.42578125" style="10" customWidth="1"/>
    <col min="10252" max="10252" width="18.5703125" style="10" customWidth="1"/>
    <col min="10253" max="10253" width="13.140625" style="10" customWidth="1"/>
    <col min="10254" max="10497" width="10.42578125" style="10"/>
    <col min="10498" max="10498" width="4" style="10" customWidth="1"/>
    <col min="10499" max="10499" width="4.5703125" style="10" customWidth="1"/>
    <col min="10500" max="10500" width="1.85546875" style="10" customWidth="1"/>
    <col min="10501" max="10503" width="4" style="10" customWidth="1"/>
    <col min="10504" max="10504" width="53" style="10" customWidth="1"/>
    <col min="10505" max="10505" width="0" style="10" hidden="1" customWidth="1"/>
    <col min="10506" max="10507" width="21.42578125" style="10" customWidth="1"/>
    <col min="10508" max="10508" width="18.5703125" style="10" customWidth="1"/>
    <col min="10509" max="10509" width="13.140625" style="10" customWidth="1"/>
    <col min="10510" max="10753" width="10.42578125" style="10"/>
    <col min="10754" max="10754" width="4" style="10" customWidth="1"/>
    <col min="10755" max="10755" width="4.5703125" style="10" customWidth="1"/>
    <col min="10756" max="10756" width="1.85546875" style="10" customWidth="1"/>
    <col min="10757" max="10759" width="4" style="10" customWidth="1"/>
    <col min="10760" max="10760" width="53" style="10" customWidth="1"/>
    <col min="10761" max="10761" width="0" style="10" hidden="1" customWidth="1"/>
    <col min="10762" max="10763" width="21.42578125" style="10" customWidth="1"/>
    <col min="10764" max="10764" width="18.5703125" style="10" customWidth="1"/>
    <col min="10765" max="10765" width="13.140625" style="10" customWidth="1"/>
    <col min="10766" max="11009" width="10.42578125" style="10"/>
    <col min="11010" max="11010" width="4" style="10" customWidth="1"/>
    <col min="11011" max="11011" width="4.5703125" style="10" customWidth="1"/>
    <col min="11012" max="11012" width="1.85546875" style="10" customWidth="1"/>
    <col min="11013" max="11015" width="4" style="10" customWidth="1"/>
    <col min="11016" max="11016" width="53" style="10" customWidth="1"/>
    <col min="11017" max="11017" width="0" style="10" hidden="1" customWidth="1"/>
    <col min="11018" max="11019" width="21.42578125" style="10" customWidth="1"/>
    <col min="11020" max="11020" width="18.5703125" style="10" customWidth="1"/>
    <col min="11021" max="11021" width="13.140625" style="10" customWidth="1"/>
    <col min="11022" max="11265" width="10.42578125" style="10"/>
    <col min="11266" max="11266" width="4" style="10" customWidth="1"/>
    <col min="11267" max="11267" width="4.5703125" style="10" customWidth="1"/>
    <col min="11268" max="11268" width="1.85546875" style="10" customWidth="1"/>
    <col min="11269" max="11271" width="4" style="10" customWidth="1"/>
    <col min="11272" max="11272" width="53" style="10" customWidth="1"/>
    <col min="11273" max="11273" width="0" style="10" hidden="1" customWidth="1"/>
    <col min="11274" max="11275" width="21.42578125" style="10" customWidth="1"/>
    <col min="11276" max="11276" width="18.5703125" style="10" customWidth="1"/>
    <col min="11277" max="11277" width="13.140625" style="10" customWidth="1"/>
    <col min="11278" max="11521" width="10.42578125" style="10"/>
    <col min="11522" max="11522" width="4" style="10" customWidth="1"/>
    <col min="11523" max="11523" width="4.5703125" style="10" customWidth="1"/>
    <col min="11524" max="11524" width="1.85546875" style="10" customWidth="1"/>
    <col min="11525" max="11527" width="4" style="10" customWidth="1"/>
    <col min="11528" max="11528" width="53" style="10" customWidth="1"/>
    <col min="11529" max="11529" width="0" style="10" hidden="1" customWidth="1"/>
    <col min="11530" max="11531" width="21.42578125" style="10" customWidth="1"/>
    <col min="11532" max="11532" width="18.5703125" style="10" customWidth="1"/>
    <col min="11533" max="11533" width="13.140625" style="10" customWidth="1"/>
    <col min="11534" max="11777" width="10.42578125" style="10"/>
    <col min="11778" max="11778" width="4" style="10" customWidth="1"/>
    <col min="11779" max="11779" width="4.5703125" style="10" customWidth="1"/>
    <col min="11780" max="11780" width="1.85546875" style="10" customWidth="1"/>
    <col min="11781" max="11783" width="4" style="10" customWidth="1"/>
    <col min="11784" max="11784" width="53" style="10" customWidth="1"/>
    <col min="11785" max="11785" width="0" style="10" hidden="1" customWidth="1"/>
    <col min="11786" max="11787" width="21.42578125" style="10" customWidth="1"/>
    <col min="11788" max="11788" width="18.5703125" style="10" customWidth="1"/>
    <col min="11789" max="11789" width="13.140625" style="10" customWidth="1"/>
    <col min="11790" max="12033" width="10.42578125" style="10"/>
    <col min="12034" max="12034" width="4" style="10" customWidth="1"/>
    <col min="12035" max="12035" width="4.5703125" style="10" customWidth="1"/>
    <col min="12036" max="12036" width="1.85546875" style="10" customWidth="1"/>
    <col min="12037" max="12039" width="4" style="10" customWidth="1"/>
    <col min="12040" max="12040" width="53" style="10" customWidth="1"/>
    <col min="12041" max="12041" width="0" style="10" hidden="1" customWidth="1"/>
    <col min="12042" max="12043" width="21.42578125" style="10" customWidth="1"/>
    <col min="12044" max="12044" width="18.5703125" style="10" customWidth="1"/>
    <col min="12045" max="12045" width="13.140625" style="10" customWidth="1"/>
    <col min="12046" max="12289" width="10.42578125" style="10"/>
    <col min="12290" max="12290" width="4" style="10" customWidth="1"/>
    <col min="12291" max="12291" width="4.5703125" style="10" customWidth="1"/>
    <col min="12292" max="12292" width="1.85546875" style="10" customWidth="1"/>
    <col min="12293" max="12295" width="4" style="10" customWidth="1"/>
    <col min="12296" max="12296" width="53" style="10" customWidth="1"/>
    <col min="12297" max="12297" width="0" style="10" hidden="1" customWidth="1"/>
    <col min="12298" max="12299" width="21.42578125" style="10" customWidth="1"/>
    <col min="12300" max="12300" width="18.5703125" style="10" customWidth="1"/>
    <col min="12301" max="12301" width="13.140625" style="10" customWidth="1"/>
    <col min="12302" max="12545" width="10.42578125" style="10"/>
    <col min="12546" max="12546" width="4" style="10" customWidth="1"/>
    <col min="12547" max="12547" width="4.5703125" style="10" customWidth="1"/>
    <col min="12548" max="12548" width="1.85546875" style="10" customWidth="1"/>
    <col min="12549" max="12551" width="4" style="10" customWidth="1"/>
    <col min="12552" max="12552" width="53" style="10" customWidth="1"/>
    <col min="12553" max="12553" width="0" style="10" hidden="1" customWidth="1"/>
    <col min="12554" max="12555" width="21.42578125" style="10" customWidth="1"/>
    <col min="12556" max="12556" width="18.5703125" style="10" customWidth="1"/>
    <col min="12557" max="12557" width="13.140625" style="10" customWidth="1"/>
    <col min="12558" max="12801" width="10.42578125" style="10"/>
    <col min="12802" max="12802" width="4" style="10" customWidth="1"/>
    <col min="12803" max="12803" width="4.5703125" style="10" customWidth="1"/>
    <col min="12804" max="12804" width="1.85546875" style="10" customWidth="1"/>
    <col min="12805" max="12807" width="4" style="10" customWidth="1"/>
    <col min="12808" max="12808" width="53" style="10" customWidth="1"/>
    <col min="12809" max="12809" width="0" style="10" hidden="1" customWidth="1"/>
    <col min="12810" max="12811" width="21.42578125" style="10" customWidth="1"/>
    <col min="12812" max="12812" width="18.5703125" style="10" customWidth="1"/>
    <col min="12813" max="12813" width="13.140625" style="10" customWidth="1"/>
    <col min="12814" max="13057" width="10.42578125" style="10"/>
    <col min="13058" max="13058" width="4" style="10" customWidth="1"/>
    <col min="13059" max="13059" width="4.5703125" style="10" customWidth="1"/>
    <col min="13060" max="13060" width="1.85546875" style="10" customWidth="1"/>
    <col min="13061" max="13063" width="4" style="10" customWidth="1"/>
    <col min="13064" max="13064" width="53" style="10" customWidth="1"/>
    <col min="13065" max="13065" width="0" style="10" hidden="1" customWidth="1"/>
    <col min="13066" max="13067" width="21.42578125" style="10" customWidth="1"/>
    <col min="13068" max="13068" width="18.5703125" style="10" customWidth="1"/>
    <col min="13069" max="13069" width="13.140625" style="10" customWidth="1"/>
    <col min="13070" max="13313" width="10.42578125" style="10"/>
    <col min="13314" max="13314" width="4" style="10" customWidth="1"/>
    <col min="13315" max="13315" width="4.5703125" style="10" customWidth="1"/>
    <col min="13316" max="13316" width="1.85546875" style="10" customWidth="1"/>
    <col min="13317" max="13319" width="4" style="10" customWidth="1"/>
    <col min="13320" max="13320" width="53" style="10" customWidth="1"/>
    <col min="13321" max="13321" width="0" style="10" hidden="1" customWidth="1"/>
    <col min="13322" max="13323" width="21.42578125" style="10" customWidth="1"/>
    <col min="13324" max="13324" width="18.5703125" style="10" customWidth="1"/>
    <col min="13325" max="13325" width="13.140625" style="10" customWidth="1"/>
    <col min="13326" max="13569" width="10.42578125" style="10"/>
    <col min="13570" max="13570" width="4" style="10" customWidth="1"/>
    <col min="13571" max="13571" width="4.5703125" style="10" customWidth="1"/>
    <col min="13572" max="13572" width="1.85546875" style="10" customWidth="1"/>
    <col min="13573" max="13575" width="4" style="10" customWidth="1"/>
    <col min="13576" max="13576" width="53" style="10" customWidth="1"/>
    <col min="13577" max="13577" width="0" style="10" hidden="1" customWidth="1"/>
    <col min="13578" max="13579" width="21.42578125" style="10" customWidth="1"/>
    <col min="13580" max="13580" width="18.5703125" style="10" customWidth="1"/>
    <col min="13581" max="13581" width="13.140625" style="10" customWidth="1"/>
    <col min="13582" max="13825" width="10.42578125" style="10"/>
    <col min="13826" max="13826" width="4" style="10" customWidth="1"/>
    <col min="13827" max="13827" width="4.5703125" style="10" customWidth="1"/>
    <col min="13828" max="13828" width="1.85546875" style="10" customWidth="1"/>
    <col min="13829" max="13831" width="4" style="10" customWidth="1"/>
    <col min="13832" max="13832" width="53" style="10" customWidth="1"/>
    <col min="13833" max="13833" width="0" style="10" hidden="1" customWidth="1"/>
    <col min="13834" max="13835" width="21.42578125" style="10" customWidth="1"/>
    <col min="13836" max="13836" width="18.5703125" style="10" customWidth="1"/>
    <col min="13837" max="13837" width="13.140625" style="10" customWidth="1"/>
    <col min="13838" max="14081" width="10.42578125" style="10"/>
    <col min="14082" max="14082" width="4" style="10" customWidth="1"/>
    <col min="14083" max="14083" width="4.5703125" style="10" customWidth="1"/>
    <col min="14084" max="14084" width="1.85546875" style="10" customWidth="1"/>
    <col min="14085" max="14087" width="4" style="10" customWidth="1"/>
    <col min="14088" max="14088" width="53" style="10" customWidth="1"/>
    <col min="14089" max="14089" width="0" style="10" hidden="1" customWidth="1"/>
    <col min="14090" max="14091" width="21.42578125" style="10" customWidth="1"/>
    <col min="14092" max="14092" width="18.5703125" style="10" customWidth="1"/>
    <col min="14093" max="14093" width="13.140625" style="10" customWidth="1"/>
    <col min="14094" max="14337" width="10.42578125" style="10"/>
    <col min="14338" max="14338" width="4" style="10" customWidth="1"/>
    <col min="14339" max="14339" width="4.5703125" style="10" customWidth="1"/>
    <col min="14340" max="14340" width="1.85546875" style="10" customWidth="1"/>
    <col min="14341" max="14343" width="4" style="10" customWidth="1"/>
    <col min="14344" max="14344" width="53" style="10" customWidth="1"/>
    <col min="14345" max="14345" width="0" style="10" hidden="1" customWidth="1"/>
    <col min="14346" max="14347" width="21.42578125" style="10" customWidth="1"/>
    <col min="14348" max="14348" width="18.5703125" style="10" customWidth="1"/>
    <col min="14349" max="14349" width="13.140625" style="10" customWidth="1"/>
    <col min="14350" max="14593" width="10.42578125" style="10"/>
    <col min="14594" max="14594" width="4" style="10" customWidth="1"/>
    <col min="14595" max="14595" width="4.5703125" style="10" customWidth="1"/>
    <col min="14596" max="14596" width="1.85546875" style="10" customWidth="1"/>
    <col min="14597" max="14599" width="4" style="10" customWidth="1"/>
    <col min="14600" max="14600" width="53" style="10" customWidth="1"/>
    <col min="14601" max="14601" width="0" style="10" hidden="1" customWidth="1"/>
    <col min="14602" max="14603" width="21.42578125" style="10" customWidth="1"/>
    <col min="14604" max="14604" width="18.5703125" style="10" customWidth="1"/>
    <col min="14605" max="14605" width="13.140625" style="10" customWidth="1"/>
    <col min="14606" max="14849" width="10.42578125" style="10"/>
    <col min="14850" max="14850" width="4" style="10" customWidth="1"/>
    <col min="14851" max="14851" width="4.5703125" style="10" customWidth="1"/>
    <col min="14852" max="14852" width="1.85546875" style="10" customWidth="1"/>
    <col min="14853" max="14855" width="4" style="10" customWidth="1"/>
    <col min="14856" max="14856" width="53" style="10" customWidth="1"/>
    <col min="14857" max="14857" width="0" style="10" hidden="1" customWidth="1"/>
    <col min="14858" max="14859" width="21.42578125" style="10" customWidth="1"/>
    <col min="14860" max="14860" width="18.5703125" style="10" customWidth="1"/>
    <col min="14861" max="14861" width="13.140625" style="10" customWidth="1"/>
    <col min="14862" max="15105" width="10.42578125" style="10"/>
    <col min="15106" max="15106" width="4" style="10" customWidth="1"/>
    <col min="15107" max="15107" width="4.5703125" style="10" customWidth="1"/>
    <col min="15108" max="15108" width="1.85546875" style="10" customWidth="1"/>
    <col min="15109" max="15111" width="4" style="10" customWidth="1"/>
    <col min="15112" max="15112" width="53" style="10" customWidth="1"/>
    <col min="15113" max="15113" width="0" style="10" hidden="1" customWidth="1"/>
    <col min="15114" max="15115" width="21.42578125" style="10" customWidth="1"/>
    <col min="15116" max="15116" width="18.5703125" style="10" customWidth="1"/>
    <col min="15117" max="15117" width="13.140625" style="10" customWidth="1"/>
    <col min="15118" max="15361" width="10.42578125" style="10"/>
    <col min="15362" max="15362" width="4" style="10" customWidth="1"/>
    <col min="15363" max="15363" width="4.5703125" style="10" customWidth="1"/>
    <col min="15364" max="15364" width="1.85546875" style="10" customWidth="1"/>
    <col min="15365" max="15367" width="4" style="10" customWidth="1"/>
    <col min="15368" max="15368" width="53" style="10" customWidth="1"/>
    <col min="15369" max="15369" width="0" style="10" hidden="1" customWidth="1"/>
    <col min="15370" max="15371" width="21.42578125" style="10" customWidth="1"/>
    <col min="15372" max="15372" width="18.5703125" style="10" customWidth="1"/>
    <col min="15373" max="15373" width="13.140625" style="10" customWidth="1"/>
    <col min="15374" max="15617" width="10.42578125" style="10"/>
    <col min="15618" max="15618" width="4" style="10" customWidth="1"/>
    <col min="15619" max="15619" width="4.5703125" style="10" customWidth="1"/>
    <col min="15620" max="15620" width="1.85546875" style="10" customWidth="1"/>
    <col min="15621" max="15623" width="4" style="10" customWidth="1"/>
    <col min="15624" max="15624" width="53" style="10" customWidth="1"/>
    <col min="15625" max="15625" width="0" style="10" hidden="1" customWidth="1"/>
    <col min="15626" max="15627" width="21.42578125" style="10" customWidth="1"/>
    <col min="15628" max="15628" width="18.5703125" style="10" customWidth="1"/>
    <col min="15629" max="15629" width="13.140625" style="10" customWidth="1"/>
    <col min="15630" max="15873" width="10.42578125" style="10"/>
    <col min="15874" max="15874" width="4" style="10" customWidth="1"/>
    <col min="15875" max="15875" width="4.5703125" style="10" customWidth="1"/>
    <col min="15876" max="15876" width="1.85546875" style="10" customWidth="1"/>
    <col min="15877" max="15879" width="4" style="10" customWidth="1"/>
    <col min="15880" max="15880" width="53" style="10" customWidth="1"/>
    <col min="15881" max="15881" width="0" style="10" hidden="1" customWidth="1"/>
    <col min="15882" max="15883" width="21.42578125" style="10" customWidth="1"/>
    <col min="15884" max="15884" width="18.5703125" style="10" customWidth="1"/>
    <col min="15885" max="15885" width="13.140625" style="10" customWidth="1"/>
    <col min="15886" max="16129" width="10.42578125" style="10"/>
    <col min="16130" max="16130" width="4" style="10" customWidth="1"/>
    <col min="16131" max="16131" width="4.5703125" style="10" customWidth="1"/>
    <col min="16132" max="16132" width="1.85546875" style="10" customWidth="1"/>
    <col min="16133" max="16135" width="4" style="10" customWidth="1"/>
    <col min="16136" max="16136" width="53" style="10" customWidth="1"/>
    <col min="16137" max="16137" width="0" style="10" hidden="1" customWidth="1"/>
    <col min="16138" max="16139" width="21.42578125" style="10" customWidth="1"/>
    <col min="16140" max="16140" width="18.5703125" style="10" customWidth="1"/>
    <col min="16141" max="16141" width="13.140625" style="10" customWidth="1"/>
    <col min="16142" max="16384" width="10.42578125" style="10"/>
  </cols>
  <sheetData>
    <row r="1" spans="1:14" s="4" customFormat="1" ht="27.6" customHeight="1">
      <c r="A1" s="2"/>
      <c r="B1" s="3"/>
      <c r="C1" s="3"/>
      <c r="D1" s="3"/>
      <c r="E1" s="3"/>
      <c r="F1" s="3"/>
      <c r="G1" s="760" t="s">
        <v>8</v>
      </c>
      <c r="H1" s="762" t="s">
        <v>9</v>
      </c>
      <c r="I1" s="762"/>
      <c r="J1" s="762"/>
      <c r="K1" s="763"/>
      <c r="L1" s="766" t="s">
        <v>10</v>
      </c>
      <c r="M1" s="767"/>
    </row>
    <row r="2" spans="1:14" s="4" customFormat="1" ht="27.6" customHeight="1" thickBot="1">
      <c r="A2" s="5"/>
      <c r="B2" s="6"/>
      <c r="C2" s="6"/>
      <c r="D2" s="6"/>
      <c r="E2" s="6"/>
      <c r="F2" s="6"/>
      <c r="G2" s="761"/>
      <c r="H2" s="764"/>
      <c r="I2" s="764"/>
      <c r="J2" s="764"/>
      <c r="K2" s="765"/>
      <c r="L2" s="768"/>
      <c r="M2" s="769"/>
    </row>
    <row r="3" spans="1:14" s="9" customFormat="1" ht="15" customHeight="1" thickBot="1">
      <c r="A3" s="7"/>
      <c r="B3" s="7"/>
      <c r="C3" s="7"/>
      <c r="D3" s="7"/>
      <c r="E3" s="7"/>
      <c r="F3" s="7"/>
      <c r="G3" s="7"/>
      <c r="H3" s="8"/>
      <c r="I3" s="8"/>
      <c r="J3" s="614"/>
      <c r="K3" s="635"/>
    </row>
    <row r="4" spans="1:14" ht="27.75" customHeight="1">
      <c r="A4" s="770" t="s">
        <v>11</v>
      </c>
      <c r="B4" s="771"/>
      <c r="C4" s="771"/>
      <c r="D4" s="771"/>
      <c r="E4" s="771"/>
      <c r="F4" s="771"/>
      <c r="G4" s="771"/>
      <c r="H4" s="771"/>
      <c r="I4" s="772"/>
      <c r="J4" s="776" t="s">
        <v>2695</v>
      </c>
      <c r="K4" s="776" t="s">
        <v>2696</v>
      </c>
      <c r="L4" s="778" t="s">
        <v>2697</v>
      </c>
      <c r="M4" s="779"/>
    </row>
    <row r="5" spans="1:14" ht="32.25" customHeight="1">
      <c r="A5" s="773"/>
      <c r="B5" s="774"/>
      <c r="C5" s="774"/>
      <c r="D5" s="774"/>
      <c r="E5" s="774"/>
      <c r="F5" s="774"/>
      <c r="G5" s="774"/>
      <c r="H5" s="774"/>
      <c r="I5" s="775"/>
      <c r="J5" s="777"/>
      <c r="K5" s="777"/>
      <c r="L5" s="11" t="s">
        <v>12</v>
      </c>
      <c r="M5" s="12" t="s">
        <v>13</v>
      </c>
    </row>
    <row r="6" spans="1:14" s="19" customFormat="1" ht="27" customHeight="1">
      <c r="A6" s="13" t="s">
        <v>14</v>
      </c>
      <c r="B6" s="14" t="s">
        <v>15</v>
      </c>
      <c r="C6" s="14"/>
      <c r="D6" s="14"/>
      <c r="E6" s="14"/>
      <c r="F6" s="14"/>
      <c r="G6" s="14"/>
      <c r="H6" s="15"/>
      <c r="I6" s="16"/>
      <c r="J6" s="207"/>
      <c r="K6" s="207"/>
      <c r="L6" s="17"/>
      <c r="M6" s="18"/>
    </row>
    <row r="7" spans="1:14" s="29" customFormat="1" ht="27" customHeight="1">
      <c r="A7" s="20"/>
      <c r="B7" s="21" t="s">
        <v>16</v>
      </c>
      <c r="C7" s="22" t="s">
        <v>17</v>
      </c>
      <c r="D7" s="22"/>
      <c r="E7" s="22"/>
      <c r="F7" s="22"/>
      <c r="G7" s="22"/>
      <c r="H7" s="23"/>
      <c r="I7" s="24"/>
      <c r="J7" s="259">
        <f>SUM(J8:J12)</f>
        <v>50000</v>
      </c>
      <c r="K7" s="259">
        <v>6720.2600000000093</v>
      </c>
      <c r="L7" s="26">
        <f>J7-K7</f>
        <v>43279.739999999991</v>
      </c>
      <c r="M7" s="27">
        <f>IF(K7=0,"-    ",L7/K7)</f>
        <v>6.4401883260468988</v>
      </c>
      <c r="N7" s="28">
        <f>'[4]BILANCIO MODELLO'!H5</f>
        <v>11514.770000000019</v>
      </c>
    </row>
    <row r="8" spans="1:14" s="40" customFormat="1" ht="27" customHeight="1">
      <c r="A8" s="30"/>
      <c r="B8" s="31"/>
      <c r="C8" s="32"/>
      <c r="D8" s="33" t="s">
        <v>18</v>
      </c>
      <c r="E8" s="34" t="s">
        <v>19</v>
      </c>
      <c r="F8" s="34"/>
      <c r="G8" s="34"/>
      <c r="H8" s="35"/>
      <c r="I8" s="36"/>
      <c r="J8" s="247"/>
      <c r="K8" s="247"/>
      <c r="L8" s="38">
        <f>J8-K8</f>
        <v>0</v>
      </c>
      <c r="M8" s="39" t="str">
        <f>IF(K8=0,"-    ",L8/K8)</f>
        <v xml:space="preserve">-    </v>
      </c>
    </row>
    <row r="9" spans="1:14" s="40" customFormat="1" ht="27" customHeight="1">
      <c r="A9" s="30"/>
      <c r="B9" s="31"/>
      <c r="C9" s="32"/>
      <c r="D9" s="33" t="s">
        <v>20</v>
      </c>
      <c r="E9" s="34" t="s">
        <v>21</v>
      </c>
      <c r="F9" s="34"/>
      <c r="G9" s="34"/>
      <c r="H9" s="35"/>
      <c r="I9" s="36"/>
      <c r="J9" s="247"/>
      <c r="K9" s="247"/>
      <c r="L9" s="38">
        <f t="shared" ref="L9:L99" si="0">J9-K9</f>
        <v>0</v>
      </c>
      <c r="M9" s="39" t="str">
        <f t="shared" ref="M9:M99" si="1">IF(K9=0,"-    ",L9/K9)</f>
        <v xml:space="preserve">-    </v>
      </c>
    </row>
    <row r="10" spans="1:14" s="40" customFormat="1" ht="27" customHeight="1">
      <c r="A10" s="41"/>
      <c r="B10" s="31"/>
      <c r="C10" s="32"/>
      <c r="D10" s="33" t="s">
        <v>22</v>
      </c>
      <c r="E10" s="34" t="s">
        <v>23</v>
      </c>
      <c r="F10" s="34"/>
      <c r="G10" s="34"/>
      <c r="H10" s="35"/>
      <c r="I10" s="36"/>
      <c r="J10" s="247"/>
      <c r="K10" s="247"/>
      <c r="L10" s="38">
        <f t="shared" si="0"/>
        <v>0</v>
      </c>
      <c r="M10" s="39" t="str">
        <f t="shared" si="1"/>
        <v xml:space="preserve">-    </v>
      </c>
    </row>
    <row r="11" spans="1:14" s="40" customFormat="1" ht="27" customHeight="1">
      <c r="A11" s="41"/>
      <c r="B11" s="31"/>
      <c r="C11" s="31"/>
      <c r="D11" s="33" t="s">
        <v>24</v>
      </c>
      <c r="E11" s="34" t="s">
        <v>25</v>
      </c>
      <c r="F11" s="34"/>
      <c r="G11" s="34"/>
      <c r="H11" s="35"/>
      <c r="I11" s="36"/>
      <c r="J11" s="247"/>
      <c r="K11" s="247"/>
      <c r="L11" s="38">
        <f t="shared" si="0"/>
        <v>0</v>
      </c>
      <c r="M11" s="39" t="str">
        <f t="shared" si="1"/>
        <v xml:space="preserve">-    </v>
      </c>
    </row>
    <row r="12" spans="1:14" s="40" customFormat="1" ht="27" customHeight="1">
      <c r="A12" s="41"/>
      <c r="B12" s="31"/>
      <c r="C12" s="31"/>
      <c r="D12" s="33" t="s">
        <v>26</v>
      </c>
      <c r="E12" s="34" t="s">
        <v>27</v>
      </c>
      <c r="F12" s="34"/>
      <c r="G12" s="34"/>
      <c r="H12" s="35"/>
      <c r="I12" s="36"/>
      <c r="J12" s="247">
        <v>50000</v>
      </c>
      <c r="K12" s="247">
        <v>6720.2600000000093</v>
      </c>
      <c r="L12" s="38">
        <f t="shared" si="0"/>
        <v>43279.739999999991</v>
      </c>
      <c r="M12" s="39">
        <f t="shared" si="1"/>
        <v>6.4401883260468988</v>
      </c>
    </row>
    <row r="13" spans="1:14" s="29" customFormat="1" ht="27" customHeight="1">
      <c r="A13" s="20"/>
      <c r="B13" s="21" t="s">
        <v>28</v>
      </c>
      <c r="C13" s="22" t="s">
        <v>29</v>
      </c>
      <c r="D13" s="22"/>
      <c r="E13" s="22"/>
      <c r="F13" s="22"/>
      <c r="G13" s="22"/>
      <c r="H13" s="23"/>
      <c r="I13" s="24"/>
      <c r="J13" s="259">
        <f>J14+J17+SUM(J20:J26)</f>
        <v>35231982</v>
      </c>
      <c r="K13" s="259">
        <v>40984658.109999999</v>
      </c>
      <c r="L13" s="26">
        <f t="shared" si="0"/>
        <v>-5752676.1099999994</v>
      </c>
      <c r="M13" s="27">
        <f t="shared" si="1"/>
        <v>-0.14036169569989368</v>
      </c>
      <c r="N13" s="28">
        <f>'[4]BILANCIO MODELLO'!H24</f>
        <v>42342774.250000007</v>
      </c>
    </row>
    <row r="14" spans="1:14" s="40" customFormat="1" ht="27" customHeight="1">
      <c r="A14" s="30"/>
      <c r="B14" s="31"/>
      <c r="C14" s="32"/>
      <c r="D14" s="33" t="s">
        <v>18</v>
      </c>
      <c r="E14" s="34" t="s">
        <v>30</v>
      </c>
      <c r="F14" s="34"/>
      <c r="G14" s="34"/>
      <c r="H14" s="35"/>
      <c r="I14" s="36"/>
      <c r="J14" s="247">
        <f>SUM(J15:J16)</f>
        <v>152355</v>
      </c>
      <c r="K14" s="247">
        <v>152354.78</v>
      </c>
      <c r="L14" s="38">
        <f t="shared" si="0"/>
        <v>0.22000000000116415</v>
      </c>
      <c r="M14" s="39">
        <f t="shared" si="1"/>
        <v>1.4439980156918224E-6</v>
      </c>
    </row>
    <row r="15" spans="1:14" s="40" customFormat="1" ht="27" customHeight="1">
      <c r="A15" s="30"/>
      <c r="B15" s="31"/>
      <c r="C15" s="32"/>
      <c r="D15" s="33"/>
      <c r="E15" s="42" t="s">
        <v>31</v>
      </c>
      <c r="F15" s="42" t="s">
        <v>32</v>
      </c>
      <c r="G15" s="34"/>
      <c r="H15" s="43"/>
      <c r="I15" s="44"/>
      <c r="J15" s="615"/>
      <c r="K15" s="615"/>
      <c r="L15" s="46">
        <f t="shared" si="0"/>
        <v>0</v>
      </c>
      <c r="M15" s="47" t="str">
        <f t="shared" si="1"/>
        <v xml:space="preserve">-    </v>
      </c>
    </row>
    <row r="16" spans="1:14" s="40" customFormat="1" ht="27" customHeight="1">
      <c r="A16" s="30"/>
      <c r="B16" s="31"/>
      <c r="C16" s="32"/>
      <c r="D16" s="33"/>
      <c r="E16" s="42" t="s">
        <v>33</v>
      </c>
      <c r="F16" s="42" t="s">
        <v>34</v>
      </c>
      <c r="G16" s="34"/>
      <c r="H16" s="43"/>
      <c r="I16" s="44"/>
      <c r="J16" s="615">
        <f>ROUND(K16,0)</f>
        <v>152355</v>
      </c>
      <c r="K16" s="615">
        <v>152354.78</v>
      </c>
      <c r="L16" s="46">
        <f t="shared" si="0"/>
        <v>0.22000000000116415</v>
      </c>
      <c r="M16" s="47">
        <f t="shared" si="1"/>
        <v>1.4439980156918224E-6</v>
      </c>
    </row>
    <row r="17" spans="1:16" s="40" customFormat="1" ht="27" customHeight="1">
      <c r="A17" s="30"/>
      <c r="B17" s="31"/>
      <c r="C17" s="32"/>
      <c r="D17" s="33" t="s">
        <v>20</v>
      </c>
      <c r="E17" s="34" t="s">
        <v>35</v>
      </c>
      <c r="F17" s="34"/>
      <c r="G17" s="34"/>
      <c r="H17" s="35"/>
      <c r="I17" s="36"/>
      <c r="J17" s="240">
        <f>SUM(J18:J19)</f>
        <v>30628481</v>
      </c>
      <c r="K17" s="240">
        <v>34034057.899999999</v>
      </c>
      <c r="L17" s="38">
        <f t="shared" si="0"/>
        <v>-3405576.8999999985</v>
      </c>
      <c r="M17" s="39">
        <f t="shared" si="1"/>
        <v>-0.10006379227556049</v>
      </c>
    </row>
    <row r="18" spans="1:16" s="54" customFormat="1" ht="27" customHeight="1">
      <c r="A18" s="49"/>
      <c r="B18" s="50"/>
      <c r="C18" s="51"/>
      <c r="D18" s="52"/>
      <c r="E18" s="42" t="s">
        <v>31</v>
      </c>
      <c r="F18" s="42" t="s">
        <v>36</v>
      </c>
      <c r="G18" s="42"/>
      <c r="H18" s="43"/>
      <c r="I18" s="44"/>
      <c r="J18" s="616">
        <f>ROUND(K18-'Allegato 1.1 (CE) new'!M747-'Allegato 1.1 (CE) new'!N747-'Allegato 1.1 (CE) new'!O747,0)</f>
        <v>206430</v>
      </c>
      <c r="K18" s="616">
        <v>236628.33</v>
      </c>
      <c r="L18" s="46">
        <f t="shared" si="0"/>
        <v>-30198.329999999987</v>
      </c>
      <c r="M18" s="47">
        <f t="shared" si="1"/>
        <v>-0.12761924998583216</v>
      </c>
    </row>
    <row r="19" spans="1:16" s="54" customFormat="1" ht="27" customHeight="1">
      <c r="A19" s="49"/>
      <c r="B19" s="50"/>
      <c r="C19" s="51"/>
      <c r="D19" s="52"/>
      <c r="E19" s="42" t="s">
        <v>33</v>
      </c>
      <c r="F19" s="42" t="s">
        <v>37</v>
      </c>
      <c r="G19" s="42"/>
      <c r="H19" s="43"/>
      <c r="I19" s="44"/>
      <c r="J19" s="616">
        <f>ROUND(K19-'Allegato 1.1 (CE) new'!N752-'Allegato 1.1 (CE) new'!O752+263887.34,0)</f>
        <v>30422051</v>
      </c>
      <c r="K19" s="616">
        <v>33797429.57</v>
      </c>
      <c r="L19" s="46">
        <f t="shared" si="0"/>
        <v>-3375378.5700000003</v>
      </c>
      <c r="M19" s="47">
        <f t="shared" si="1"/>
        <v>-9.9870866303872E-2</v>
      </c>
    </row>
    <row r="20" spans="1:16" s="40" customFormat="1" ht="27" customHeight="1">
      <c r="A20" s="41"/>
      <c r="B20" s="31"/>
      <c r="C20" s="32"/>
      <c r="D20" s="33" t="s">
        <v>22</v>
      </c>
      <c r="E20" s="34" t="s">
        <v>38</v>
      </c>
      <c r="F20" s="34"/>
      <c r="G20" s="34"/>
      <c r="H20" s="35"/>
      <c r="I20" s="36"/>
      <c r="J20" s="240">
        <f>ROUND(K20-'Allegato 1.1 (CE) new'!N756-'Allegato 1.1 (CE) new'!O756+146127.85,0)</f>
        <v>424742</v>
      </c>
      <c r="K20" s="240">
        <v>278614.4299999997</v>
      </c>
      <c r="L20" s="38">
        <f t="shared" si="0"/>
        <v>146127.5700000003</v>
      </c>
      <c r="M20" s="39">
        <f t="shared" si="1"/>
        <v>0.52447954687774234</v>
      </c>
    </row>
    <row r="21" spans="1:16" s="40" customFormat="1" ht="27" customHeight="1">
      <c r="A21" s="41"/>
      <c r="B21" s="31"/>
      <c r="C21" s="32"/>
      <c r="D21" s="33" t="s">
        <v>24</v>
      </c>
      <c r="E21" s="34" t="s">
        <v>39</v>
      </c>
      <c r="F21" s="34"/>
      <c r="G21" s="34"/>
      <c r="H21" s="35"/>
      <c r="I21" s="36"/>
      <c r="J21" s="240">
        <f>ROUND(K21-'Allegato 1.1 (CE) new'!N760-'Allegato 1.1 (CE) new'!O760+31621.68,0)</f>
        <v>1750959</v>
      </c>
      <c r="K21" s="240">
        <v>1719337.7399999984</v>
      </c>
      <c r="L21" s="38">
        <f t="shared" si="0"/>
        <v>31621.260000001639</v>
      </c>
      <c r="M21" s="39">
        <f t="shared" si="1"/>
        <v>1.8391534870863514E-2</v>
      </c>
    </row>
    <row r="22" spans="1:16" s="40" customFormat="1" ht="27" customHeight="1">
      <c r="A22" s="41"/>
      <c r="B22" s="31"/>
      <c r="C22" s="32"/>
      <c r="D22" s="33" t="s">
        <v>26</v>
      </c>
      <c r="E22" s="34" t="s">
        <v>40</v>
      </c>
      <c r="F22" s="34"/>
      <c r="G22" s="34"/>
      <c r="H22" s="35"/>
      <c r="I22" s="36"/>
      <c r="J22" s="240">
        <f>ROUND(K22-'Allegato 1.1 (CE) new'!N764-'Allegato 1.1 (CE) new'!O764+44987.2+33144.72,0)</f>
        <v>262148</v>
      </c>
      <c r="K22" s="240">
        <v>184016.02000000002</v>
      </c>
      <c r="L22" s="38">
        <f t="shared" si="0"/>
        <v>78131.979999999981</v>
      </c>
      <c r="M22" s="39">
        <f t="shared" si="1"/>
        <v>0.42459335877387183</v>
      </c>
    </row>
    <row r="23" spans="1:16" s="40" customFormat="1" ht="27" customHeight="1">
      <c r="A23" s="41"/>
      <c r="B23" s="31"/>
      <c r="C23" s="32"/>
      <c r="D23" s="33" t="s">
        <v>41</v>
      </c>
      <c r="E23" s="34" t="s">
        <v>42</v>
      </c>
      <c r="F23" s="34"/>
      <c r="G23" s="34"/>
      <c r="H23" s="35"/>
      <c r="I23" s="36"/>
      <c r="J23" s="247">
        <f>ROUND(K23-'Allegato 1.1 (CE) new'!N768-'Allegato 1.1 (CE) new'!O768,0)</f>
        <v>217392</v>
      </c>
      <c r="K23" s="247">
        <v>217391.78000000003</v>
      </c>
      <c r="L23" s="38">
        <f t="shared" si="0"/>
        <v>0.21999999997206032</v>
      </c>
      <c r="M23" s="39">
        <f t="shared" si="1"/>
        <v>1.0119977856203224E-6</v>
      </c>
    </row>
    <row r="24" spans="1:16" s="40" customFormat="1" ht="27" customHeight="1">
      <c r="A24" s="41"/>
      <c r="B24" s="31"/>
      <c r="C24" s="32"/>
      <c r="D24" s="33" t="s">
        <v>43</v>
      </c>
      <c r="E24" s="34" t="s">
        <v>44</v>
      </c>
      <c r="F24" s="34"/>
      <c r="G24" s="34"/>
      <c r="H24" s="35"/>
      <c r="I24" s="36"/>
      <c r="J24" s="247"/>
      <c r="K24" s="247"/>
      <c r="L24" s="38">
        <f t="shared" si="0"/>
        <v>0</v>
      </c>
      <c r="M24" s="39" t="str">
        <f t="shared" si="1"/>
        <v xml:space="preserve">-    </v>
      </c>
    </row>
    <row r="25" spans="1:16" s="40" customFormat="1" ht="27" customHeight="1">
      <c r="A25" s="41"/>
      <c r="B25" s="31"/>
      <c r="C25" s="31"/>
      <c r="D25" s="33" t="s">
        <v>45</v>
      </c>
      <c r="E25" s="34" t="s">
        <v>46</v>
      </c>
      <c r="F25" s="34"/>
      <c r="G25" s="34"/>
      <c r="H25" s="35"/>
      <c r="I25" s="36"/>
      <c r="J25" s="247">
        <f>ROUND(K25-'Allegato 1.1 (CE) new'!N772-'Allegato 1.1 (CE) new'!O772+52956.58,0)</f>
        <v>-2354095</v>
      </c>
      <c r="K25" s="247">
        <v>215740.73999999976</v>
      </c>
      <c r="L25" s="38">
        <f t="shared" si="0"/>
        <v>-2569835.7399999998</v>
      </c>
      <c r="M25" s="39">
        <f t="shared" si="1"/>
        <v>-11.911685016005798</v>
      </c>
      <c r="N25" s="40">
        <v>31422</v>
      </c>
      <c r="O25" s="40">
        <v>31397.22</v>
      </c>
      <c r="P25" s="40">
        <f>N25-O25</f>
        <v>24.779999999998836</v>
      </c>
    </row>
    <row r="26" spans="1:16" s="40" customFormat="1" ht="27" customHeight="1">
      <c r="A26" s="41"/>
      <c r="B26" s="31"/>
      <c r="C26" s="31"/>
      <c r="D26" s="33" t="s">
        <v>47</v>
      </c>
      <c r="E26" s="40" t="s">
        <v>48</v>
      </c>
      <c r="H26" s="55"/>
      <c r="I26" s="56"/>
      <c r="J26" s="240">
        <f>4150000</f>
        <v>4150000</v>
      </c>
      <c r="K26" s="240">
        <v>4183144.72</v>
      </c>
      <c r="L26" s="38">
        <f t="shared" si="0"/>
        <v>-33144.720000000205</v>
      </c>
      <c r="M26" s="39">
        <f t="shared" si="1"/>
        <v>-7.9233978785224063E-3</v>
      </c>
    </row>
    <row r="27" spans="1:16" s="40" customFormat="1" ht="27" customHeight="1">
      <c r="A27" s="41"/>
      <c r="B27" s="31"/>
      <c r="C27" s="31"/>
      <c r="D27" s="33"/>
      <c r="H27" s="57" t="s">
        <v>49</v>
      </c>
      <c r="I27" s="57" t="s">
        <v>50</v>
      </c>
      <c r="J27" s="247"/>
      <c r="K27" s="247"/>
      <c r="L27" s="38"/>
      <c r="M27" s="39"/>
    </row>
    <row r="28" spans="1:16" s="29" customFormat="1" ht="48" customHeight="1">
      <c r="A28" s="20"/>
      <c r="B28" s="21" t="s">
        <v>51</v>
      </c>
      <c r="C28" s="780" t="s">
        <v>52</v>
      </c>
      <c r="D28" s="780"/>
      <c r="E28" s="780"/>
      <c r="F28" s="780"/>
      <c r="G28" s="780"/>
      <c r="H28" s="25">
        <f>H29+H34</f>
        <v>0</v>
      </c>
      <c r="I28" s="25">
        <f>I29+I34</f>
        <v>0</v>
      </c>
      <c r="J28" s="259">
        <f>J29+J34</f>
        <v>0</v>
      </c>
      <c r="K28" s="259">
        <v>0</v>
      </c>
      <c r="L28" s="26">
        <f t="shared" si="0"/>
        <v>0</v>
      </c>
      <c r="M28" s="27" t="str">
        <f t="shared" si="1"/>
        <v xml:space="preserve">-    </v>
      </c>
    </row>
    <row r="29" spans="1:16" s="40" customFormat="1" ht="27" customHeight="1">
      <c r="A29" s="41"/>
      <c r="B29" s="31"/>
      <c r="C29" s="31"/>
      <c r="D29" s="33" t="s">
        <v>18</v>
      </c>
      <c r="E29" s="40" t="s">
        <v>53</v>
      </c>
      <c r="H29" s="37">
        <f>SUM(H30:H33)</f>
        <v>0</v>
      </c>
      <c r="I29" s="37">
        <f>SUM(I30:I33)</f>
        <v>0</v>
      </c>
      <c r="J29" s="247">
        <f>SUM(J30:J33)</f>
        <v>0</v>
      </c>
      <c r="K29" s="247">
        <v>0</v>
      </c>
      <c r="L29" s="38">
        <f t="shared" si="0"/>
        <v>0</v>
      </c>
      <c r="M29" s="39" t="str">
        <f t="shared" si="1"/>
        <v xml:space="preserve">-    </v>
      </c>
    </row>
    <row r="30" spans="1:16" s="40" customFormat="1" ht="27" customHeight="1">
      <c r="A30" s="30"/>
      <c r="B30" s="31"/>
      <c r="C30" s="32"/>
      <c r="D30" s="33"/>
      <c r="E30" s="42" t="s">
        <v>31</v>
      </c>
      <c r="F30" s="42" t="s">
        <v>54</v>
      </c>
      <c r="G30" s="34"/>
      <c r="H30" s="45"/>
      <c r="I30" s="44"/>
      <c r="J30" s="615">
        <f>H30+I30</f>
        <v>0</v>
      </c>
      <c r="K30" s="615">
        <v>0</v>
      </c>
      <c r="L30" s="46">
        <f t="shared" si="0"/>
        <v>0</v>
      </c>
      <c r="M30" s="47" t="str">
        <f t="shared" si="1"/>
        <v xml:space="preserve">-    </v>
      </c>
    </row>
    <row r="31" spans="1:16" s="40" customFormat="1" ht="27" customHeight="1">
      <c r="A31" s="30"/>
      <c r="B31" s="31"/>
      <c r="C31" s="32"/>
      <c r="D31" s="33"/>
      <c r="E31" s="42" t="s">
        <v>33</v>
      </c>
      <c r="F31" s="42" t="s">
        <v>55</v>
      </c>
      <c r="G31" s="34"/>
      <c r="H31" s="45"/>
      <c r="I31" s="44"/>
      <c r="J31" s="615">
        <f>H31+I31</f>
        <v>0</v>
      </c>
      <c r="K31" s="615">
        <v>0</v>
      </c>
      <c r="L31" s="46">
        <f t="shared" si="0"/>
        <v>0</v>
      </c>
      <c r="M31" s="47" t="str">
        <f t="shared" si="1"/>
        <v xml:space="preserve">-    </v>
      </c>
    </row>
    <row r="32" spans="1:16" s="40" customFormat="1" ht="27" customHeight="1">
      <c r="A32" s="30"/>
      <c r="B32" s="31"/>
      <c r="C32" s="32"/>
      <c r="D32" s="33"/>
      <c r="E32" s="42" t="s">
        <v>56</v>
      </c>
      <c r="F32" s="42" t="s">
        <v>57</v>
      </c>
      <c r="G32" s="58"/>
      <c r="H32" s="44"/>
      <c r="I32" s="44"/>
      <c r="J32" s="615">
        <f>H32+I32</f>
        <v>0</v>
      </c>
      <c r="K32" s="615">
        <v>0</v>
      </c>
      <c r="L32" s="46">
        <f t="shared" si="0"/>
        <v>0</v>
      </c>
      <c r="M32" s="47" t="str">
        <f t="shared" si="1"/>
        <v xml:space="preserve">-    </v>
      </c>
    </row>
    <row r="33" spans="1:15" s="40" customFormat="1" ht="27" customHeight="1">
      <c r="A33" s="30"/>
      <c r="B33" s="31"/>
      <c r="C33" s="32"/>
      <c r="D33" s="42"/>
      <c r="E33" s="42" t="s">
        <v>58</v>
      </c>
      <c r="F33" s="42" t="s">
        <v>59</v>
      </c>
      <c r="G33" s="58"/>
      <c r="H33" s="59"/>
      <c r="I33" s="60"/>
      <c r="J33" s="615">
        <f>H33+I33</f>
        <v>0</v>
      </c>
      <c r="K33" s="615">
        <v>0</v>
      </c>
      <c r="L33" s="46">
        <f t="shared" si="0"/>
        <v>0</v>
      </c>
      <c r="M33" s="47" t="str">
        <f t="shared" si="1"/>
        <v xml:space="preserve">-    </v>
      </c>
    </row>
    <row r="34" spans="1:15" s="40" customFormat="1" ht="27" customHeight="1">
      <c r="A34" s="30"/>
      <c r="B34" s="31"/>
      <c r="C34" s="32"/>
      <c r="D34" s="33" t="s">
        <v>20</v>
      </c>
      <c r="E34" s="40" t="s">
        <v>60</v>
      </c>
      <c r="F34" s="42"/>
      <c r="G34" s="781"/>
      <c r="H34" s="781"/>
      <c r="I34" s="782"/>
      <c r="J34" s="615">
        <f>SUM(J35:J36)</f>
        <v>0</v>
      </c>
      <c r="K34" s="615">
        <v>0</v>
      </c>
      <c r="L34" s="46">
        <f t="shared" si="0"/>
        <v>0</v>
      </c>
      <c r="M34" s="47" t="str">
        <f t="shared" si="1"/>
        <v xml:space="preserve">-    </v>
      </c>
    </row>
    <row r="35" spans="1:15" s="40" customFormat="1" ht="27" customHeight="1">
      <c r="A35" s="30"/>
      <c r="B35" s="31"/>
      <c r="C35" s="32"/>
      <c r="D35" s="33"/>
      <c r="E35" s="42" t="s">
        <v>31</v>
      </c>
      <c r="F35" s="42" t="s">
        <v>61</v>
      </c>
      <c r="G35" s="34"/>
      <c r="H35" s="34"/>
      <c r="I35" s="58"/>
      <c r="J35" s="615"/>
      <c r="K35" s="615"/>
      <c r="L35" s="46">
        <f t="shared" si="0"/>
        <v>0</v>
      </c>
      <c r="M35" s="47" t="str">
        <f t="shared" si="1"/>
        <v xml:space="preserve">-    </v>
      </c>
    </row>
    <row r="36" spans="1:15" s="40" customFormat="1" ht="27" customHeight="1">
      <c r="A36" s="30"/>
      <c r="B36" s="31"/>
      <c r="C36" s="32"/>
      <c r="D36" s="33"/>
      <c r="E36" s="42" t="s">
        <v>33</v>
      </c>
      <c r="F36" s="42" t="s">
        <v>62</v>
      </c>
      <c r="G36" s="61"/>
      <c r="H36" s="61"/>
      <c r="I36" s="62"/>
      <c r="J36" s="615"/>
      <c r="K36" s="615"/>
      <c r="L36" s="46">
        <f t="shared" si="0"/>
        <v>0</v>
      </c>
      <c r="M36" s="47" t="str">
        <f t="shared" si="1"/>
        <v xml:space="preserve">-    </v>
      </c>
    </row>
    <row r="37" spans="1:15" s="19" customFormat="1" ht="27" customHeight="1">
      <c r="A37" s="63"/>
      <c r="B37" s="64" t="s">
        <v>63</v>
      </c>
      <c r="C37" s="65"/>
      <c r="D37" s="65"/>
      <c r="E37" s="65"/>
      <c r="F37" s="65"/>
      <c r="G37" s="65"/>
      <c r="H37" s="66"/>
      <c r="I37" s="67"/>
      <c r="J37" s="271">
        <f>J7+J13+J28</f>
        <v>35281982</v>
      </c>
      <c r="K37" s="271">
        <v>40991378.369999997</v>
      </c>
      <c r="L37" s="69">
        <f>J37-K37</f>
        <v>-5709396.3699999973</v>
      </c>
      <c r="M37" s="70">
        <f>IF(K37=0,"-    ",L37/K37)</f>
        <v>-0.1392828589091428</v>
      </c>
    </row>
    <row r="38" spans="1:15" s="78" customFormat="1" ht="9" customHeight="1">
      <c r="A38" s="71"/>
      <c r="B38" s="72"/>
      <c r="C38" s="73"/>
      <c r="D38" s="73"/>
      <c r="E38" s="73"/>
      <c r="F38" s="73"/>
      <c r="G38" s="73"/>
      <c r="H38" s="74"/>
      <c r="I38" s="75"/>
      <c r="J38" s="224"/>
      <c r="K38" s="224"/>
      <c r="L38" s="76"/>
      <c r="M38" s="77"/>
    </row>
    <row r="39" spans="1:15" s="19" customFormat="1" ht="27" customHeight="1">
      <c r="A39" s="79" t="s">
        <v>64</v>
      </c>
      <c r="B39" s="80" t="s">
        <v>65</v>
      </c>
      <c r="C39" s="81"/>
      <c r="D39" s="81"/>
      <c r="E39" s="81"/>
      <c r="F39" s="81"/>
      <c r="G39" s="81"/>
      <c r="H39" s="82"/>
      <c r="I39" s="83"/>
      <c r="J39" s="216"/>
      <c r="K39" s="216"/>
      <c r="L39" s="85"/>
      <c r="M39" s="86"/>
    </row>
    <row r="40" spans="1:15" s="19" customFormat="1" ht="27" customHeight="1">
      <c r="A40" s="79"/>
      <c r="B40" s="87" t="s">
        <v>16</v>
      </c>
      <c r="C40" s="88" t="s">
        <v>66</v>
      </c>
      <c r="D40" s="88"/>
      <c r="E40" s="88"/>
      <c r="F40" s="88"/>
      <c r="G40" s="88"/>
      <c r="H40" s="82"/>
      <c r="I40" s="83"/>
      <c r="J40" s="216">
        <f>SUM(J41:J44)</f>
        <v>0</v>
      </c>
      <c r="K40" s="216">
        <v>4375208.72</v>
      </c>
      <c r="L40" s="85">
        <f>J40-K40</f>
        <v>-4375208.72</v>
      </c>
      <c r="M40" s="86">
        <f t="shared" si="1"/>
        <v>-1</v>
      </c>
      <c r="N40" s="89">
        <f>J40-'[4]BILANCIO MODELLO'!H79-'[4]BILANCIO MODELLO'!H110</f>
        <v>-5168533.49</v>
      </c>
    </row>
    <row r="41" spans="1:15" s="78" customFormat="1" ht="27" customHeight="1">
      <c r="A41" s="90"/>
      <c r="B41" s="91"/>
      <c r="C41" s="92"/>
      <c r="D41" s="93" t="s">
        <v>18</v>
      </c>
      <c r="E41" s="73" t="s">
        <v>67</v>
      </c>
      <c r="F41" s="73"/>
      <c r="G41" s="73"/>
      <c r="H41" s="74"/>
      <c r="I41" s="75"/>
      <c r="J41" s="224">
        <v>0</v>
      </c>
      <c r="K41" s="224">
        <v>4321351.3999999994</v>
      </c>
      <c r="L41" s="76">
        <f>J41-K41</f>
        <v>-4321351.3999999994</v>
      </c>
      <c r="M41" s="77">
        <f t="shared" si="1"/>
        <v>-1</v>
      </c>
    </row>
    <row r="42" spans="1:15" s="78" customFormat="1" ht="27" customHeight="1">
      <c r="A42" s="90"/>
      <c r="B42" s="91"/>
      <c r="C42" s="92"/>
      <c r="D42" s="93" t="s">
        <v>20</v>
      </c>
      <c r="E42" s="73" t="s">
        <v>68</v>
      </c>
      <c r="F42" s="73"/>
      <c r="G42" s="73"/>
      <c r="H42" s="74"/>
      <c r="I42" s="75"/>
      <c r="J42" s="224">
        <v>0</v>
      </c>
      <c r="K42" s="224">
        <v>53857.32</v>
      </c>
      <c r="L42" s="76">
        <f>J42-K42</f>
        <v>-53857.32</v>
      </c>
      <c r="M42" s="77">
        <f t="shared" si="1"/>
        <v>-1</v>
      </c>
    </row>
    <row r="43" spans="1:15" s="78" customFormat="1" ht="27" customHeight="1">
      <c r="A43" s="90"/>
      <c r="B43" s="91"/>
      <c r="C43" s="92"/>
      <c r="D43" s="93" t="s">
        <v>22</v>
      </c>
      <c r="E43" s="73" t="s">
        <v>69</v>
      </c>
      <c r="F43" s="93"/>
      <c r="G43" s="73"/>
      <c r="H43" s="74"/>
      <c r="I43" s="75"/>
      <c r="J43" s="224"/>
      <c r="K43" s="224"/>
      <c r="L43" s="76">
        <f>J43-K43</f>
        <v>0</v>
      </c>
      <c r="M43" s="77" t="str">
        <f t="shared" si="1"/>
        <v xml:space="preserve">-    </v>
      </c>
    </row>
    <row r="44" spans="1:15" s="78" customFormat="1" ht="27" customHeight="1">
      <c r="A44" s="71"/>
      <c r="B44" s="72"/>
      <c r="C44" s="73"/>
      <c r="D44" s="93" t="s">
        <v>24</v>
      </c>
      <c r="E44" s="73" t="s">
        <v>70</v>
      </c>
      <c r="F44" s="93"/>
      <c r="G44" s="73"/>
      <c r="H44" s="74"/>
      <c r="I44" s="75"/>
      <c r="J44" s="224"/>
      <c r="K44" s="224"/>
      <c r="L44" s="76">
        <f>J44-K44</f>
        <v>0</v>
      </c>
      <c r="M44" s="77" t="str">
        <f t="shared" si="1"/>
        <v xml:space="preserve">-    </v>
      </c>
    </row>
    <row r="45" spans="1:15" s="78" customFormat="1" ht="27" customHeight="1">
      <c r="A45" s="71"/>
      <c r="B45" s="72"/>
      <c r="C45" s="73"/>
      <c r="D45" s="93"/>
      <c r="E45" s="73"/>
      <c r="F45" s="93"/>
      <c r="G45" s="73"/>
      <c r="H45" s="94" t="s">
        <v>49</v>
      </c>
      <c r="I45" s="94" t="s">
        <v>50</v>
      </c>
      <c r="J45" s="224"/>
      <c r="K45" s="224"/>
      <c r="L45" s="76"/>
      <c r="M45" s="77"/>
    </row>
    <row r="46" spans="1:15" s="19" customFormat="1" ht="39.75" customHeight="1">
      <c r="A46" s="79"/>
      <c r="B46" s="87" t="s">
        <v>28</v>
      </c>
      <c r="C46" s="783" t="s">
        <v>71</v>
      </c>
      <c r="D46" s="783"/>
      <c r="E46" s="783"/>
      <c r="F46" s="783"/>
      <c r="G46" s="784"/>
      <c r="H46" s="84">
        <f>H47+H58+H71+H72+H75+H76+H77</f>
        <v>52120000</v>
      </c>
      <c r="I46" s="84">
        <f>I47+I58+I71+I72+I75+I76+I77</f>
        <v>0</v>
      </c>
      <c r="J46" s="216">
        <f>J47+J58+J71+J72+J75+J76+J77</f>
        <v>52041000</v>
      </c>
      <c r="K46" s="216">
        <v>59232258.919999987</v>
      </c>
      <c r="L46" s="85">
        <f t="shared" si="0"/>
        <v>-7191258.9199999869</v>
      </c>
      <c r="M46" s="86">
        <f t="shared" si="1"/>
        <v>-0.12140781140413054</v>
      </c>
      <c r="N46" s="89">
        <f>H46-J46</f>
        <v>79000</v>
      </c>
      <c r="O46" s="89">
        <f>'[4]BILANCIO MODELLO'!H120+'[4]BILANCIO MODELLO'!H137+'[4]BILANCIO MODELLO'!H140+'[4]BILANCIO MODELLO'!H161+'[4]BILANCIO MODELLO'!H164+'[4]BILANCIO MODELLO'!H171-'Stato Pat - Att-Pas P2018-C2016'!J46</f>
        <v>13790266.029999964</v>
      </c>
    </row>
    <row r="47" spans="1:15" s="40" customFormat="1" ht="27" customHeight="1">
      <c r="A47" s="30"/>
      <c r="B47" s="31"/>
      <c r="C47" s="32"/>
      <c r="D47" s="33" t="s">
        <v>18</v>
      </c>
      <c r="E47" s="34" t="s">
        <v>72</v>
      </c>
      <c r="F47" s="34"/>
      <c r="G47" s="58"/>
      <c r="H47" s="37">
        <f>H48+H51+H52+H57</f>
        <v>0</v>
      </c>
      <c r="I47" s="37">
        <f>I48+I51+I52+I57</f>
        <v>0</v>
      </c>
      <c r="J47" s="247">
        <f>J48+J51+J52+J57</f>
        <v>0</v>
      </c>
      <c r="K47" s="247">
        <v>0</v>
      </c>
      <c r="L47" s="38">
        <f t="shared" si="0"/>
        <v>0</v>
      </c>
      <c r="M47" s="39" t="str">
        <f t="shared" si="1"/>
        <v xml:space="preserve">-    </v>
      </c>
    </row>
    <row r="48" spans="1:15" s="40" customFormat="1" ht="23.25" customHeight="1">
      <c r="A48" s="30"/>
      <c r="B48" s="31"/>
      <c r="C48" s="32"/>
      <c r="D48" s="33"/>
      <c r="E48" s="42" t="s">
        <v>31</v>
      </c>
      <c r="F48" s="42" t="s">
        <v>73</v>
      </c>
      <c r="G48" s="58"/>
      <c r="H48" s="45">
        <f>SUM(H49:H50)</f>
        <v>0</v>
      </c>
      <c r="I48" s="45">
        <f>SUM(I49:I50)</f>
        <v>0</v>
      </c>
      <c r="J48" s="615">
        <f>SUM(J49:J50)</f>
        <v>0</v>
      </c>
      <c r="K48" s="615">
        <v>0</v>
      </c>
      <c r="L48" s="46">
        <f t="shared" si="0"/>
        <v>0</v>
      </c>
      <c r="M48" s="47" t="str">
        <f t="shared" si="1"/>
        <v xml:space="preserve">-    </v>
      </c>
    </row>
    <row r="49" spans="1:15" s="40" customFormat="1" ht="27" customHeight="1">
      <c r="A49" s="30"/>
      <c r="B49" s="31"/>
      <c r="C49" s="32"/>
      <c r="D49" s="33"/>
      <c r="E49" s="34"/>
      <c r="F49" s="34" t="s">
        <v>18</v>
      </c>
      <c r="G49" s="58" t="s">
        <v>74</v>
      </c>
      <c r="H49" s="37">
        <f>'[4]BILANCIO MODELLO'!H122</f>
        <v>0</v>
      </c>
      <c r="I49" s="37"/>
      <c r="J49" s="247">
        <f>+H49+I49</f>
        <v>0</v>
      </c>
      <c r="K49" s="247">
        <v>0</v>
      </c>
      <c r="L49" s="38">
        <f>J49-K49</f>
        <v>0</v>
      </c>
      <c r="M49" s="39" t="str">
        <f>IF(K49=0,"-    ",L49/K49)</f>
        <v xml:space="preserve">-    </v>
      </c>
    </row>
    <row r="50" spans="1:15" s="40" customFormat="1" ht="27" customHeight="1">
      <c r="A50" s="30"/>
      <c r="B50" s="31"/>
      <c r="C50" s="32"/>
      <c r="D50" s="33"/>
      <c r="E50" s="34"/>
      <c r="F50" s="34" t="s">
        <v>20</v>
      </c>
      <c r="G50" s="58" t="s">
        <v>75</v>
      </c>
      <c r="H50" s="37"/>
      <c r="I50" s="37"/>
      <c r="J50" s="247">
        <f>+H50+I50</f>
        <v>0</v>
      </c>
      <c r="K50" s="247">
        <v>0</v>
      </c>
      <c r="L50" s="38">
        <f>J50-K50</f>
        <v>0</v>
      </c>
      <c r="M50" s="39" t="str">
        <f>IF(K50=0,"-    ",L50/K50)</f>
        <v xml:space="preserve">-    </v>
      </c>
    </row>
    <row r="51" spans="1:15" s="40" customFormat="1" ht="27" customHeight="1">
      <c r="A51" s="30"/>
      <c r="B51" s="31"/>
      <c r="C51" s="32"/>
      <c r="D51" s="33"/>
      <c r="E51" s="42" t="s">
        <v>33</v>
      </c>
      <c r="F51" s="42" t="s">
        <v>76</v>
      </c>
      <c r="G51" s="58"/>
      <c r="H51" s="45"/>
      <c r="I51" s="45"/>
      <c r="J51" s="615">
        <f>+H51+I51</f>
        <v>0</v>
      </c>
      <c r="K51" s="615">
        <v>0</v>
      </c>
      <c r="L51" s="38">
        <f t="shared" ref="L51:L70" si="2">J51-K51</f>
        <v>0</v>
      </c>
      <c r="M51" s="39" t="str">
        <f t="shared" ref="M51:M70" si="3">IF(K51=0,"-    ",L51/K51)</f>
        <v xml:space="preserve">-    </v>
      </c>
    </row>
    <row r="52" spans="1:15" s="40" customFormat="1" ht="27" customHeight="1">
      <c r="A52" s="30"/>
      <c r="B52" s="31"/>
      <c r="C52" s="32"/>
      <c r="D52" s="33"/>
      <c r="E52" s="42" t="s">
        <v>56</v>
      </c>
      <c r="F52" s="42" t="s">
        <v>77</v>
      </c>
      <c r="G52" s="58"/>
      <c r="H52" s="45">
        <f>SUM(H53:H56)</f>
        <v>0</v>
      </c>
      <c r="I52" s="45">
        <f>SUM(I53:I56)</f>
        <v>0</v>
      </c>
      <c r="J52" s="615">
        <f>SUM(J53:J56)</f>
        <v>0</v>
      </c>
      <c r="K52" s="615">
        <v>0</v>
      </c>
      <c r="L52" s="38">
        <f t="shared" si="2"/>
        <v>0</v>
      </c>
      <c r="M52" s="39" t="str">
        <f t="shared" si="3"/>
        <v xml:space="preserve">-    </v>
      </c>
    </row>
    <row r="53" spans="1:15" s="40" customFormat="1" ht="27" customHeight="1">
      <c r="A53" s="30"/>
      <c r="B53" s="31"/>
      <c r="C53" s="32"/>
      <c r="D53" s="33"/>
      <c r="E53" s="34"/>
      <c r="F53" s="34" t="s">
        <v>18</v>
      </c>
      <c r="G53" s="58" t="s">
        <v>78</v>
      </c>
      <c r="H53" s="37"/>
      <c r="I53" s="37"/>
      <c r="J53" s="247">
        <f>+H53+I53</f>
        <v>0</v>
      </c>
      <c r="K53" s="247">
        <v>0</v>
      </c>
      <c r="L53" s="38">
        <f t="shared" si="2"/>
        <v>0</v>
      </c>
      <c r="M53" s="39" t="str">
        <f t="shared" si="3"/>
        <v xml:space="preserve">-    </v>
      </c>
    </row>
    <row r="54" spans="1:15" s="40" customFormat="1" ht="27" customHeight="1">
      <c r="A54" s="30"/>
      <c r="B54" s="31"/>
      <c r="C54" s="32"/>
      <c r="D54" s="33"/>
      <c r="E54" s="34"/>
      <c r="F54" s="34" t="s">
        <v>20</v>
      </c>
      <c r="G54" s="58" t="s">
        <v>79</v>
      </c>
      <c r="H54" s="37"/>
      <c r="I54" s="37"/>
      <c r="J54" s="247">
        <f>+H54+I54</f>
        <v>0</v>
      </c>
      <c r="K54" s="247">
        <v>0</v>
      </c>
      <c r="L54" s="38">
        <f t="shared" si="2"/>
        <v>0</v>
      </c>
      <c r="M54" s="39" t="str">
        <f t="shared" si="3"/>
        <v xml:space="preserve">-    </v>
      </c>
    </row>
    <row r="55" spans="1:15" s="40" customFormat="1" ht="27" customHeight="1">
      <c r="A55" s="30"/>
      <c r="B55" s="31"/>
      <c r="C55" s="32"/>
      <c r="D55" s="33"/>
      <c r="E55" s="34"/>
      <c r="F55" s="34" t="s">
        <v>22</v>
      </c>
      <c r="G55" s="34" t="s">
        <v>80</v>
      </c>
      <c r="H55" s="37"/>
      <c r="I55" s="37"/>
      <c r="J55" s="247">
        <f>+H55+I55</f>
        <v>0</v>
      </c>
      <c r="K55" s="247">
        <v>0</v>
      </c>
      <c r="L55" s="38">
        <f t="shared" si="2"/>
        <v>0</v>
      </c>
      <c r="M55" s="39" t="str">
        <f t="shared" si="3"/>
        <v xml:space="preserve">-    </v>
      </c>
    </row>
    <row r="56" spans="1:15" s="40" customFormat="1" ht="27" customHeight="1">
      <c r="A56" s="30"/>
      <c r="B56" s="31"/>
      <c r="C56" s="32"/>
      <c r="D56" s="33"/>
      <c r="E56" s="34"/>
      <c r="F56" s="34" t="s">
        <v>24</v>
      </c>
      <c r="G56" s="34" t="s">
        <v>81</v>
      </c>
      <c r="H56" s="37"/>
      <c r="I56" s="37"/>
      <c r="J56" s="247">
        <f>+H56+I56</f>
        <v>0</v>
      </c>
      <c r="K56" s="247">
        <v>0</v>
      </c>
      <c r="L56" s="38">
        <f t="shared" si="2"/>
        <v>0</v>
      </c>
      <c r="M56" s="39" t="str">
        <f t="shared" si="3"/>
        <v xml:space="preserve">-    </v>
      </c>
    </row>
    <row r="57" spans="1:15" s="40" customFormat="1" ht="27" customHeight="1">
      <c r="A57" s="30"/>
      <c r="B57" s="31"/>
      <c r="C57" s="32"/>
      <c r="D57" s="33"/>
      <c r="E57" s="42" t="s">
        <v>58</v>
      </c>
      <c r="F57" s="42" t="s">
        <v>82</v>
      </c>
      <c r="G57" s="58"/>
      <c r="H57" s="37"/>
      <c r="I57" s="37"/>
      <c r="J57" s="247">
        <f>+H57+I57</f>
        <v>0</v>
      </c>
      <c r="K57" s="247">
        <v>0</v>
      </c>
      <c r="L57" s="38">
        <f t="shared" si="2"/>
        <v>0</v>
      </c>
      <c r="M57" s="39" t="str">
        <f t="shared" si="3"/>
        <v xml:space="preserve">-    </v>
      </c>
    </row>
    <row r="58" spans="1:15" s="40" customFormat="1" ht="27" customHeight="1">
      <c r="A58" s="30"/>
      <c r="B58" s="31"/>
      <c r="C58" s="32"/>
      <c r="D58" s="33" t="s">
        <v>20</v>
      </c>
      <c r="E58" s="34" t="s">
        <v>83</v>
      </c>
      <c r="F58" s="34"/>
      <c r="G58" s="58"/>
      <c r="H58" s="37">
        <f>H59+H66</f>
        <v>40000000</v>
      </c>
      <c r="I58" s="37">
        <f>I59+I66</f>
        <v>0</v>
      </c>
      <c r="J58" s="247">
        <f>J59+J66</f>
        <v>40000000</v>
      </c>
      <c r="K58" s="247">
        <v>46372640.489999995</v>
      </c>
      <c r="L58" s="38">
        <f t="shared" si="2"/>
        <v>-6372640.4899999946</v>
      </c>
      <c r="M58" s="39">
        <f t="shared" si="3"/>
        <v>-0.13742242026037357</v>
      </c>
      <c r="N58" s="95">
        <f>'Stato Pat - Att-Pas P2018-C2016'!I78</f>
        <v>0</v>
      </c>
      <c r="O58" s="96">
        <f>'[4]BILANCIO MODELLO'!H120-'[4]BILANCIO MODELLO'!H121-J58</f>
        <v>16621780.919999979</v>
      </c>
    </row>
    <row r="59" spans="1:15" s="40" customFormat="1" ht="27" customHeight="1">
      <c r="A59" s="30"/>
      <c r="B59" s="31"/>
      <c r="C59" s="32"/>
      <c r="D59" s="33"/>
      <c r="E59" s="42" t="s">
        <v>31</v>
      </c>
      <c r="F59" s="42" t="s">
        <v>84</v>
      </c>
      <c r="G59" s="58"/>
      <c r="H59" s="45">
        <f>SUM(H60,H65)</f>
        <v>40000000</v>
      </c>
      <c r="I59" s="45">
        <f>SUM(I60,I65)</f>
        <v>0</v>
      </c>
      <c r="J59" s="615">
        <f>SUM(J60,J65)</f>
        <v>40000000</v>
      </c>
      <c r="K59" s="615">
        <v>46262384.539999992</v>
      </c>
      <c r="L59" s="46">
        <f t="shared" si="2"/>
        <v>-6262384.5399999917</v>
      </c>
      <c r="M59" s="47">
        <f t="shared" si="3"/>
        <v>-0.13536666132255518</v>
      </c>
    </row>
    <row r="60" spans="1:15" s="40" customFormat="1" ht="27" customHeight="1">
      <c r="A60" s="30"/>
      <c r="B60" s="31"/>
      <c r="C60" s="32"/>
      <c r="D60" s="33"/>
      <c r="E60" s="34"/>
      <c r="F60" s="34" t="s">
        <v>18</v>
      </c>
      <c r="G60" s="58" t="s">
        <v>85</v>
      </c>
      <c r="H60" s="37">
        <f>SUM(H61:H64)</f>
        <v>40000000</v>
      </c>
      <c r="I60" s="37">
        <f>SUM(I61:I64)</f>
        <v>0</v>
      </c>
      <c r="J60" s="247">
        <f>SUM(J61:J64)</f>
        <v>40000000</v>
      </c>
      <c r="K60" s="247">
        <v>46262384.539999992</v>
      </c>
      <c r="L60" s="38">
        <f>J60-K60</f>
        <v>-6262384.5399999917</v>
      </c>
      <c r="M60" s="39">
        <f>IF(K60=0,"-    ",L60/K60)</f>
        <v>-0.13536666132255518</v>
      </c>
    </row>
    <row r="61" spans="1:15" s="40" customFormat="1" ht="22.5" customHeight="1">
      <c r="A61" s="30"/>
      <c r="B61" s="31"/>
      <c r="C61" s="32"/>
      <c r="D61" s="33"/>
      <c r="E61" s="34"/>
      <c r="F61" s="34"/>
      <c r="G61" s="97" t="s">
        <v>86</v>
      </c>
      <c r="H61" s="37">
        <v>0</v>
      </c>
      <c r="I61" s="37"/>
      <c r="J61" s="615">
        <f>+H61+I61</f>
        <v>0</v>
      </c>
      <c r="K61" s="247"/>
      <c r="L61" s="38">
        <f>J61-K61</f>
        <v>0</v>
      </c>
      <c r="M61" s="39" t="str">
        <f>IF(K61=0,"-    ",L61/K61)</f>
        <v xml:space="preserve">-    </v>
      </c>
    </row>
    <row r="62" spans="1:15" s="40" customFormat="1" ht="36.75" customHeight="1">
      <c r="A62" s="30"/>
      <c r="B62" s="31"/>
      <c r="C62" s="32"/>
      <c r="D62" s="33"/>
      <c r="E62" s="34"/>
      <c r="F62" s="34"/>
      <c r="G62" s="98" t="s">
        <v>87</v>
      </c>
      <c r="H62" s="99"/>
      <c r="I62" s="99"/>
      <c r="J62" s="615">
        <f>+H62+I62</f>
        <v>0</v>
      </c>
      <c r="K62" s="636">
        <v>0</v>
      </c>
      <c r="L62" s="38">
        <f>J62-K62</f>
        <v>0</v>
      </c>
      <c r="M62" s="39" t="str">
        <f>IF(K62=0,"-    ",L62/K62)</f>
        <v xml:space="preserve">-    </v>
      </c>
    </row>
    <row r="63" spans="1:15" s="40" customFormat="1" ht="33.75" customHeight="1">
      <c r="A63" s="30"/>
      <c r="B63" s="31"/>
      <c r="C63" s="32"/>
      <c r="D63" s="33"/>
      <c r="E63" s="34"/>
      <c r="F63" s="34"/>
      <c r="G63" s="98" t="s">
        <v>88</v>
      </c>
      <c r="H63" s="99"/>
      <c r="I63" s="99"/>
      <c r="J63" s="615">
        <f>+H63+I63</f>
        <v>0</v>
      </c>
      <c r="K63" s="247">
        <v>0</v>
      </c>
      <c r="L63" s="38">
        <f>J63-K63</f>
        <v>0</v>
      </c>
      <c r="M63" s="39" t="str">
        <f>IF(K63=0,"-    ",L63/K63)</f>
        <v xml:space="preserve">-    </v>
      </c>
    </row>
    <row r="64" spans="1:15" s="108" customFormat="1" ht="22.5" customHeight="1">
      <c r="A64" s="100"/>
      <c r="B64" s="101"/>
      <c r="C64" s="102"/>
      <c r="D64" s="103"/>
      <c r="E64" s="104"/>
      <c r="F64" s="104"/>
      <c r="G64" s="97" t="s">
        <v>89</v>
      </c>
      <c r="H64" s="105">
        <v>40000000</v>
      </c>
      <c r="I64" s="105"/>
      <c r="J64" s="615">
        <f>+H64+I64</f>
        <v>40000000</v>
      </c>
      <c r="K64" s="240">
        <v>46262384.539999992</v>
      </c>
      <c r="L64" s="106">
        <f>J64-K64</f>
        <v>-6262384.5399999917</v>
      </c>
      <c r="M64" s="107">
        <f>IF(K64=0,"-    ",L64/K64)</f>
        <v>-0.13536666132255518</v>
      </c>
    </row>
    <row r="65" spans="1:13" s="40" customFormat="1" ht="27" customHeight="1">
      <c r="A65" s="30"/>
      <c r="B65" s="31"/>
      <c r="C65" s="32"/>
      <c r="D65" s="33"/>
      <c r="E65" s="34"/>
      <c r="F65" s="34" t="s">
        <v>20</v>
      </c>
      <c r="G65" s="58" t="s">
        <v>90</v>
      </c>
      <c r="H65" s="37"/>
      <c r="I65" s="37"/>
      <c r="J65" s="615">
        <f>+H65+I65</f>
        <v>0</v>
      </c>
      <c r="K65" s="247">
        <v>0</v>
      </c>
      <c r="L65" s="38">
        <f t="shared" si="2"/>
        <v>0</v>
      </c>
      <c r="M65" s="39" t="str">
        <f t="shared" si="3"/>
        <v xml:space="preserve">-    </v>
      </c>
    </row>
    <row r="66" spans="1:13" s="40" customFormat="1" ht="27" customHeight="1">
      <c r="A66" s="30"/>
      <c r="B66" s="31"/>
      <c r="C66" s="32"/>
      <c r="D66" s="33"/>
      <c r="E66" s="42" t="s">
        <v>33</v>
      </c>
      <c r="F66" s="42" t="s">
        <v>91</v>
      </c>
      <c r="G66" s="58"/>
      <c r="H66" s="48">
        <f>SUM(H67:H70)</f>
        <v>0</v>
      </c>
      <c r="I66" s="37">
        <f>SUM(I67:I70)</f>
        <v>0</v>
      </c>
      <c r="J66" s="37">
        <f>SUM(J67:J70)</f>
        <v>0</v>
      </c>
      <c r="K66" s="247">
        <v>110255.95000000112</v>
      </c>
      <c r="L66" s="46">
        <f t="shared" si="2"/>
        <v>-110255.95000000112</v>
      </c>
      <c r="M66" s="47">
        <f t="shared" si="3"/>
        <v>-1</v>
      </c>
    </row>
    <row r="67" spans="1:13" s="40" customFormat="1" ht="27" customHeight="1">
      <c r="A67" s="30"/>
      <c r="B67" s="31"/>
      <c r="C67" s="32"/>
      <c r="D67" s="33"/>
      <c r="E67" s="42"/>
      <c r="F67" s="34" t="s">
        <v>18</v>
      </c>
      <c r="G67" s="109" t="s">
        <v>92</v>
      </c>
      <c r="H67" s="45">
        <v>0</v>
      </c>
      <c r="I67" s="45"/>
      <c r="J67" s="615">
        <f>+H67+I67</f>
        <v>0</v>
      </c>
      <c r="K67" s="615">
        <v>110235.80000000075</v>
      </c>
      <c r="L67" s="46">
        <f t="shared" si="2"/>
        <v>-110235.80000000075</v>
      </c>
      <c r="M67" s="47">
        <f t="shared" si="3"/>
        <v>-1</v>
      </c>
    </row>
    <row r="68" spans="1:13" s="40" customFormat="1" ht="27" customHeight="1">
      <c r="A68" s="30"/>
      <c r="B68" s="31"/>
      <c r="C68" s="32"/>
      <c r="D68" s="33"/>
      <c r="E68" s="42"/>
      <c r="F68" s="34" t="s">
        <v>20</v>
      </c>
      <c r="G68" s="109" t="s">
        <v>93</v>
      </c>
      <c r="H68" s="45"/>
      <c r="I68" s="45"/>
      <c r="J68" s="615">
        <f>+H68+I68</f>
        <v>0</v>
      </c>
      <c r="K68" s="615">
        <v>0</v>
      </c>
      <c r="L68" s="46">
        <f t="shared" si="2"/>
        <v>0</v>
      </c>
      <c r="M68" s="47" t="str">
        <f t="shared" si="3"/>
        <v xml:space="preserve">-    </v>
      </c>
    </row>
    <row r="69" spans="1:13" s="40" customFormat="1" ht="27" customHeight="1">
      <c r="A69" s="30"/>
      <c r="B69" s="31"/>
      <c r="C69" s="32"/>
      <c r="D69" s="33"/>
      <c r="E69" s="42"/>
      <c r="F69" s="34" t="s">
        <v>22</v>
      </c>
      <c r="G69" s="109" t="s">
        <v>94</v>
      </c>
      <c r="H69" s="45">
        <v>0</v>
      </c>
      <c r="I69" s="45"/>
      <c r="J69" s="615">
        <v>0</v>
      </c>
      <c r="K69" s="615">
        <v>20.150000000372529</v>
      </c>
      <c r="L69" s="46">
        <f t="shared" si="2"/>
        <v>-20.150000000372529</v>
      </c>
      <c r="M69" s="47">
        <f t="shared" si="3"/>
        <v>-1</v>
      </c>
    </row>
    <row r="70" spans="1:13" s="40" customFormat="1" ht="37.5" customHeight="1">
      <c r="A70" s="30"/>
      <c r="B70" s="31"/>
      <c r="C70" s="32"/>
      <c r="D70" s="33"/>
      <c r="E70" s="42"/>
      <c r="F70" s="34" t="s">
        <v>24</v>
      </c>
      <c r="G70" s="110" t="s">
        <v>95</v>
      </c>
      <c r="H70" s="45"/>
      <c r="I70" s="45"/>
      <c r="J70" s="615">
        <f>+H70+I70</f>
        <v>0</v>
      </c>
      <c r="K70" s="615">
        <v>0</v>
      </c>
      <c r="L70" s="46">
        <f t="shared" si="2"/>
        <v>0</v>
      </c>
      <c r="M70" s="47" t="str">
        <f t="shared" si="3"/>
        <v xml:space="preserve">-    </v>
      </c>
    </row>
    <row r="71" spans="1:13" s="40" customFormat="1" ht="27" customHeight="1">
      <c r="A71" s="30"/>
      <c r="B71" s="31"/>
      <c r="C71" s="32"/>
      <c r="D71" s="33" t="s">
        <v>22</v>
      </c>
      <c r="E71" s="34" t="s">
        <v>96</v>
      </c>
      <c r="F71" s="34"/>
      <c r="G71" s="58"/>
      <c r="H71" s="37">
        <v>40000</v>
      </c>
      <c r="I71" s="37"/>
      <c r="J71" s="615">
        <f>+H71+I71</f>
        <v>40000</v>
      </c>
      <c r="K71" s="247">
        <v>39693.17</v>
      </c>
      <c r="L71" s="38">
        <f t="shared" si="0"/>
        <v>306.83000000000175</v>
      </c>
      <c r="M71" s="39">
        <f t="shared" si="1"/>
        <v>7.7300452445597505E-3</v>
      </c>
    </row>
    <row r="72" spans="1:13" s="40" customFormat="1" ht="27" customHeight="1">
      <c r="A72" s="30"/>
      <c r="B72" s="31"/>
      <c r="C72" s="32"/>
      <c r="D72" s="33" t="s">
        <v>24</v>
      </c>
      <c r="E72" s="34" t="s">
        <v>97</v>
      </c>
      <c r="F72" s="34"/>
      <c r="G72" s="58"/>
      <c r="H72" s="37">
        <f>SUM(H73:H74)</f>
        <v>1080000</v>
      </c>
      <c r="I72" s="37">
        <f>SUM(I73:I74)</f>
        <v>0</v>
      </c>
      <c r="J72" s="247">
        <f>SUM(J73:J74)</f>
        <v>1001000</v>
      </c>
      <c r="K72" s="247">
        <v>2030386.3699999999</v>
      </c>
      <c r="L72" s="38">
        <f t="shared" si="0"/>
        <v>-1029386.3699999999</v>
      </c>
      <c r="M72" s="39">
        <f t="shared" si="1"/>
        <v>-0.50699038626820569</v>
      </c>
    </row>
    <row r="73" spans="1:13" s="40" customFormat="1" ht="27" customHeight="1">
      <c r="A73" s="30"/>
      <c r="B73" s="31"/>
      <c r="C73" s="32"/>
      <c r="D73" s="33"/>
      <c r="E73" s="42" t="s">
        <v>31</v>
      </c>
      <c r="F73" s="42" t="s">
        <v>98</v>
      </c>
      <c r="G73" s="58"/>
      <c r="H73" s="45">
        <v>1000000</v>
      </c>
      <c r="I73" s="45"/>
      <c r="J73" s="615">
        <f>+H73+I73</f>
        <v>1000000</v>
      </c>
      <c r="K73" s="615">
        <v>2029759.68</v>
      </c>
      <c r="L73" s="46">
        <f t="shared" si="0"/>
        <v>-1029759.6799999999</v>
      </c>
      <c r="M73" s="47">
        <f t="shared" si="1"/>
        <v>-0.50733083829904435</v>
      </c>
    </row>
    <row r="74" spans="1:13" s="40" customFormat="1" ht="27" customHeight="1">
      <c r="A74" s="30"/>
      <c r="B74" s="31"/>
      <c r="C74" s="32"/>
      <c r="D74" s="33"/>
      <c r="E74" s="42" t="s">
        <v>33</v>
      </c>
      <c r="F74" s="42" t="s">
        <v>99</v>
      </c>
      <c r="G74" s="58"/>
      <c r="H74" s="45">
        <v>80000</v>
      </c>
      <c r="I74" s="45"/>
      <c r="J74" s="615">
        <v>1000</v>
      </c>
      <c r="K74" s="615">
        <v>626.69000000000005</v>
      </c>
      <c r="L74" s="46">
        <f t="shared" si="0"/>
        <v>373.30999999999995</v>
      </c>
      <c r="M74" s="47">
        <f t="shared" si="1"/>
        <v>0.59568526703792934</v>
      </c>
    </row>
    <row r="75" spans="1:13" s="40" customFormat="1" ht="27" customHeight="1">
      <c r="A75" s="30"/>
      <c r="B75" s="111"/>
      <c r="C75" s="32"/>
      <c r="D75" s="103" t="s">
        <v>26</v>
      </c>
      <c r="E75" s="785" t="s">
        <v>100</v>
      </c>
      <c r="F75" s="785"/>
      <c r="G75" s="786"/>
      <c r="H75" s="45"/>
      <c r="I75" s="45"/>
      <c r="J75" s="615">
        <f>+H75+I75</f>
        <v>0</v>
      </c>
      <c r="K75" s="615">
        <v>0</v>
      </c>
      <c r="L75" s="46">
        <f t="shared" si="0"/>
        <v>0</v>
      </c>
      <c r="M75" s="47" t="str">
        <f t="shared" si="1"/>
        <v xml:space="preserve">-    </v>
      </c>
    </row>
    <row r="76" spans="1:13" s="40" customFormat="1" ht="27" customHeight="1">
      <c r="A76" s="41"/>
      <c r="B76" s="111"/>
      <c r="C76" s="32"/>
      <c r="D76" s="103" t="s">
        <v>41</v>
      </c>
      <c r="E76" s="34" t="s">
        <v>101</v>
      </c>
      <c r="F76" s="33"/>
      <c r="G76" s="58"/>
      <c r="H76" s="37"/>
      <c r="I76" s="37"/>
      <c r="J76" s="615">
        <f>+H76+I76</f>
        <v>0</v>
      </c>
      <c r="K76" s="247">
        <v>33590.47</v>
      </c>
      <c r="L76" s="38">
        <f t="shared" si="0"/>
        <v>-33590.47</v>
      </c>
      <c r="M76" s="39">
        <f t="shared" si="1"/>
        <v>-1</v>
      </c>
    </row>
    <row r="77" spans="1:13" s="40" customFormat="1" ht="27" customHeight="1">
      <c r="A77" s="41"/>
      <c r="B77" s="111"/>
      <c r="C77" s="32"/>
      <c r="D77" s="103" t="s">
        <v>43</v>
      </c>
      <c r="E77" s="34" t="s">
        <v>102</v>
      </c>
      <c r="F77" s="33"/>
      <c r="G77" s="58"/>
      <c r="H77" s="112">
        <v>11000000</v>
      </c>
      <c r="I77" s="112"/>
      <c r="J77" s="615">
        <f>+H77+I77</f>
        <v>11000000</v>
      </c>
      <c r="K77" s="247">
        <v>10755948.419999998</v>
      </c>
      <c r="L77" s="46">
        <f t="shared" si="0"/>
        <v>244051.58000000194</v>
      </c>
      <c r="M77" s="47">
        <f t="shared" si="1"/>
        <v>2.2689917287647424E-2</v>
      </c>
    </row>
    <row r="78" spans="1:13" s="29" customFormat="1" ht="27" customHeight="1">
      <c r="A78" s="20"/>
      <c r="B78" s="21" t="s">
        <v>51</v>
      </c>
      <c r="C78" s="22" t="s">
        <v>103</v>
      </c>
      <c r="D78" s="22"/>
      <c r="E78" s="22"/>
      <c r="F78" s="22"/>
      <c r="G78" s="22"/>
      <c r="H78" s="113"/>
      <c r="I78" s="114"/>
      <c r="J78" s="259">
        <f>SUM(J79:J80)</f>
        <v>0</v>
      </c>
      <c r="K78" s="259">
        <v>0</v>
      </c>
      <c r="L78" s="26">
        <f t="shared" si="0"/>
        <v>0</v>
      </c>
      <c r="M78" s="27" t="str">
        <f t="shared" si="1"/>
        <v xml:space="preserve">-    </v>
      </c>
    </row>
    <row r="79" spans="1:13" s="40" customFormat="1" ht="27" customHeight="1">
      <c r="A79" s="30"/>
      <c r="B79" s="31"/>
      <c r="C79" s="32"/>
      <c r="D79" s="33" t="s">
        <v>18</v>
      </c>
      <c r="E79" s="34" t="s">
        <v>104</v>
      </c>
      <c r="F79" s="34"/>
      <c r="G79" s="34"/>
      <c r="H79" s="35"/>
      <c r="I79" s="36"/>
      <c r="J79" s="247"/>
      <c r="K79" s="247"/>
      <c r="L79" s="38">
        <f t="shared" si="0"/>
        <v>0</v>
      </c>
      <c r="M79" s="39" t="str">
        <f t="shared" si="1"/>
        <v xml:space="preserve">-    </v>
      </c>
    </row>
    <row r="80" spans="1:13" s="40" customFormat="1" ht="27" customHeight="1">
      <c r="A80" s="30"/>
      <c r="B80" s="31"/>
      <c r="C80" s="32"/>
      <c r="D80" s="33" t="s">
        <v>20</v>
      </c>
      <c r="E80" s="34" t="s">
        <v>105</v>
      </c>
      <c r="F80" s="34"/>
      <c r="G80" s="34"/>
      <c r="H80" s="35"/>
      <c r="I80" s="36"/>
      <c r="J80" s="247"/>
      <c r="K80" s="247"/>
      <c r="L80" s="38">
        <f t="shared" si="0"/>
        <v>0</v>
      </c>
      <c r="M80" s="39" t="str">
        <f t="shared" si="1"/>
        <v xml:space="preserve">-    </v>
      </c>
    </row>
    <row r="81" spans="1:15" s="29" customFormat="1" ht="27" customHeight="1">
      <c r="A81" s="20"/>
      <c r="B81" s="21" t="s">
        <v>106</v>
      </c>
      <c r="C81" s="22" t="s">
        <v>107</v>
      </c>
      <c r="D81" s="22"/>
      <c r="E81" s="22"/>
      <c r="F81" s="22"/>
      <c r="G81" s="22"/>
      <c r="H81" s="23"/>
      <c r="I81" s="24"/>
      <c r="J81" s="259">
        <f>SUM(J82:J85)</f>
        <v>10000000</v>
      </c>
      <c r="K81" s="259">
        <v>48098865.029999956</v>
      </c>
      <c r="L81" s="26">
        <f t="shared" si="0"/>
        <v>-38098865.029999956</v>
      </c>
      <c r="M81" s="27">
        <f t="shared" si="1"/>
        <v>-0.79209488636035685</v>
      </c>
    </row>
    <row r="82" spans="1:15" s="40" customFormat="1" ht="27" customHeight="1">
      <c r="A82" s="30"/>
      <c r="B82" s="31"/>
      <c r="C82" s="32"/>
      <c r="D82" s="33" t="s">
        <v>18</v>
      </c>
      <c r="E82" s="34" t="s">
        <v>108</v>
      </c>
      <c r="F82" s="34"/>
      <c r="G82" s="34"/>
      <c r="H82" s="35"/>
      <c r="I82" s="36"/>
      <c r="J82" s="247">
        <v>0</v>
      </c>
      <c r="K82" s="247">
        <v>67516.87000000001</v>
      </c>
      <c r="L82" s="38">
        <f t="shared" si="0"/>
        <v>-67516.87000000001</v>
      </c>
      <c r="M82" s="39">
        <f t="shared" si="1"/>
        <v>-1</v>
      </c>
    </row>
    <row r="83" spans="1:15" s="40" customFormat="1" ht="27" customHeight="1">
      <c r="A83" s="30"/>
      <c r="B83" s="31"/>
      <c r="C83" s="32"/>
      <c r="D83" s="33" t="s">
        <v>20</v>
      </c>
      <c r="E83" s="34" t="s">
        <v>109</v>
      </c>
      <c r="F83" s="34"/>
      <c r="G83" s="34"/>
      <c r="H83" s="35"/>
      <c r="I83" s="36"/>
      <c r="J83" s="247">
        <v>10000000</v>
      </c>
      <c r="K83" s="247">
        <v>43667155.229999959</v>
      </c>
      <c r="L83" s="38">
        <f>J83-K83</f>
        <v>-33667155.229999959</v>
      </c>
      <c r="M83" s="39">
        <f t="shared" si="1"/>
        <v>-0.77099492862933605</v>
      </c>
    </row>
    <row r="84" spans="1:15" s="40" customFormat="1" ht="27" customHeight="1">
      <c r="A84" s="30"/>
      <c r="B84" s="31"/>
      <c r="C84" s="32"/>
      <c r="D84" s="33" t="s">
        <v>22</v>
      </c>
      <c r="E84" s="34" t="s">
        <v>110</v>
      </c>
      <c r="F84" s="34"/>
      <c r="G84" s="34"/>
      <c r="H84" s="35"/>
      <c r="I84" s="36"/>
      <c r="J84" s="247"/>
      <c r="K84" s="247"/>
      <c r="L84" s="38">
        <f>J84-K84</f>
        <v>0</v>
      </c>
      <c r="M84" s="39" t="str">
        <f t="shared" si="1"/>
        <v xml:space="preserve">-    </v>
      </c>
    </row>
    <row r="85" spans="1:15" s="78" customFormat="1" ht="27" customHeight="1">
      <c r="A85" s="71"/>
      <c r="B85" s="72"/>
      <c r="C85" s="32"/>
      <c r="D85" s="103" t="s">
        <v>24</v>
      </c>
      <c r="E85" s="73" t="s">
        <v>111</v>
      </c>
      <c r="F85" s="93"/>
      <c r="G85" s="73"/>
      <c r="H85" s="74"/>
      <c r="I85" s="75"/>
      <c r="J85" s="224">
        <v>0</v>
      </c>
      <c r="K85" s="224">
        <v>4364192.93</v>
      </c>
      <c r="L85" s="76">
        <f t="shared" si="0"/>
        <v>-4364192.93</v>
      </c>
      <c r="M85" s="77">
        <f t="shared" si="1"/>
        <v>-1</v>
      </c>
    </row>
    <row r="86" spans="1:15" s="19" customFormat="1" ht="27" customHeight="1">
      <c r="A86" s="115"/>
      <c r="B86" s="64" t="s">
        <v>112</v>
      </c>
      <c r="C86" s="65"/>
      <c r="D86" s="65"/>
      <c r="E86" s="65"/>
      <c r="F86" s="65"/>
      <c r="G86" s="65"/>
      <c r="H86" s="66"/>
      <c r="I86" s="67"/>
      <c r="J86" s="271">
        <f>J40+J46+J78+J81</f>
        <v>62041000</v>
      </c>
      <c r="K86" s="271">
        <v>111706332.66999994</v>
      </c>
      <c r="L86" s="69">
        <f t="shared" si="0"/>
        <v>-49665332.669999942</v>
      </c>
      <c r="M86" s="70">
        <f t="shared" si="1"/>
        <v>-0.44460624105098884</v>
      </c>
    </row>
    <row r="87" spans="1:15" s="78" customFormat="1" ht="9" customHeight="1">
      <c r="A87" s="71"/>
      <c r="B87" s="72"/>
      <c r="C87" s="73"/>
      <c r="D87" s="73"/>
      <c r="E87" s="73"/>
      <c r="F87" s="73"/>
      <c r="G87" s="73"/>
      <c r="H87" s="74"/>
      <c r="I87" s="75"/>
      <c r="J87" s="224"/>
      <c r="K87" s="224"/>
      <c r="L87" s="76"/>
      <c r="M87" s="77"/>
    </row>
    <row r="88" spans="1:15" s="19" customFormat="1" ht="27" customHeight="1">
      <c r="A88" s="79" t="s">
        <v>113</v>
      </c>
      <c r="B88" s="80" t="s">
        <v>114</v>
      </c>
      <c r="C88" s="81"/>
      <c r="D88" s="81"/>
      <c r="E88" s="81"/>
      <c r="F88" s="81"/>
      <c r="G88" s="81"/>
      <c r="H88" s="82"/>
      <c r="I88" s="83"/>
      <c r="J88" s="216"/>
      <c r="K88" s="216"/>
      <c r="L88" s="85"/>
      <c r="M88" s="86"/>
    </row>
    <row r="89" spans="1:15" s="19" customFormat="1" ht="27" customHeight="1">
      <c r="A89" s="79"/>
      <c r="B89" s="87" t="s">
        <v>16</v>
      </c>
      <c r="C89" s="88" t="s">
        <v>115</v>
      </c>
      <c r="D89" s="88"/>
      <c r="E89" s="88"/>
      <c r="F89" s="88"/>
      <c r="G89" s="88"/>
      <c r="H89" s="82"/>
      <c r="I89" s="83"/>
      <c r="J89" s="216"/>
      <c r="K89" s="216"/>
      <c r="L89" s="85">
        <f>J89-K89</f>
        <v>0</v>
      </c>
      <c r="M89" s="86" t="str">
        <f>IF(K89=0,"-    ",L89/K89)</f>
        <v xml:space="preserve">-    </v>
      </c>
    </row>
    <row r="90" spans="1:15" s="19" customFormat="1" ht="27" customHeight="1">
      <c r="A90" s="79"/>
      <c r="B90" s="87" t="s">
        <v>28</v>
      </c>
      <c r="C90" s="88" t="s">
        <v>116</v>
      </c>
      <c r="D90" s="88"/>
      <c r="E90" s="88"/>
      <c r="F90" s="88"/>
      <c r="G90" s="88"/>
      <c r="H90" s="82"/>
      <c r="I90" s="83"/>
      <c r="J90" s="216"/>
      <c r="K90" s="216"/>
      <c r="L90" s="85">
        <f>J90-K90</f>
        <v>0</v>
      </c>
      <c r="M90" s="86" t="str">
        <f>IF(K90=0,"-    ",L90/K90)</f>
        <v xml:space="preserve">-    </v>
      </c>
    </row>
    <row r="91" spans="1:15" s="19" customFormat="1" ht="27" customHeight="1">
      <c r="A91" s="115"/>
      <c r="B91" s="64" t="s">
        <v>117</v>
      </c>
      <c r="C91" s="65"/>
      <c r="D91" s="65"/>
      <c r="E91" s="65"/>
      <c r="F91" s="65"/>
      <c r="G91" s="65"/>
      <c r="H91" s="66"/>
      <c r="I91" s="67"/>
      <c r="J91" s="271">
        <f>SUM(J89:J90)</f>
        <v>0</v>
      </c>
      <c r="K91" s="271">
        <v>0</v>
      </c>
      <c r="L91" s="69">
        <f>J91-K91</f>
        <v>0</v>
      </c>
      <c r="M91" s="70" t="str">
        <f>IF(K91=0,"-    ",L91/K91)</f>
        <v xml:space="preserve">-    </v>
      </c>
    </row>
    <row r="92" spans="1:15" s="78" customFormat="1" ht="9" customHeight="1" thickBot="1">
      <c r="A92" s="71"/>
      <c r="B92" s="72"/>
      <c r="C92" s="73"/>
      <c r="D92" s="73"/>
      <c r="E92" s="73"/>
      <c r="F92" s="73"/>
      <c r="G92" s="73"/>
      <c r="H92" s="74"/>
      <c r="I92" s="75"/>
      <c r="J92" s="224"/>
      <c r="K92" s="224"/>
      <c r="L92" s="76"/>
      <c r="M92" s="77"/>
    </row>
    <row r="93" spans="1:15" s="78" customFormat="1" ht="27" customHeight="1" thickTop="1" thickBot="1">
      <c r="A93" s="116" t="s">
        <v>118</v>
      </c>
      <c r="B93" s="117"/>
      <c r="C93" s="118"/>
      <c r="D93" s="119"/>
      <c r="E93" s="119"/>
      <c r="F93" s="119"/>
      <c r="G93" s="118"/>
      <c r="H93" s="120"/>
      <c r="I93" s="121"/>
      <c r="J93" s="307">
        <f>J37+J86+J91</f>
        <v>97322982</v>
      </c>
      <c r="K93" s="307">
        <v>152697711.03999993</v>
      </c>
      <c r="L93" s="122">
        <f t="shared" si="0"/>
        <v>-55374729.039999932</v>
      </c>
      <c r="M93" s="123">
        <f t="shared" si="1"/>
        <v>-0.36264282328039771</v>
      </c>
      <c r="N93" s="124"/>
      <c r="O93" s="125"/>
    </row>
    <row r="94" spans="1:15" s="78" customFormat="1" ht="9" customHeight="1" thickTop="1">
      <c r="A94" s="126"/>
      <c r="B94" s="127"/>
      <c r="C94" s="128"/>
      <c r="D94" s="128"/>
      <c r="E94" s="128"/>
      <c r="F94" s="128"/>
      <c r="G94" s="128"/>
      <c r="H94" s="129"/>
      <c r="I94" s="130"/>
      <c r="J94" s="617"/>
      <c r="K94" s="617"/>
      <c r="L94" s="131"/>
      <c r="M94" s="132"/>
      <c r="N94" s="133"/>
    </row>
    <row r="95" spans="1:15" s="78" customFormat="1" ht="27" customHeight="1">
      <c r="A95" s="79" t="s">
        <v>119</v>
      </c>
      <c r="B95" s="80" t="s">
        <v>120</v>
      </c>
      <c r="C95" s="81"/>
      <c r="D95" s="134"/>
      <c r="E95" s="134"/>
      <c r="F95" s="134"/>
      <c r="G95" s="92"/>
      <c r="H95" s="82"/>
      <c r="I95" s="83"/>
      <c r="J95" s="216"/>
      <c r="K95" s="216"/>
      <c r="L95" s="76"/>
      <c r="M95" s="77"/>
      <c r="N95" s="133"/>
    </row>
    <row r="96" spans="1:15" s="78" customFormat="1" ht="27" customHeight="1">
      <c r="A96" s="71"/>
      <c r="B96" s="87" t="s">
        <v>18</v>
      </c>
      <c r="C96" s="135" t="s">
        <v>121</v>
      </c>
      <c r="D96" s="81"/>
      <c r="E96" s="134"/>
      <c r="F96" s="134"/>
      <c r="G96" s="92"/>
      <c r="H96" s="74"/>
      <c r="I96" s="75"/>
      <c r="J96" s="224"/>
      <c r="K96" s="224"/>
      <c r="L96" s="76">
        <f t="shared" si="0"/>
        <v>0</v>
      </c>
      <c r="M96" s="77" t="str">
        <f t="shared" si="1"/>
        <v xml:space="preserve">-    </v>
      </c>
    </row>
    <row r="97" spans="1:13" s="78" customFormat="1" ht="27" customHeight="1">
      <c r="A97" s="71"/>
      <c r="B97" s="87" t="s">
        <v>20</v>
      </c>
      <c r="C97" s="135" t="s">
        <v>122</v>
      </c>
      <c r="D97" s="81"/>
      <c r="E97" s="134"/>
      <c r="F97" s="134"/>
      <c r="G97" s="92"/>
      <c r="H97" s="74"/>
      <c r="I97" s="75"/>
      <c r="J97" s="224">
        <f>J169</f>
        <v>2000</v>
      </c>
      <c r="K97" s="224">
        <v>3084.39</v>
      </c>
      <c r="L97" s="76">
        <f>J97-K97</f>
        <v>-1084.3899999999999</v>
      </c>
      <c r="M97" s="77">
        <f t="shared" si="1"/>
        <v>-0.35157356884181312</v>
      </c>
    </row>
    <row r="98" spans="1:13" s="78" customFormat="1" ht="27" customHeight="1">
      <c r="A98" s="71"/>
      <c r="B98" s="87" t="s">
        <v>22</v>
      </c>
      <c r="C98" s="135" t="s">
        <v>123</v>
      </c>
      <c r="D98" s="81"/>
      <c r="E98" s="134"/>
      <c r="F98" s="134"/>
      <c r="G98" s="92"/>
      <c r="H98" s="74"/>
      <c r="I98" s="75"/>
      <c r="J98" s="224"/>
      <c r="K98" s="224"/>
      <c r="L98" s="76">
        <f>J98-K98</f>
        <v>0</v>
      </c>
      <c r="M98" s="77" t="str">
        <f t="shared" si="1"/>
        <v xml:space="preserve">-    </v>
      </c>
    </row>
    <row r="99" spans="1:13" s="78" customFormat="1" ht="27" customHeight="1">
      <c r="A99" s="71"/>
      <c r="B99" s="87" t="s">
        <v>24</v>
      </c>
      <c r="C99" s="135" t="s">
        <v>124</v>
      </c>
      <c r="D99" s="81"/>
      <c r="E99" s="134"/>
      <c r="F99" s="134"/>
      <c r="G99" s="92"/>
      <c r="H99" s="74"/>
      <c r="I99" s="75"/>
      <c r="J99" s="224"/>
      <c r="K99" s="224"/>
      <c r="L99" s="76">
        <f t="shared" si="0"/>
        <v>0</v>
      </c>
      <c r="M99" s="77" t="str">
        <f t="shared" si="1"/>
        <v xml:space="preserve">-    </v>
      </c>
    </row>
    <row r="100" spans="1:13" s="19" customFormat="1" ht="27" customHeight="1" thickBot="1">
      <c r="A100" s="136"/>
      <c r="B100" s="137" t="s">
        <v>125</v>
      </c>
      <c r="C100" s="138"/>
      <c r="D100" s="138"/>
      <c r="E100" s="138"/>
      <c r="F100" s="138"/>
      <c r="G100" s="138"/>
      <c r="H100" s="139"/>
      <c r="I100" s="140"/>
      <c r="J100" s="618">
        <f>SUM(J96:J99)</f>
        <v>2000</v>
      </c>
      <c r="K100" s="618">
        <v>3084.39</v>
      </c>
      <c r="L100" s="141">
        <f>J100-K100</f>
        <v>-1084.3899999999999</v>
      </c>
      <c r="M100" s="142">
        <f>IF(K100=0,"-    ",L100/K100)</f>
        <v>-0.35157356884181312</v>
      </c>
    </row>
    <row r="101" spans="1:13" ht="16.5" thickBot="1">
      <c r="A101" s="143"/>
      <c r="B101" s="787"/>
      <c r="C101" s="788"/>
      <c r="D101" s="788"/>
      <c r="E101" s="788"/>
      <c r="F101" s="788"/>
      <c r="G101" s="144"/>
      <c r="H101" s="145"/>
      <c r="I101" s="145"/>
    </row>
    <row r="102" spans="1:13" ht="22.5">
      <c r="A102" s="2"/>
      <c r="B102" s="3"/>
      <c r="C102" s="3"/>
      <c r="D102" s="3"/>
      <c r="E102" s="3"/>
      <c r="F102" s="3"/>
      <c r="G102" s="760" t="s">
        <v>126</v>
      </c>
      <c r="H102" s="762" t="s">
        <v>127</v>
      </c>
      <c r="I102" s="762"/>
      <c r="J102" s="762"/>
      <c r="K102" s="763"/>
      <c r="L102" s="766" t="s">
        <v>10</v>
      </c>
      <c r="M102" s="767"/>
    </row>
    <row r="103" spans="1:13" ht="20.25" customHeight="1" thickBot="1">
      <c r="A103" s="5"/>
      <c r="B103" s="6"/>
      <c r="C103" s="6"/>
      <c r="D103" s="6"/>
      <c r="E103" s="6"/>
      <c r="F103" s="6"/>
      <c r="G103" s="761"/>
      <c r="H103" s="764"/>
      <c r="I103" s="764"/>
      <c r="J103" s="764"/>
      <c r="K103" s="765"/>
      <c r="L103" s="768"/>
      <c r="M103" s="769"/>
    </row>
    <row r="104" spans="1:13" ht="18.75" thickBot="1">
      <c r="A104" s="7"/>
      <c r="B104" s="7"/>
      <c r="C104" s="7"/>
      <c r="D104" s="7"/>
      <c r="E104" s="7"/>
      <c r="F104" s="7"/>
      <c r="G104" s="7"/>
      <c r="H104" s="8"/>
      <c r="I104" s="8"/>
      <c r="J104" s="614"/>
      <c r="K104" s="635"/>
      <c r="L104" s="9"/>
      <c r="M104" s="9"/>
    </row>
    <row r="105" spans="1:13" ht="30.75" customHeight="1">
      <c r="A105" s="770" t="s">
        <v>11</v>
      </c>
      <c r="B105" s="771"/>
      <c r="C105" s="771"/>
      <c r="D105" s="771"/>
      <c r="E105" s="771"/>
      <c r="F105" s="771"/>
      <c r="G105" s="771"/>
      <c r="H105" s="771"/>
      <c r="I105" s="772"/>
      <c r="J105" s="776" t="s">
        <v>2695</v>
      </c>
      <c r="K105" s="776" t="s">
        <v>2696</v>
      </c>
      <c r="L105" s="778" t="s">
        <v>2697</v>
      </c>
      <c r="M105" s="779"/>
    </row>
    <row r="106" spans="1:13" ht="15.75" customHeight="1">
      <c r="A106" s="773"/>
      <c r="B106" s="774"/>
      <c r="C106" s="774"/>
      <c r="D106" s="774"/>
      <c r="E106" s="774"/>
      <c r="F106" s="774"/>
      <c r="G106" s="774"/>
      <c r="H106" s="774"/>
      <c r="I106" s="775"/>
      <c r="J106" s="777"/>
      <c r="K106" s="777"/>
      <c r="L106" s="11" t="s">
        <v>12</v>
      </c>
      <c r="M106" s="12" t="s">
        <v>13</v>
      </c>
    </row>
    <row r="107" spans="1:13">
      <c r="A107" s="13" t="s">
        <v>14</v>
      </c>
      <c r="B107" s="14" t="s">
        <v>128</v>
      </c>
      <c r="C107" s="14"/>
      <c r="D107" s="14"/>
      <c r="E107" s="14"/>
      <c r="F107" s="14"/>
      <c r="G107" s="14"/>
      <c r="H107" s="146"/>
      <c r="I107" s="147"/>
      <c r="J107" s="207"/>
      <c r="K107" s="207"/>
      <c r="L107" s="149"/>
      <c r="M107" s="18"/>
    </row>
    <row r="108" spans="1:13">
      <c r="A108" s="90"/>
      <c r="B108" s="93"/>
      <c r="C108" s="150" t="s">
        <v>16</v>
      </c>
      <c r="D108" s="88" t="s">
        <v>129</v>
      </c>
      <c r="E108" s="92"/>
      <c r="F108" s="73"/>
      <c r="G108" s="73"/>
      <c r="H108" s="151"/>
      <c r="I108" s="152"/>
      <c r="J108" s="216">
        <f>ROUND(K108,0)</f>
        <v>-3158583</v>
      </c>
      <c r="K108" s="216">
        <v>-3158583.23</v>
      </c>
      <c r="L108" s="154">
        <f t="shared" ref="L108:L158" si="4">J108-K108</f>
        <v>0.22999999998137355</v>
      </c>
      <c r="M108" s="86">
        <f t="shared" ref="M108:M158" si="5">IF(K108=0,"-    ",L108/K108)</f>
        <v>-7.2817457459043603E-8</v>
      </c>
    </row>
    <row r="109" spans="1:13">
      <c r="A109" s="90"/>
      <c r="B109" s="93"/>
      <c r="C109" s="150" t="s">
        <v>28</v>
      </c>
      <c r="D109" s="88" t="s">
        <v>130</v>
      </c>
      <c r="E109" s="92"/>
      <c r="F109" s="73"/>
      <c r="G109" s="34"/>
      <c r="H109" s="151"/>
      <c r="I109" s="152"/>
      <c r="J109" s="216">
        <f>J110+J111+SUM(J115:J117)</f>
        <v>41245187</v>
      </c>
      <c r="K109" s="216">
        <v>47022968.309999995</v>
      </c>
      <c r="L109" s="154">
        <f t="shared" si="4"/>
        <v>-5777781.3099999949</v>
      </c>
      <c r="M109" s="86">
        <f t="shared" si="5"/>
        <v>-0.12287147148835521</v>
      </c>
    </row>
    <row r="110" spans="1:13">
      <c r="A110" s="30"/>
      <c r="B110" s="33"/>
      <c r="C110" s="155"/>
      <c r="D110" s="33" t="s">
        <v>18</v>
      </c>
      <c r="E110" s="34" t="s">
        <v>131</v>
      </c>
      <c r="F110" s="34"/>
      <c r="G110" s="34"/>
      <c r="H110" s="156"/>
      <c r="I110" s="157"/>
      <c r="J110" s="259"/>
      <c r="K110" s="259"/>
      <c r="L110" s="38">
        <f t="shared" si="4"/>
        <v>0</v>
      </c>
      <c r="M110" s="39" t="str">
        <f t="shared" si="5"/>
        <v xml:space="preserve">-    </v>
      </c>
    </row>
    <row r="111" spans="1:13">
      <c r="A111" s="30"/>
      <c r="B111" s="33"/>
      <c r="C111" s="33"/>
      <c r="D111" s="33" t="s">
        <v>20</v>
      </c>
      <c r="E111" s="34" t="s">
        <v>132</v>
      </c>
      <c r="F111" s="34"/>
      <c r="G111" s="34"/>
      <c r="H111" s="35"/>
      <c r="I111" s="36"/>
      <c r="J111" s="247">
        <f>J114</f>
        <v>0</v>
      </c>
      <c r="K111" s="247">
        <v>0</v>
      </c>
      <c r="L111" s="38">
        <f t="shared" si="4"/>
        <v>0</v>
      </c>
      <c r="M111" s="39" t="str">
        <f t="shared" si="5"/>
        <v xml:space="preserve">-    </v>
      </c>
    </row>
    <row r="112" spans="1:13">
      <c r="A112" s="100"/>
      <c r="B112" s="103"/>
      <c r="C112" s="103"/>
      <c r="D112" s="103"/>
      <c r="E112" s="158" t="s">
        <v>31</v>
      </c>
      <c r="F112" s="158" t="s">
        <v>133</v>
      </c>
      <c r="G112" s="104"/>
      <c r="H112" s="159"/>
      <c r="I112" s="160"/>
      <c r="J112" s="240"/>
      <c r="K112" s="240"/>
      <c r="L112" s="46">
        <f t="shared" si="4"/>
        <v>0</v>
      </c>
      <c r="M112" s="47" t="str">
        <f t="shared" si="5"/>
        <v xml:space="preserve">-    </v>
      </c>
    </row>
    <row r="113" spans="1:13">
      <c r="A113" s="30"/>
      <c r="B113" s="33"/>
      <c r="C113" s="33"/>
      <c r="D113" s="103"/>
      <c r="E113" s="158" t="s">
        <v>33</v>
      </c>
      <c r="F113" s="42" t="s">
        <v>134</v>
      </c>
      <c r="G113" s="34"/>
      <c r="H113" s="43"/>
      <c r="I113" s="44"/>
      <c r="J113" s="615"/>
      <c r="K113" s="615"/>
      <c r="L113" s="46">
        <f t="shared" si="4"/>
        <v>0</v>
      </c>
      <c r="M113" s="47" t="str">
        <f t="shared" si="5"/>
        <v xml:space="preserve">-    </v>
      </c>
    </row>
    <row r="114" spans="1:13">
      <c r="A114" s="30"/>
      <c r="B114" s="33"/>
      <c r="C114" s="33"/>
      <c r="D114" s="103"/>
      <c r="E114" s="158" t="s">
        <v>56</v>
      </c>
      <c r="F114" s="42" t="s">
        <v>135</v>
      </c>
      <c r="G114" s="34"/>
      <c r="H114" s="43"/>
      <c r="I114" s="44"/>
      <c r="J114" s="616">
        <f>K114</f>
        <v>0</v>
      </c>
      <c r="K114" s="615"/>
      <c r="L114" s="46">
        <f t="shared" si="4"/>
        <v>0</v>
      </c>
      <c r="M114" s="47" t="str">
        <f t="shared" si="5"/>
        <v xml:space="preserve">-    </v>
      </c>
    </row>
    <row r="115" spans="1:13">
      <c r="A115" s="30"/>
      <c r="B115" s="33"/>
      <c r="C115" s="33"/>
      <c r="D115" s="33" t="s">
        <v>22</v>
      </c>
      <c r="E115" s="34" t="s">
        <v>136</v>
      </c>
      <c r="F115" s="34"/>
      <c r="G115" s="34"/>
      <c r="H115" s="35"/>
      <c r="I115" s="36"/>
      <c r="J115" s="247">
        <f>ROUND(K115-'Allegato 1.1 (CE) new'!N163-'Allegato 1.1 (CE) new'!O163,0)</f>
        <v>36283943</v>
      </c>
      <c r="K115" s="247">
        <v>39943340.979999997</v>
      </c>
      <c r="L115" s="38">
        <f t="shared" si="4"/>
        <v>-3659397.9799999967</v>
      </c>
      <c r="M115" s="39">
        <f t="shared" si="5"/>
        <v>-9.1614719505619002E-2</v>
      </c>
    </row>
    <row r="116" spans="1:13">
      <c r="A116" s="30"/>
      <c r="B116" s="33"/>
      <c r="C116" s="33"/>
      <c r="D116" s="33" t="s">
        <v>24</v>
      </c>
      <c r="E116" s="34" t="s">
        <v>137</v>
      </c>
      <c r="F116" s="34"/>
      <c r="G116" s="34"/>
      <c r="H116" s="35"/>
      <c r="I116" s="36"/>
      <c r="J116" s="240"/>
      <c r="K116" s="247"/>
      <c r="L116" s="38">
        <f t="shared" si="4"/>
        <v>0</v>
      </c>
      <c r="M116" s="39" t="str">
        <f t="shared" si="5"/>
        <v xml:space="preserve">-    </v>
      </c>
    </row>
    <row r="117" spans="1:13">
      <c r="A117" s="30"/>
      <c r="B117" s="33"/>
      <c r="C117" s="33"/>
      <c r="D117" s="33" t="s">
        <v>26</v>
      </c>
      <c r="E117" s="34" t="s">
        <v>138</v>
      </c>
      <c r="F117" s="34"/>
      <c r="G117" s="34"/>
      <c r="H117" s="35"/>
      <c r="I117" s="36"/>
      <c r="J117" s="247">
        <f>ROUND(K117-'Allegato 1.1 (CE) new'!N169-'Allegato 1.1 (CE) new'!O169-'Allegato 1.1 (CE) new'!N48-'Allegato 1.1 (CE) new'!O48,0)</f>
        <v>4961244</v>
      </c>
      <c r="K117" s="247">
        <v>7079627.3300000001</v>
      </c>
      <c r="L117" s="38">
        <f t="shared" si="4"/>
        <v>-2118383.33</v>
      </c>
      <c r="M117" s="39">
        <f t="shared" si="5"/>
        <v>-0.29922243520126079</v>
      </c>
    </row>
    <row r="118" spans="1:13">
      <c r="A118" s="30"/>
      <c r="B118" s="33"/>
      <c r="C118" s="155" t="s">
        <v>51</v>
      </c>
      <c r="D118" s="22" t="s">
        <v>139</v>
      </c>
      <c r="E118" s="32"/>
      <c r="F118" s="34"/>
      <c r="G118" s="34"/>
      <c r="H118" s="156"/>
      <c r="I118" s="157"/>
      <c r="J118" s="259">
        <f>'[4]BILANCIO MODELLO'!H254</f>
        <v>20000</v>
      </c>
      <c r="K118" s="259">
        <v>20000</v>
      </c>
      <c r="L118" s="161">
        <f t="shared" si="4"/>
        <v>0</v>
      </c>
      <c r="M118" s="27">
        <f t="shared" si="5"/>
        <v>0</v>
      </c>
    </row>
    <row r="119" spans="1:13">
      <c r="A119" s="30"/>
      <c r="B119" s="33"/>
      <c r="C119" s="155" t="s">
        <v>106</v>
      </c>
      <c r="D119" s="22" t="s">
        <v>140</v>
      </c>
      <c r="E119" s="32"/>
      <c r="F119" s="34"/>
      <c r="G119" s="34"/>
      <c r="H119" s="156"/>
      <c r="I119" s="157"/>
      <c r="J119" s="259"/>
      <c r="K119" s="259"/>
      <c r="L119" s="161">
        <f>J119-K119</f>
        <v>0</v>
      </c>
      <c r="M119" s="27" t="str">
        <f>IF(K119=0,"-    ",L119/K119)</f>
        <v xml:space="preserve">-    </v>
      </c>
    </row>
    <row r="120" spans="1:13">
      <c r="A120" s="90"/>
      <c r="B120" s="93"/>
      <c r="C120" s="150" t="s">
        <v>141</v>
      </c>
      <c r="D120" s="88" t="s">
        <v>142</v>
      </c>
      <c r="E120" s="92"/>
      <c r="F120" s="73"/>
      <c r="G120" s="73"/>
      <c r="H120" s="151"/>
      <c r="I120" s="152"/>
      <c r="J120" s="216">
        <f>ROUND(K120,0)</f>
        <v>190977576</v>
      </c>
      <c r="K120" s="216">
        <v>190977576.15000001</v>
      </c>
      <c r="L120" s="154">
        <f t="shared" si="4"/>
        <v>-0.15000000596046448</v>
      </c>
      <c r="M120" s="86">
        <f t="shared" si="5"/>
        <v>-7.854325569754304E-10</v>
      </c>
    </row>
    <row r="121" spans="1:13">
      <c r="A121" s="90"/>
      <c r="B121" s="93"/>
      <c r="C121" s="150" t="s">
        <v>143</v>
      </c>
      <c r="D121" s="88" t="s">
        <v>144</v>
      </c>
      <c r="E121" s="92"/>
      <c r="F121" s="73"/>
      <c r="G121" s="73"/>
      <c r="H121" s="151"/>
      <c r="I121" s="152"/>
      <c r="J121" s="216">
        <f>K121+K122+'Allegato 1.1 CONFRONTI'!M1033</f>
        <v>-188600119.63999993</v>
      </c>
      <c r="K121" s="216">
        <v>-183844436</v>
      </c>
      <c r="L121" s="154">
        <f t="shared" si="4"/>
        <v>-4755683.6399999261</v>
      </c>
      <c r="M121" s="86">
        <f t="shared" si="5"/>
        <v>2.5867976988979562E-2</v>
      </c>
    </row>
    <row r="122" spans="1:13">
      <c r="A122" s="90"/>
      <c r="B122" s="93"/>
      <c r="C122" s="150" t="s">
        <v>145</v>
      </c>
      <c r="D122" s="88" t="s">
        <v>146</v>
      </c>
      <c r="E122" s="92"/>
      <c r="F122" s="73"/>
      <c r="G122" s="73"/>
      <c r="H122" s="151"/>
      <c r="I122" s="152"/>
      <c r="J122" s="216">
        <v>0</v>
      </c>
      <c r="K122" s="216">
        <v>-2484170.6399999261</v>
      </c>
      <c r="L122" s="154">
        <f t="shared" si="4"/>
        <v>2484170.6399999261</v>
      </c>
      <c r="M122" s="86">
        <f t="shared" si="5"/>
        <v>-1</v>
      </c>
    </row>
    <row r="123" spans="1:13">
      <c r="A123" s="115"/>
      <c r="B123" s="65" t="s">
        <v>63</v>
      </c>
      <c r="C123" s="65"/>
      <c r="D123" s="65"/>
      <c r="E123" s="65"/>
      <c r="F123" s="65"/>
      <c r="G123" s="65"/>
      <c r="H123" s="66"/>
      <c r="I123" s="67"/>
      <c r="J123" s="271">
        <f>J108+J109+SUM(J118:J122)</f>
        <v>40484060.360000074</v>
      </c>
      <c r="K123" s="271">
        <v>48533354.590000078</v>
      </c>
      <c r="L123" s="69">
        <f t="shared" si="4"/>
        <v>-8049294.2300000042</v>
      </c>
      <c r="M123" s="70">
        <f t="shared" si="5"/>
        <v>-0.16585077001165088</v>
      </c>
    </row>
    <row r="124" spans="1:13">
      <c r="A124" s="71"/>
      <c r="B124" s="93"/>
      <c r="C124" s="73"/>
      <c r="D124" s="73"/>
      <c r="E124" s="73"/>
      <c r="F124" s="73"/>
      <c r="G124" s="73"/>
      <c r="H124" s="162"/>
      <c r="I124" s="163"/>
      <c r="J124" s="224"/>
      <c r="K124" s="224"/>
      <c r="L124" s="164"/>
      <c r="M124" s="77"/>
    </row>
    <row r="125" spans="1:13" s="166" customFormat="1">
      <c r="A125" s="79" t="s">
        <v>64</v>
      </c>
      <c r="B125" s="165" t="s">
        <v>147</v>
      </c>
      <c r="C125" s="88"/>
      <c r="D125" s="88"/>
      <c r="E125" s="88"/>
      <c r="F125" s="88"/>
      <c r="G125" s="88"/>
      <c r="H125" s="151"/>
      <c r="I125" s="152"/>
      <c r="J125" s="216"/>
      <c r="K125" s="216"/>
      <c r="L125" s="154"/>
      <c r="M125" s="86"/>
    </row>
    <row r="126" spans="1:13" s="166" customFormat="1">
      <c r="A126" s="30"/>
      <c r="B126" s="32"/>
      <c r="C126" s="155" t="s">
        <v>18</v>
      </c>
      <c r="D126" s="22" t="s">
        <v>148</v>
      </c>
      <c r="E126" s="34"/>
      <c r="F126" s="34"/>
      <c r="G126" s="34"/>
      <c r="H126" s="156"/>
      <c r="I126" s="157"/>
      <c r="J126" s="259">
        <v>0</v>
      </c>
      <c r="K126" s="259">
        <v>126533.09</v>
      </c>
      <c r="L126" s="161">
        <f t="shared" si="4"/>
        <v>-126533.09</v>
      </c>
      <c r="M126" s="27">
        <f t="shared" si="5"/>
        <v>-1</v>
      </c>
    </row>
    <row r="127" spans="1:13" s="166" customFormat="1">
      <c r="A127" s="30"/>
      <c r="B127" s="32"/>
      <c r="C127" s="155" t="s">
        <v>20</v>
      </c>
      <c r="D127" s="22" t="s">
        <v>149</v>
      </c>
      <c r="E127" s="34"/>
      <c r="F127" s="34"/>
      <c r="G127" s="34"/>
      <c r="H127" s="156"/>
      <c r="I127" s="157"/>
      <c r="J127" s="259">
        <v>10000000</v>
      </c>
      <c r="K127" s="259">
        <v>9890075.2899999991</v>
      </c>
      <c r="L127" s="161">
        <f t="shared" si="4"/>
        <v>109924.71000000089</v>
      </c>
      <c r="M127" s="27">
        <f t="shared" si="5"/>
        <v>1.1114648450770379E-2</v>
      </c>
    </row>
    <row r="128" spans="1:13" s="166" customFormat="1">
      <c r="A128" s="30"/>
      <c r="B128" s="32"/>
      <c r="C128" s="155" t="s">
        <v>22</v>
      </c>
      <c r="D128" s="22" t="s">
        <v>150</v>
      </c>
      <c r="E128" s="34"/>
      <c r="F128" s="34"/>
      <c r="G128" s="34"/>
      <c r="H128" s="156"/>
      <c r="I128" s="157"/>
      <c r="J128" s="259"/>
      <c r="K128" s="259"/>
      <c r="L128" s="161">
        <f t="shared" si="4"/>
        <v>0</v>
      </c>
      <c r="M128" s="27" t="str">
        <f t="shared" si="5"/>
        <v xml:space="preserve">-    </v>
      </c>
    </row>
    <row r="129" spans="1:13" s="166" customFormat="1">
      <c r="A129" s="30"/>
      <c r="B129" s="32"/>
      <c r="C129" s="155" t="s">
        <v>24</v>
      </c>
      <c r="D129" s="22" t="s">
        <v>151</v>
      </c>
      <c r="E129" s="34"/>
      <c r="F129" s="34"/>
      <c r="G129" s="34"/>
      <c r="H129" s="156"/>
      <c r="I129" s="157"/>
      <c r="J129" s="259">
        <v>6000000</v>
      </c>
      <c r="K129" s="259">
        <v>5808699.25</v>
      </c>
      <c r="L129" s="161">
        <f t="shared" si="4"/>
        <v>191300.75</v>
      </c>
      <c r="M129" s="27">
        <f t="shared" si="5"/>
        <v>3.2933491951748065E-2</v>
      </c>
    </row>
    <row r="130" spans="1:13" s="166" customFormat="1">
      <c r="A130" s="30"/>
      <c r="B130" s="167"/>
      <c r="C130" s="155" t="s">
        <v>26</v>
      </c>
      <c r="D130" s="22" t="s">
        <v>152</v>
      </c>
      <c r="E130" s="34"/>
      <c r="F130" s="34"/>
      <c r="G130" s="34"/>
      <c r="H130" s="156"/>
      <c r="I130" s="157"/>
      <c r="J130" s="259">
        <v>2500000</v>
      </c>
      <c r="K130" s="259">
        <v>2504440.4599999995</v>
      </c>
      <c r="L130" s="161">
        <f t="shared" si="4"/>
        <v>-4440.4599999994971</v>
      </c>
      <c r="M130" s="27">
        <f t="shared" si="5"/>
        <v>-1.7730347640205022E-3</v>
      </c>
    </row>
    <row r="131" spans="1:13" s="166" customFormat="1">
      <c r="A131" s="115"/>
      <c r="B131" s="65" t="s">
        <v>112</v>
      </c>
      <c r="C131" s="65"/>
      <c r="D131" s="65"/>
      <c r="E131" s="65"/>
      <c r="F131" s="65"/>
      <c r="G131" s="65"/>
      <c r="H131" s="66"/>
      <c r="I131" s="67"/>
      <c r="J131" s="271">
        <f>SUM(J126:J130)</f>
        <v>18500000</v>
      </c>
      <c r="K131" s="271">
        <v>18329748.09</v>
      </c>
      <c r="L131" s="69">
        <f t="shared" si="4"/>
        <v>170251.91000000015</v>
      </c>
      <c r="M131" s="70">
        <f t="shared" si="5"/>
        <v>9.2882842232230676E-3</v>
      </c>
    </row>
    <row r="132" spans="1:13" s="166" customFormat="1">
      <c r="A132" s="71"/>
      <c r="B132" s="93"/>
      <c r="C132" s="73"/>
      <c r="D132" s="73"/>
      <c r="E132" s="73"/>
      <c r="F132" s="73"/>
      <c r="G132" s="73"/>
      <c r="H132" s="162"/>
      <c r="I132" s="163"/>
      <c r="J132" s="224"/>
      <c r="K132" s="224"/>
      <c r="L132" s="164"/>
      <c r="M132" s="77"/>
    </row>
    <row r="133" spans="1:13" s="166" customFormat="1">
      <c r="A133" s="79" t="s">
        <v>113</v>
      </c>
      <c r="B133" s="165" t="s">
        <v>153</v>
      </c>
      <c r="C133" s="88"/>
      <c r="D133" s="88"/>
      <c r="E133" s="88"/>
      <c r="F133" s="88"/>
      <c r="G133" s="88"/>
      <c r="H133" s="151"/>
      <c r="I133" s="152"/>
      <c r="J133" s="216"/>
      <c r="K133" s="216"/>
      <c r="L133" s="154"/>
      <c r="M133" s="86"/>
    </row>
    <row r="134" spans="1:13" s="166" customFormat="1">
      <c r="A134" s="90"/>
      <c r="B134" s="92"/>
      <c r="C134" s="150" t="s">
        <v>18</v>
      </c>
      <c r="D134" s="88" t="s">
        <v>154</v>
      </c>
      <c r="E134" s="92"/>
      <c r="F134" s="73"/>
      <c r="G134" s="73"/>
      <c r="H134" s="151"/>
      <c r="I134" s="152"/>
      <c r="J134" s="216">
        <v>2650000</v>
      </c>
      <c r="K134" s="216">
        <v>2685397.59</v>
      </c>
      <c r="L134" s="154">
        <f t="shared" si="4"/>
        <v>-35397.589999999851</v>
      </c>
      <c r="M134" s="86">
        <f t="shared" si="5"/>
        <v>-1.3181508068605905E-2</v>
      </c>
    </row>
    <row r="135" spans="1:13" s="166" customFormat="1">
      <c r="A135" s="90"/>
      <c r="B135" s="92"/>
      <c r="C135" s="150" t="s">
        <v>20</v>
      </c>
      <c r="D135" s="88" t="s">
        <v>155</v>
      </c>
      <c r="E135" s="92"/>
      <c r="F135" s="73"/>
      <c r="G135" s="73"/>
      <c r="H135" s="151"/>
      <c r="I135" s="152"/>
      <c r="J135" s="216">
        <f>'[4]BILANCIO MODELLO'!H325</f>
        <v>0</v>
      </c>
      <c r="K135" s="216">
        <v>0</v>
      </c>
      <c r="L135" s="154">
        <f t="shared" si="4"/>
        <v>0</v>
      </c>
      <c r="M135" s="86" t="str">
        <f t="shared" si="5"/>
        <v xml:space="preserve">-    </v>
      </c>
    </row>
    <row r="136" spans="1:13" s="166" customFormat="1">
      <c r="A136" s="115"/>
      <c r="B136" s="65" t="s">
        <v>117</v>
      </c>
      <c r="C136" s="65"/>
      <c r="D136" s="65"/>
      <c r="E136" s="65"/>
      <c r="F136" s="65"/>
      <c r="G136" s="65"/>
      <c r="H136" s="66"/>
      <c r="I136" s="67"/>
      <c r="J136" s="271">
        <f>SUM(J134:J135)</f>
        <v>2650000</v>
      </c>
      <c r="K136" s="271">
        <v>2685397.59</v>
      </c>
      <c r="L136" s="69">
        <f t="shared" si="4"/>
        <v>-35397.589999999851</v>
      </c>
      <c r="M136" s="70">
        <f t="shared" si="5"/>
        <v>-1.3181508068605905E-2</v>
      </c>
    </row>
    <row r="137" spans="1:13" s="166" customFormat="1">
      <c r="A137" s="71"/>
      <c r="B137" s="93"/>
      <c r="C137" s="73"/>
      <c r="D137" s="73"/>
      <c r="E137" s="73"/>
      <c r="F137" s="73"/>
      <c r="G137" s="168"/>
      <c r="H137" s="169"/>
      <c r="I137" s="170"/>
      <c r="J137" s="224"/>
      <c r="K137" s="224"/>
      <c r="L137" s="164"/>
      <c r="M137" s="77"/>
    </row>
    <row r="138" spans="1:13" s="166" customFormat="1">
      <c r="A138" s="79" t="s">
        <v>119</v>
      </c>
      <c r="B138" s="793" t="s">
        <v>156</v>
      </c>
      <c r="C138" s="793"/>
      <c r="D138" s="793"/>
      <c r="E138" s="793"/>
      <c r="F138" s="793"/>
      <c r="G138" s="793"/>
      <c r="H138" s="171"/>
      <c r="I138" s="172"/>
      <c r="J138" s="216"/>
      <c r="K138" s="216"/>
      <c r="L138" s="154"/>
      <c r="M138" s="86"/>
    </row>
    <row r="139" spans="1:13" s="166" customFormat="1">
      <c r="A139" s="79"/>
      <c r="B139" s="173"/>
      <c r="C139" s="173"/>
      <c r="D139" s="173"/>
      <c r="E139" s="173"/>
      <c r="F139" s="173"/>
      <c r="G139" s="173"/>
      <c r="H139" s="94" t="s">
        <v>49</v>
      </c>
      <c r="I139" s="94" t="s">
        <v>50</v>
      </c>
      <c r="J139" s="216"/>
      <c r="K139" s="216"/>
      <c r="L139" s="154"/>
      <c r="M139" s="86"/>
    </row>
    <row r="140" spans="1:13" s="166" customFormat="1">
      <c r="A140" s="79"/>
      <c r="B140" s="135"/>
      <c r="C140" s="150" t="s">
        <v>18</v>
      </c>
      <c r="D140" s="88" t="s">
        <v>157</v>
      </c>
      <c r="E140" s="88"/>
      <c r="F140" s="88"/>
      <c r="G140" s="174"/>
      <c r="H140" s="148"/>
      <c r="I140" s="147"/>
      <c r="J140" s="216">
        <f>H140+I140</f>
        <v>0</v>
      </c>
      <c r="K140" s="216">
        <v>0</v>
      </c>
      <c r="L140" s="154">
        <f t="shared" ref="L140:L154" si="6">J140-K140</f>
        <v>0</v>
      </c>
      <c r="M140" s="86" t="str">
        <f t="shared" ref="M140:M154" si="7">IF(K140=0,"-    ",L140/K140)</f>
        <v xml:space="preserve">-    </v>
      </c>
    </row>
    <row r="141" spans="1:13" s="166" customFormat="1">
      <c r="A141" s="79"/>
      <c r="B141" s="135"/>
      <c r="C141" s="150" t="s">
        <v>20</v>
      </c>
      <c r="D141" s="22" t="s">
        <v>158</v>
      </c>
      <c r="E141" s="22"/>
      <c r="F141" s="155"/>
      <c r="G141" s="175"/>
      <c r="H141" s="152"/>
      <c r="I141" s="152"/>
      <c r="J141" s="216">
        <f>H141+I141</f>
        <v>0</v>
      </c>
      <c r="K141" s="216">
        <v>0</v>
      </c>
      <c r="L141" s="154">
        <f t="shared" si="6"/>
        <v>0</v>
      </c>
      <c r="M141" s="86" t="str">
        <f t="shared" si="7"/>
        <v xml:space="preserve">-    </v>
      </c>
    </row>
    <row r="142" spans="1:13" s="166" customFormat="1">
      <c r="A142" s="79"/>
      <c r="B142" s="135"/>
      <c r="C142" s="155" t="s">
        <v>22</v>
      </c>
      <c r="D142" s="22" t="s">
        <v>159</v>
      </c>
      <c r="E142" s="22"/>
      <c r="F142" s="22"/>
      <c r="G142" s="175"/>
      <c r="H142" s="152">
        <v>1900000</v>
      </c>
      <c r="I142" s="152"/>
      <c r="J142" s="216">
        <f>H142+I142</f>
        <v>1900000</v>
      </c>
      <c r="K142" s="216">
        <v>2018029.3999999994</v>
      </c>
      <c r="L142" s="154">
        <f t="shared" si="6"/>
        <v>-118029.39999999944</v>
      </c>
      <c r="M142" s="86">
        <f t="shared" si="7"/>
        <v>-5.8487453156034035E-2</v>
      </c>
    </row>
    <row r="143" spans="1:13" s="166" customFormat="1">
      <c r="A143" s="79"/>
      <c r="B143" s="135"/>
      <c r="C143" s="150" t="s">
        <v>24</v>
      </c>
      <c r="D143" s="88" t="s">
        <v>160</v>
      </c>
      <c r="E143" s="88"/>
      <c r="F143" s="88"/>
      <c r="G143" s="174"/>
      <c r="H143" s="152">
        <v>1000000</v>
      </c>
      <c r="I143" s="152"/>
      <c r="J143" s="216">
        <f>H143+I143</f>
        <v>1000000</v>
      </c>
      <c r="K143" s="216">
        <v>1186803.75</v>
      </c>
      <c r="L143" s="154">
        <f t="shared" si="6"/>
        <v>-186803.75</v>
      </c>
      <c r="M143" s="86">
        <f t="shared" si="7"/>
        <v>-0.15740070757275582</v>
      </c>
    </row>
    <row r="144" spans="1:13" s="166" customFormat="1">
      <c r="A144" s="79"/>
      <c r="B144" s="135"/>
      <c r="C144" s="155" t="s">
        <v>26</v>
      </c>
      <c r="D144" s="22" t="s">
        <v>161</v>
      </c>
      <c r="E144" s="22"/>
      <c r="F144" s="155"/>
      <c r="G144" s="175"/>
      <c r="H144" s="153">
        <f>SUM(H145:H150)</f>
        <v>1240000</v>
      </c>
      <c r="I144" s="153">
        <f>SUM(I145:I150)</f>
        <v>0</v>
      </c>
      <c r="J144" s="216">
        <f>SUM(J145:J150)</f>
        <v>1240000</v>
      </c>
      <c r="K144" s="216">
        <v>1281905.69</v>
      </c>
      <c r="L144" s="154">
        <f t="shared" si="6"/>
        <v>-41905.689999999944</v>
      </c>
      <c r="M144" s="86">
        <f t="shared" si="7"/>
        <v>-3.2690150552338954E-2</v>
      </c>
    </row>
    <row r="145" spans="1:14" s="166" customFormat="1">
      <c r="A145" s="79"/>
      <c r="B145" s="32"/>
      <c r="C145" s="33"/>
      <c r="D145" s="52" t="s">
        <v>31</v>
      </c>
      <c r="E145" s="42" t="s">
        <v>162</v>
      </c>
      <c r="F145" s="42"/>
      <c r="G145" s="176"/>
      <c r="H145" s="152"/>
      <c r="I145" s="152"/>
      <c r="J145" s="216">
        <f t="shared" ref="J145:J150" si="8">H145+I145</f>
        <v>0</v>
      </c>
      <c r="K145" s="216">
        <v>0</v>
      </c>
      <c r="L145" s="154">
        <f t="shared" si="6"/>
        <v>0</v>
      </c>
      <c r="M145" s="86" t="str">
        <f t="shared" si="7"/>
        <v xml:space="preserve">-    </v>
      </c>
    </row>
    <row r="146" spans="1:14" s="166" customFormat="1">
      <c r="A146" s="79"/>
      <c r="B146" s="32"/>
      <c r="C146" s="33"/>
      <c r="D146" s="177" t="s">
        <v>33</v>
      </c>
      <c r="E146" s="789" t="s">
        <v>163</v>
      </c>
      <c r="F146" s="789"/>
      <c r="G146" s="790"/>
      <c r="H146" s="178"/>
      <c r="I146" s="178"/>
      <c r="J146" s="216">
        <f t="shared" si="8"/>
        <v>0</v>
      </c>
      <c r="K146" s="216">
        <v>0</v>
      </c>
      <c r="L146" s="154">
        <f t="shared" si="6"/>
        <v>0</v>
      </c>
      <c r="M146" s="86" t="str">
        <f t="shared" si="7"/>
        <v xml:space="preserve">-    </v>
      </c>
    </row>
    <row r="147" spans="1:14" s="166" customFormat="1">
      <c r="A147" s="79"/>
      <c r="B147" s="32"/>
      <c r="C147" s="33"/>
      <c r="D147" s="177" t="s">
        <v>56</v>
      </c>
      <c r="E147" s="789" t="s">
        <v>164</v>
      </c>
      <c r="F147" s="789"/>
      <c r="G147" s="790"/>
      <c r="H147" s="178"/>
      <c r="I147" s="178"/>
      <c r="J147" s="216">
        <f t="shared" si="8"/>
        <v>0</v>
      </c>
      <c r="K147" s="216">
        <v>0</v>
      </c>
      <c r="L147" s="154">
        <f t="shared" si="6"/>
        <v>0</v>
      </c>
      <c r="M147" s="86" t="str">
        <f t="shared" si="7"/>
        <v xml:space="preserve">-    </v>
      </c>
    </row>
    <row r="148" spans="1:14" s="166" customFormat="1">
      <c r="A148" s="79"/>
      <c r="B148" s="32"/>
      <c r="C148" s="33"/>
      <c r="D148" s="177" t="s">
        <v>58</v>
      </c>
      <c r="E148" s="158" t="s">
        <v>165</v>
      </c>
      <c r="F148" s="158"/>
      <c r="G148" s="97"/>
      <c r="H148" s="178">
        <v>1100000</v>
      </c>
      <c r="I148" s="178"/>
      <c r="J148" s="216">
        <f t="shared" si="8"/>
        <v>1100000</v>
      </c>
      <c r="K148" s="637">
        <v>1140361.72</v>
      </c>
      <c r="L148" s="179">
        <f t="shared" si="6"/>
        <v>-40361.719999999972</v>
      </c>
      <c r="M148" s="180">
        <f t="shared" si="7"/>
        <v>-3.5393787157288983E-2</v>
      </c>
    </row>
    <row r="149" spans="1:14" s="166" customFormat="1">
      <c r="A149" s="79"/>
      <c r="B149" s="32"/>
      <c r="C149" s="33"/>
      <c r="D149" s="177" t="s">
        <v>166</v>
      </c>
      <c r="E149" s="158" t="s">
        <v>167</v>
      </c>
      <c r="F149" s="158"/>
      <c r="G149" s="97"/>
      <c r="H149" s="178"/>
      <c r="I149" s="178"/>
      <c r="J149" s="216">
        <f t="shared" si="8"/>
        <v>0</v>
      </c>
      <c r="K149" s="216">
        <v>0</v>
      </c>
      <c r="L149" s="154">
        <f t="shared" si="6"/>
        <v>0</v>
      </c>
      <c r="M149" s="86" t="str">
        <f t="shared" si="7"/>
        <v xml:space="preserve">-    </v>
      </c>
    </row>
    <row r="150" spans="1:14" s="166" customFormat="1">
      <c r="A150" s="79"/>
      <c r="B150" s="92"/>
      <c r="C150" s="33"/>
      <c r="D150" s="177" t="s">
        <v>168</v>
      </c>
      <c r="E150" s="181" t="s">
        <v>169</v>
      </c>
      <c r="F150" s="73"/>
      <c r="G150" s="182"/>
      <c r="H150" s="152">
        <v>140000</v>
      </c>
      <c r="I150" s="152"/>
      <c r="J150" s="216">
        <f t="shared" si="8"/>
        <v>140000</v>
      </c>
      <c r="K150" s="216">
        <v>141543.97</v>
      </c>
      <c r="L150" s="154">
        <f t="shared" si="6"/>
        <v>-1543.9700000000012</v>
      </c>
      <c r="M150" s="86">
        <f t="shared" si="7"/>
        <v>-1.0908059170588484E-2</v>
      </c>
    </row>
    <row r="151" spans="1:14" s="166" customFormat="1">
      <c r="A151" s="79"/>
      <c r="B151" s="92"/>
      <c r="C151" s="150" t="s">
        <v>41</v>
      </c>
      <c r="D151" s="791" t="s">
        <v>170</v>
      </c>
      <c r="E151" s="791"/>
      <c r="F151" s="791"/>
      <c r="G151" s="792"/>
      <c r="H151" s="152"/>
      <c r="I151" s="152"/>
      <c r="J151" s="216">
        <f>H151+I151</f>
        <v>0</v>
      </c>
      <c r="K151" s="216">
        <v>0</v>
      </c>
      <c r="L151" s="154">
        <f t="shared" si="6"/>
        <v>0</v>
      </c>
      <c r="M151" s="86" t="str">
        <f t="shared" si="7"/>
        <v xml:space="preserve">-    </v>
      </c>
    </row>
    <row r="152" spans="1:14" s="166" customFormat="1">
      <c r="A152" s="79"/>
      <c r="B152" s="92"/>
      <c r="C152" s="150" t="s">
        <v>43</v>
      </c>
      <c r="D152" s="88" t="s">
        <v>171</v>
      </c>
      <c r="E152" s="88"/>
      <c r="F152" s="88"/>
      <c r="G152" s="174"/>
      <c r="H152" s="178">
        <v>18798921.640000001</v>
      </c>
      <c r="I152" s="152"/>
      <c r="J152" s="216">
        <f t="shared" ref="J152:J157" si="9">H152+I152</f>
        <v>18798921.640000001</v>
      </c>
      <c r="K152" s="216">
        <v>53464502.080000006</v>
      </c>
      <c r="L152" s="154">
        <f t="shared" si="6"/>
        <v>-34665580.440000005</v>
      </c>
      <c r="M152" s="86">
        <f t="shared" si="7"/>
        <v>-0.64838498613770312</v>
      </c>
    </row>
    <row r="153" spans="1:14" s="166" customFormat="1">
      <c r="A153" s="183"/>
      <c r="B153" s="92"/>
      <c r="C153" s="150" t="s">
        <v>45</v>
      </c>
      <c r="D153" s="88" t="s">
        <v>172</v>
      </c>
      <c r="E153" s="88"/>
      <c r="F153" s="150"/>
      <c r="G153" s="174"/>
      <c r="H153" s="152">
        <v>0</v>
      </c>
      <c r="I153" s="152"/>
      <c r="J153" s="216">
        <f t="shared" si="9"/>
        <v>0</v>
      </c>
      <c r="K153" s="216">
        <v>227276</v>
      </c>
      <c r="L153" s="154">
        <f t="shared" si="6"/>
        <v>-227276</v>
      </c>
      <c r="M153" s="86">
        <f t="shared" si="7"/>
        <v>-1</v>
      </c>
    </row>
    <row r="154" spans="1:14" s="166" customFormat="1">
      <c r="A154" s="183"/>
      <c r="B154" s="92"/>
      <c r="C154" s="150" t="s">
        <v>47</v>
      </c>
      <c r="D154" s="88" t="s">
        <v>173</v>
      </c>
      <c r="E154" s="88"/>
      <c r="F154" s="88"/>
      <c r="G154" s="174"/>
      <c r="H154" s="152">
        <v>2650000</v>
      </c>
      <c r="I154" s="152"/>
      <c r="J154" s="216">
        <f t="shared" si="9"/>
        <v>2650000</v>
      </c>
      <c r="K154" s="216">
        <v>7366124.0900000017</v>
      </c>
      <c r="L154" s="154">
        <f t="shared" si="6"/>
        <v>-4716124.0900000017</v>
      </c>
      <c r="M154" s="86">
        <f t="shared" si="7"/>
        <v>-0.64024499619853681</v>
      </c>
    </row>
    <row r="155" spans="1:14" s="166" customFormat="1">
      <c r="A155" s="183"/>
      <c r="B155" s="92"/>
      <c r="C155" s="150" t="s">
        <v>174</v>
      </c>
      <c r="D155" s="88" t="s">
        <v>175</v>
      </c>
      <c r="E155" s="88"/>
      <c r="F155" s="150"/>
      <c r="G155" s="174"/>
      <c r="H155" s="152"/>
      <c r="I155" s="152"/>
      <c r="J155" s="216">
        <f t="shared" si="9"/>
        <v>0</v>
      </c>
      <c r="K155" s="216">
        <v>0</v>
      </c>
      <c r="L155" s="154">
        <f t="shared" si="4"/>
        <v>0</v>
      </c>
      <c r="M155" s="86" t="str">
        <f t="shared" si="5"/>
        <v xml:space="preserve">-    </v>
      </c>
    </row>
    <row r="156" spans="1:14" s="166" customFormat="1">
      <c r="A156" s="184"/>
      <c r="B156" s="92"/>
      <c r="C156" s="150" t="s">
        <v>176</v>
      </c>
      <c r="D156" s="88" t="s">
        <v>177</v>
      </c>
      <c r="E156" s="88"/>
      <c r="F156" s="88"/>
      <c r="G156" s="174"/>
      <c r="H156" s="157">
        <v>6100000</v>
      </c>
      <c r="I156" s="157"/>
      <c r="J156" s="216">
        <f t="shared" si="9"/>
        <v>6100000</v>
      </c>
      <c r="K156" s="259">
        <v>5443605.3300000001</v>
      </c>
      <c r="L156" s="161">
        <f t="shared" si="4"/>
        <v>656394.66999999993</v>
      </c>
      <c r="M156" s="27">
        <f t="shared" si="5"/>
        <v>0.12058087061943558</v>
      </c>
    </row>
    <row r="157" spans="1:14" s="166" customFormat="1">
      <c r="A157" s="30"/>
      <c r="B157" s="92"/>
      <c r="C157" s="185" t="s">
        <v>178</v>
      </c>
      <c r="D157" s="186" t="s">
        <v>179</v>
      </c>
      <c r="E157" s="186"/>
      <c r="F157" s="185"/>
      <c r="G157" s="187"/>
      <c r="H157" s="36">
        <v>4000000</v>
      </c>
      <c r="I157" s="36"/>
      <c r="J157" s="216">
        <f t="shared" si="9"/>
        <v>4000000</v>
      </c>
      <c r="K157" s="247">
        <v>12160964.43</v>
      </c>
      <c r="L157" s="38">
        <f t="shared" si="4"/>
        <v>-8160964.4299999997</v>
      </c>
      <c r="M157" s="39">
        <f t="shared" si="5"/>
        <v>-0.67107871887756188</v>
      </c>
    </row>
    <row r="158" spans="1:14" s="166" customFormat="1">
      <c r="A158" s="115"/>
      <c r="B158" s="65" t="s">
        <v>125</v>
      </c>
      <c r="C158" s="65"/>
      <c r="D158" s="65"/>
      <c r="E158" s="65"/>
      <c r="F158" s="65"/>
      <c r="G158" s="188"/>
      <c r="H158" s="68">
        <f>SUM(H140:H144)+SUM(H151:H157)</f>
        <v>35688921.640000001</v>
      </c>
      <c r="I158" s="68">
        <f>SUM(I140:I144)+SUM(I151:I157)</f>
        <v>0</v>
      </c>
      <c r="J158" s="271">
        <f>SUM(J140:J144)+SUM(J151:J157)</f>
        <v>35688921.640000001</v>
      </c>
      <c r="K158" s="271">
        <v>83149210.770000011</v>
      </c>
      <c r="L158" s="69">
        <f t="shared" si="4"/>
        <v>-47460289.13000001</v>
      </c>
      <c r="M158" s="70">
        <f t="shared" si="5"/>
        <v>-0.57078460144715581</v>
      </c>
      <c r="N158" s="337">
        <f>L158-L153</f>
        <v>-47233013.13000001</v>
      </c>
    </row>
    <row r="159" spans="1:14" s="166" customFormat="1">
      <c r="A159" s="71"/>
      <c r="B159" s="93"/>
      <c r="C159" s="73"/>
      <c r="D159" s="73"/>
      <c r="E159" s="73"/>
      <c r="F159" s="73"/>
      <c r="G159" s="168"/>
      <c r="H159" s="189"/>
      <c r="I159" s="190"/>
      <c r="J159" s="224"/>
      <c r="K159" s="224"/>
      <c r="L159" s="76"/>
      <c r="M159" s="77"/>
    </row>
    <row r="160" spans="1:14" s="166" customFormat="1">
      <c r="A160" s="79" t="s">
        <v>180</v>
      </c>
      <c r="B160" s="165" t="s">
        <v>181</v>
      </c>
      <c r="C160" s="81"/>
      <c r="D160" s="81"/>
      <c r="E160" s="81"/>
      <c r="F160" s="81"/>
      <c r="G160" s="81"/>
      <c r="H160" s="82"/>
      <c r="I160" s="83"/>
      <c r="J160" s="216"/>
      <c r="K160" s="216"/>
      <c r="L160" s="85"/>
      <c r="M160" s="86"/>
    </row>
    <row r="161" spans="1:13" s="166" customFormat="1">
      <c r="A161" s="79"/>
      <c r="B161" s="150" t="s">
        <v>18</v>
      </c>
      <c r="C161" s="88" t="s">
        <v>182</v>
      </c>
      <c r="D161" s="88"/>
      <c r="E161" s="88"/>
      <c r="F161" s="88"/>
      <c r="G161" s="88"/>
      <c r="H161" s="82"/>
      <c r="I161" s="83"/>
      <c r="J161" s="216"/>
      <c r="K161" s="216"/>
      <c r="L161" s="85">
        <f>J161-K161</f>
        <v>0</v>
      </c>
      <c r="M161" s="86" t="str">
        <f>IF(K161=0,"-    ",L161/K161)</f>
        <v xml:space="preserve">-    </v>
      </c>
    </row>
    <row r="162" spans="1:13" s="166" customFormat="1">
      <c r="A162" s="79"/>
      <c r="B162" s="150" t="s">
        <v>20</v>
      </c>
      <c r="C162" s="88" t="s">
        <v>183</v>
      </c>
      <c r="D162" s="88"/>
      <c r="E162" s="88"/>
      <c r="F162" s="88"/>
      <c r="G162" s="88"/>
      <c r="H162" s="82"/>
      <c r="I162" s="83"/>
      <c r="J162" s="216">
        <v>0</v>
      </c>
      <c r="K162" s="216">
        <v>0</v>
      </c>
      <c r="L162" s="85">
        <f>J162-K162</f>
        <v>0</v>
      </c>
      <c r="M162" s="86" t="str">
        <f>IF(K162=0,"-    ",L162/K162)</f>
        <v xml:space="preserve">-    </v>
      </c>
    </row>
    <row r="163" spans="1:13" s="166" customFormat="1">
      <c r="A163" s="115"/>
      <c r="B163" s="65" t="s">
        <v>184</v>
      </c>
      <c r="C163" s="65"/>
      <c r="D163" s="65"/>
      <c r="E163" s="65"/>
      <c r="F163" s="65"/>
      <c r="G163" s="65"/>
      <c r="H163" s="66"/>
      <c r="I163" s="67"/>
      <c r="J163" s="271">
        <f>SUM(J161:J162)</f>
        <v>0</v>
      </c>
      <c r="K163" s="271">
        <v>0</v>
      </c>
      <c r="L163" s="69">
        <f>J163-K163</f>
        <v>0</v>
      </c>
      <c r="M163" s="70" t="str">
        <f>IF(K163=0,"-    ",L163/K163)</f>
        <v xml:space="preserve">-    </v>
      </c>
    </row>
    <row r="164" spans="1:13" s="166" customFormat="1" ht="16.5" thickBot="1">
      <c r="A164" s="71"/>
      <c r="B164" s="93"/>
      <c r="C164" s="73"/>
      <c r="D164" s="73"/>
      <c r="E164" s="73"/>
      <c r="F164" s="73"/>
      <c r="G164" s="73"/>
      <c r="H164" s="74"/>
      <c r="I164" s="75"/>
      <c r="J164" s="224"/>
      <c r="K164" s="224"/>
      <c r="L164" s="76"/>
      <c r="M164" s="77"/>
    </row>
    <row r="165" spans="1:13" s="166" customFormat="1" ht="17.25" thickTop="1" thickBot="1">
      <c r="A165" s="116" t="s">
        <v>185</v>
      </c>
      <c r="B165" s="191"/>
      <c r="C165" s="118"/>
      <c r="D165" s="119"/>
      <c r="E165" s="119"/>
      <c r="F165" s="119"/>
      <c r="G165" s="118"/>
      <c r="H165" s="120"/>
      <c r="I165" s="121"/>
      <c r="J165" s="307">
        <f>J123+J131+J136+J158+J163</f>
        <v>97322982.000000075</v>
      </c>
      <c r="K165" s="307">
        <v>152697711.04000008</v>
      </c>
      <c r="L165" s="122">
        <f>J165-K165</f>
        <v>-55374729.040000007</v>
      </c>
      <c r="M165" s="123">
        <f>IF(K165=0,"-    ",L165/K165)</f>
        <v>-0.36264282328039787</v>
      </c>
    </row>
    <row r="166" spans="1:13" s="166" customFormat="1" ht="16.5" thickTop="1">
      <c r="A166" s="71"/>
      <c r="B166" s="93"/>
      <c r="C166" s="73"/>
      <c r="D166" s="73"/>
      <c r="E166" s="73"/>
      <c r="F166" s="73"/>
      <c r="G166" s="73"/>
      <c r="H166" s="74"/>
      <c r="I166" s="75"/>
      <c r="J166" s="224"/>
      <c r="K166" s="224"/>
      <c r="L166" s="76"/>
      <c r="M166" s="77"/>
    </row>
    <row r="167" spans="1:13" s="166" customFormat="1">
      <c r="A167" s="79" t="s">
        <v>186</v>
      </c>
      <c r="B167" s="165" t="s">
        <v>120</v>
      </c>
      <c r="C167" s="81"/>
      <c r="D167" s="134"/>
      <c r="E167" s="134"/>
      <c r="F167" s="134"/>
      <c r="G167" s="92"/>
      <c r="H167" s="82"/>
      <c r="I167" s="83"/>
      <c r="J167" s="216"/>
      <c r="K167" s="216"/>
      <c r="L167" s="76"/>
      <c r="M167" s="77"/>
    </row>
    <row r="168" spans="1:13" s="166" customFormat="1">
      <c r="A168" s="71"/>
      <c r="B168" s="150" t="s">
        <v>18</v>
      </c>
      <c r="C168" s="135" t="s">
        <v>121</v>
      </c>
      <c r="D168" s="134"/>
      <c r="E168" s="134"/>
      <c r="F168" s="134"/>
      <c r="G168" s="92"/>
      <c r="H168" s="74"/>
      <c r="I168" s="75"/>
      <c r="J168" s="224"/>
      <c r="K168" s="224"/>
      <c r="L168" s="76">
        <f>J168-K168</f>
        <v>0</v>
      </c>
      <c r="M168" s="77" t="str">
        <f>IF(K168=0,"-    ",L168/K168)</f>
        <v xml:space="preserve">-    </v>
      </c>
    </row>
    <row r="169" spans="1:13" s="166" customFormat="1">
      <c r="A169" s="71"/>
      <c r="B169" s="150" t="s">
        <v>20</v>
      </c>
      <c r="C169" s="135" t="s">
        <v>122</v>
      </c>
      <c r="D169" s="134"/>
      <c r="E169" s="134"/>
      <c r="F169" s="134"/>
      <c r="G169" s="92"/>
      <c r="H169" s="74"/>
      <c r="I169" s="75"/>
      <c r="J169" s="224">
        <v>2000</v>
      </c>
      <c r="K169" s="224">
        <v>3084.39</v>
      </c>
      <c r="L169" s="76">
        <f>J169-K169</f>
        <v>-1084.3899999999999</v>
      </c>
      <c r="M169" s="77">
        <f>IF(K169=0,"-    ",L169/K169)</f>
        <v>-0.35157356884181312</v>
      </c>
    </row>
    <row r="170" spans="1:13" s="166" customFormat="1">
      <c r="A170" s="71"/>
      <c r="B170" s="150" t="s">
        <v>22</v>
      </c>
      <c r="C170" s="135" t="s">
        <v>123</v>
      </c>
      <c r="D170" s="134"/>
      <c r="E170" s="134"/>
      <c r="F170" s="134"/>
      <c r="G170" s="92"/>
      <c r="H170" s="74"/>
      <c r="I170" s="75"/>
      <c r="J170" s="224"/>
      <c r="K170" s="224"/>
      <c r="L170" s="76">
        <f>J170-K170</f>
        <v>0</v>
      </c>
      <c r="M170" s="77" t="str">
        <f>IF(K170=0,"-    ",L170/K170)</f>
        <v xml:space="preserve">-    </v>
      </c>
    </row>
    <row r="171" spans="1:13" s="166" customFormat="1">
      <c r="A171" s="71"/>
      <c r="B171" s="150" t="s">
        <v>24</v>
      </c>
      <c r="C171" s="135" t="s">
        <v>124</v>
      </c>
      <c r="D171" s="134"/>
      <c r="E171" s="134"/>
      <c r="F171" s="134"/>
      <c r="G171" s="92"/>
      <c r="H171" s="74"/>
      <c r="I171" s="75"/>
      <c r="J171" s="224"/>
      <c r="K171" s="224"/>
      <c r="L171" s="76">
        <f>J171-K171</f>
        <v>0</v>
      </c>
      <c r="M171" s="77" t="str">
        <f>IF(K171=0,"-    ",L171/K171)</f>
        <v xml:space="preserve">-    </v>
      </c>
    </row>
    <row r="172" spans="1:13" s="166" customFormat="1" ht="16.5" thickBot="1">
      <c r="A172" s="136"/>
      <c r="B172" s="138" t="s">
        <v>187</v>
      </c>
      <c r="C172" s="138"/>
      <c r="D172" s="138"/>
      <c r="E172" s="138"/>
      <c r="F172" s="138"/>
      <c r="G172" s="138"/>
      <c r="H172" s="139"/>
      <c r="I172" s="140"/>
      <c r="J172" s="618">
        <f>SUM(J168:J171)</f>
        <v>2000</v>
      </c>
      <c r="K172" s="618">
        <v>3084.39</v>
      </c>
      <c r="L172" s="141">
        <f>J172-K172</f>
        <v>-1084.3899999999999</v>
      </c>
      <c r="M172" s="142">
        <f>IF(K172=0,"-    ",L172/K172)</f>
        <v>-0.35157356884181312</v>
      </c>
    </row>
    <row r="173" spans="1:13" s="166" customFormat="1">
      <c r="A173" s="143"/>
      <c r="G173" s="10"/>
      <c r="H173" s="10"/>
      <c r="I173" s="10"/>
      <c r="J173" s="332"/>
      <c r="K173" s="332"/>
      <c r="L173" s="10"/>
      <c r="M173" s="10"/>
    </row>
    <row r="174" spans="1:13" s="166" customFormat="1">
      <c r="A174" s="143"/>
      <c r="G174" s="10"/>
      <c r="H174" s="10"/>
      <c r="I174" s="10"/>
      <c r="J174" s="332">
        <f>J165-J93</f>
        <v>0</v>
      </c>
      <c r="K174" s="332">
        <f>K165-K93</f>
        <v>0</v>
      </c>
      <c r="L174" s="192"/>
      <c r="M174" s="192"/>
    </row>
    <row r="175" spans="1:13" s="166" customFormat="1">
      <c r="A175" s="143"/>
      <c r="G175" s="10"/>
      <c r="H175" s="10"/>
      <c r="I175" s="10"/>
      <c r="J175" s="332"/>
      <c r="K175" s="332"/>
      <c r="L175" s="10"/>
      <c r="M175" s="10"/>
    </row>
    <row r="176" spans="1:13" s="166" customFormat="1">
      <c r="A176" s="143"/>
      <c r="G176" s="10"/>
      <c r="H176" s="10"/>
      <c r="I176" s="10"/>
      <c r="J176" s="332"/>
      <c r="K176" s="332"/>
      <c r="L176" s="10"/>
      <c r="M176" s="10"/>
    </row>
    <row r="177" spans="1:13" s="166" customFormat="1">
      <c r="A177" s="143"/>
      <c r="G177" s="10"/>
      <c r="H177" s="10"/>
      <c r="I177" s="10"/>
      <c r="J177" s="332"/>
      <c r="K177" s="332"/>
      <c r="L177" s="10"/>
      <c r="M177" s="10"/>
    </row>
    <row r="178" spans="1:13" s="166" customFormat="1">
      <c r="A178" s="143"/>
      <c r="G178" s="10"/>
      <c r="H178" s="10"/>
      <c r="I178" s="10"/>
      <c r="J178" s="332"/>
      <c r="K178" s="332"/>
      <c r="L178" s="10"/>
      <c r="M178" s="10"/>
    </row>
    <row r="179" spans="1:13" s="166" customFormat="1">
      <c r="A179" s="143"/>
      <c r="G179" s="10"/>
      <c r="H179" s="10"/>
      <c r="I179" s="10"/>
      <c r="J179" s="332"/>
      <c r="K179" s="332"/>
      <c r="L179" s="10"/>
      <c r="M179" s="10"/>
    </row>
    <row r="180" spans="1:13" s="166" customFormat="1">
      <c r="A180" s="143"/>
      <c r="G180" s="10"/>
      <c r="H180" s="10"/>
      <c r="I180" s="10"/>
      <c r="J180" s="332"/>
      <c r="K180" s="332"/>
      <c r="L180" s="10"/>
      <c r="M180" s="10"/>
    </row>
    <row r="181" spans="1:13" s="166" customFormat="1">
      <c r="A181" s="143"/>
      <c r="G181" s="10"/>
      <c r="H181" s="10"/>
      <c r="I181" s="10"/>
      <c r="J181" s="332"/>
      <c r="K181" s="332"/>
      <c r="L181" s="10"/>
      <c r="M181" s="10"/>
    </row>
    <row r="182" spans="1:13" s="166" customFormat="1">
      <c r="A182" s="143"/>
      <c r="G182" s="10"/>
      <c r="H182" s="10"/>
      <c r="I182" s="10"/>
      <c r="J182" s="332"/>
      <c r="K182" s="332"/>
      <c r="L182" s="10"/>
      <c r="M182" s="10"/>
    </row>
    <row r="183" spans="1:13" s="166" customFormat="1">
      <c r="A183" s="143"/>
      <c r="G183" s="10"/>
      <c r="H183" s="10"/>
      <c r="I183" s="10"/>
      <c r="J183" s="332"/>
      <c r="K183" s="332"/>
      <c r="L183" s="10"/>
      <c r="M183" s="10"/>
    </row>
    <row r="184" spans="1:13" s="166" customFormat="1">
      <c r="A184" s="143"/>
      <c r="G184" s="10"/>
      <c r="H184" s="10"/>
      <c r="I184" s="10"/>
      <c r="J184" s="332"/>
      <c r="K184" s="332"/>
      <c r="L184" s="10"/>
      <c r="M184" s="10"/>
    </row>
    <row r="185" spans="1:13" s="166" customFormat="1">
      <c r="A185" s="143"/>
      <c r="G185" s="10"/>
      <c r="H185" s="10"/>
      <c r="I185" s="10"/>
      <c r="J185" s="332"/>
      <c r="K185" s="332"/>
      <c r="L185" s="10"/>
      <c r="M185" s="10"/>
    </row>
    <row r="186" spans="1:13" s="166" customFormat="1">
      <c r="A186" s="143"/>
      <c r="G186" s="10"/>
      <c r="H186" s="10"/>
      <c r="I186" s="10"/>
      <c r="J186" s="332"/>
      <c r="K186" s="332"/>
      <c r="L186" s="10"/>
      <c r="M186" s="10"/>
    </row>
    <row r="187" spans="1:13" s="166" customFormat="1">
      <c r="A187" s="143"/>
      <c r="G187" s="10"/>
      <c r="H187" s="10"/>
      <c r="I187" s="10"/>
      <c r="J187" s="332"/>
      <c r="K187" s="332"/>
      <c r="L187" s="10"/>
      <c r="M187" s="10"/>
    </row>
    <row r="188" spans="1:13" s="166" customFormat="1">
      <c r="A188" s="143"/>
      <c r="G188" s="10"/>
      <c r="H188" s="10"/>
      <c r="I188" s="10"/>
      <c r="J188" s="332"/>
      <c r="K188" s="332"/>
      <c r="L188" s="10"/>
      <c r="M188" s="10"/>
    </row>
    <row r="189" spans="1:13" s="166" customFormat="1">
      <c r="A189" s="143"/>
      <c r="G189" s="10"/>
      <c r="H189" s="10"/>
      <c r="I189" s="10"/>
      <c r="J189" s="332"/>
      <c r="K189" s="332"/>
      <c r="L189" s="10"/>
      <c r="M189" s="10"/>
    </row>
    <row r="190" spans="1:13" s="166" customFormat="1">
      <c r="A190" s="143"/>
      <c r="G190" s="10"/>
      <c r="H190" s="10"/>
      <c r="I190" s="10"/>
      <c r="J190" s="332"/>
      <c r="K190" s="332"/>
      <c r="L190" s="10"/>
      <c r="M190" s="10"/>
    </row>
    <row r="191" spans="1:13" s="166" customFormat="1">
      <c r="A191" s="143"/>
      <c r="G191" s="10"/>
      <c r="H191" s="10"/>
      <c r="I191" s="10"/>
      <c r="J191" s="332"/>
      <c r="K191" s="332"/>
      <c r="L191" s="10"/>
      <c r="M191" s="10"/>
    </row>
    <row r="192" spans="1:13" s="166" customFormat="1">
      <c r="A192" s="143"/>
      <c r="G192" s="10"/>
      <c r="H192" s="10"/>
      <c r="I192" s="10"/>
      <c r="J192" s="332"/>
      <c r="K192" s="332"/>
      <c r="L192" s="10"/>
      <c r="M192" s="10"/>
    </row>
    <row r="193" spans="1:13" s="166" customFormat="1">
      <c r="A193" s="143"/>
      <c r="G193" s="10"/>
      <c r="H193" s="10"/>
      <c r="I193" s="10"/>
      <c r="J193" s="332"/>
      <c r="K193" s="332"/>
      <c r="L193" s="10"/>
      <c r="M193" s="10"/>
    </row>
    <row r="194" spans="1:13" s="166" customFormat="1">
      <c r="A194" s="143"/>
      <c r="G194" s="10"/>
      <c r="H194" s="10"/>
      <c r="I194" s="10"/>
      <c r="J194" s="332"/>
      <c r="K194" s="332"/>
      <c r="L194" s="10"/>
      <c r="M194" s="10"/>
    </row>
    <row r="195" spans="1:13" s="166" customFormat="1">
      <c r="A195" s="143"/>
      <c r="G195" s="10"/>
      <c r="H195" s="10"/>
      <c r="I195" s="10"/>
      <c r="J195" s="332"/>
      <c r="K195" s="332"/>
      <c r="L195" s="10"/>
      <c r="M195" s="10"/>
    </row>
    <row r="196" spans="1:13" s="166" customFormat="1">
      <c r="A196" s="143"/>
      <c r="G196" s="10"/>
      <c r="H196" s="10"/>
      <c r="I196" s="10"/>
      <c r="J196" s="332"/>
      <c r="K196" s="332"/>
      <c r="L196" s="10"/>
      <c r="M196" s="10"/>
    </row>
    <row r="197" spans="1:13" s="166" customFormat="1">
      <c r="A197" s="143"/>
      <c r="G197" s="10"/>
      <c r="H197" s="10"/>
      <c r="I197" s="10"/>
      <c r="J197" s="332"/>
      <c r="K197" s="332"/>
      <c r="L197" s="10"/>
      <c r="M197" s="10"/>
    </row>
    <row r="198" spans="1:13" s="166" customFormat="1">
      <c r="A198" s="143"/>
      <c r="G198" s="10"/>
      <c r="H198" s="10"/>
      <c r="I198" s="10"/>
      <c r="J198" s="332"/>
      <c r="K198" s="332"/>
      <c r="L198" s="10"/>
      <c r="M198" s="10"/>
    </row>
    <row r="199" spans="1:13" s="166" customFormat="1">
      <c r="A199" s="143"/>
      <c r="G199" s="10"/>
      <c r="H199" s="10"/>
      <c r="I199" s="10"/>
      <c r="J199" s="332"/>
      <c r="K199" s="332"/>
      <c r="L199" s="10"/>
      <c r="M199" s="10"/>
    </row>
    <row r="200" spans="1:13" s="166" customFormat="1">
      <c r="A200" s="143"/>
      <c r="G200" s="10"/>
      <c r="H200" s="10"/>
      <c r="I200" s="10"/>
      <c r="J200" s="332"/>
      <c r="K200" s="332"/>
      <c r="L200" s="10"/>
      <c r="M200" s="10"/>
    </row>
    <row r="201" spans="1:13" s="166" customFormat="1">
      <c r="A201" s="143"/>
      <c r="G201" s="10"/>
      <c r="H201" s="10"/>
      <c r="I201" s="10"/>
      <c r="J201" s="332"/>
      <c r="K201" s="332"/>
      <c r="L201" s="10"/>
      <c r="M201" s="10"/>
    </row>
    <row r="202" spans="1:13" s="166" customFormat="1">
      <c r="A202" s="143"/>
      <c r="G202" s="10"/>
      <c r="H202" s="10"/>
      <c r="I202" s="10"/>
      <c r="J202" s="332"/>
      <c r="K202" s="332"/>
      <c r="L202" s="10"/>
      <c r="M202" s="10"/>
    </row>
    <row r="203" spans="1:13" s="166" customFormat="1">
      <c r="A203" s="143"/>
      <c r="G203" s="10"/>
      <c r="H203" s="10"/>
      <c r="I203" s="10"/>
      <c r="J203" s="332"/>
      <c r="K203" s="332"/>
      <c r="L203" s="10"/>
      <c r="M203" s="10"/>
    </row>
    <row r="204" spans="1:13" s="166" customFormat="1">
      <c r="A204" s="143"/>
      <c r="G204" s="10"/>
      <c r="H204" s="10"/>
      <c r="I204" s="10"/>
      <c r="J204" s="332"/>
      <c r="K204" s="332"/>
      <c r="L204" s="10"/>
      <c r="M204" s="10"/>
    </row>
    <row r="205" spans="1:13" s="166" customFormat="1">
      <c r="A205" s="143"/>
      <c r="G205" s="10"/>
      <c r="H205" s="10"/>
      <c r="I205" s="10"/>
      <c r="J205" s="332"/>
      <c r="K205" s="332"/>
      <c r="L205" s="10"/>
      <c r="M205" s="10"/>
    </row>
    <row r="206" spans="1:13" s="166" customFormat="1">
      <c r="A206" s="143"/>
      <c r="G206" s="10"/>
      <c r="H206" s="10"/>
      <c r="I206" s="10"/>
      <c r="J206" s="332"/>
      <c r="K206" s="332"/>
      <c r="L206" s="10"/>
      <c r="M206" s="10"/>
    </row>
    <row r="207" spans="1:13" s="166" customFormat="1">
      <c r="A207" s="143"/>
      <c r="G207" s="10"/>
      <c r="H207" s="10"/>
      <c r="I207" s="10"/>
      <c r="J207" s="332"/>
      <c r="K207" s="332"/>
      <c r="L207" s="10"/>
      <c r="M207" s="10"/>
    </row>
    <row r="208" spans="1:13" s="166" customFormat="1">
      <c r="A208" s="143"/>
      <c r="G208" s="10"/>
      <c r="H208" s="10"/>
      <c r="I208" s="10"/>
      <c r="J208" s="332"/>
      <c r="K208" s="332"/>
      <c r="L208" s="10"/>
      <c r="M208" s="10"/>
    </row>
    <row r="209" spans="1:13" s="166" customFormat="1">
      <c r="A209" s="143"/>
      <c r="G209" s="10"/>
      <c r="H209" s="10"/>
      <c r="I209" s="10"/>
      <c r="J209" s="332"/>
      <c r="K209" s="332"/>
      <c r="L209" s="10"/>
      <c r="M209" s="10"/>
    </row>
    <row r="210" spans="1:13" s="166" customFormat="1">
      <c r="A210" s="143"/>
      <c r="G210" s="10"/>
      <c r="H210" s="10"/>
      <c r="I210" s="10"/>
      <c r="J210" s="332"/>
      <c r="K210" s="332"/>
      <c r="L210" s="10"/>
      <c r="M210" s="10"/>
    </row>
    <row r="211" spans="1:13" s="166" customFormat="1">
      <c r="A211" s="143"/>
      <c r="G211" s="10"/>
      <c r="H211" s="10"/>
      <c r="I211" s="10"/>
      <c r="J211" s="332"/>
      <c r="K211" s="332"/>
      <c r="L211" s="10"/>
      <c r="M211" s="10"/>
    </row>
    <row r="212" spans="1:13" s="166" customFormat="1">
      <c r="A212" s="143"/>
      <c r="G212" s="10"/>
      <c r="H212" s="10"/>
      <c r="I212" s="10"/>
      <c r="J212" s="332"/>
      <c r="K212" s="332"/>
      <c r="L212" s="10"/>
      <c r="M212" s="10"/>
    </row>
    <row r="213" spans="1:13" s="166" customFormat="1">
      <c r="A213" s="143"/>
      <c r="G213" s="10"/>
      <c r="H213" s="10"/>
      <c r="I213" s="10"/>
      <c r="J213" s="332"/>
      <c r="K213" s="332"/>
      <c r="L213" s="10"/>
      <c r="M213" s="10"/>
    </row>
    <row r="214" spans="1:13" s="166" customFormat="1">
      <c r="A214" s="143"/>
      <c r="G214" s="10"/>
      <c r="H214" s="10"/>
      <c r="I214" s="10"/>
      <c r="J214" s="332"/>
      <c r="K214" s="332"/>
      <c r="L214" s="10"/>
      <c r="M214" s="10"/>
    </row>
    <row r="215" spans="1:13" s="166" customFormat="1">
      <c r="A215" s="143"/>
      <c r="G215" s="10"/>
      <c r="H215" s="10"/>
      <c r="I215" s="10"/>
      <c r="J215" s="332"/>
      <c r="K215" s="332"/>
      <c r="L215" s="10"/>
      <c r="M215" s="10"/>
    </row>
    <row r="216" spans="1:13" s="166" customFormat="1">
      <c r="A216" s="143"/>
      <c r="G216" s="10"/>
      <c r="H216" s="10"/>
      <c r="I216" s="10"/>
      <c r="J216" s="332"/>
      <c r="K216" s="332"/>
      <c r="L216" s="10"/>
      <c r="M216" s="10"/>
    </row>
    <row r="217" spans="1:13" s="166" customFormat="1">
      <c r="A217" s="143"/>
      <c r="G217" s="10"/>
      <c r="H217" s="10"/>
      <c r="I217" s="10"/>
      <c r="J217" s="332"/>
      <c r="K217" s="332"/>
      <c r="L217" s="10"/>
      <c r="M217" s="10"/>
    </row>
    <row r="218" spans="1:13" s="166" customFormat="1">
      <c r="A218" s="143"/>
      <c r="G218" s="10"/>
      <c r="H218" s="10"/>
      <c r="I218" s="10"/>
      <c r="J218" s="332"/>
      <c r="K218" s="332"/>
      <c r="L218" s="10"/>
      <c r="M218" s="10"/>
    </row>
    <row r="219" spans="1:13" s="166" customFormat="1">
      <c r="A219" s="143"/>
      <c r="G219" s="10"/>
      <c r="H219" s="10"/>
      <c r="I219" s="10"/>
      <c r="J219" s="332"/>
      <c r="K219" s="332"/>
      <c r="L219" s="10"/>
      <c r="M219" s="10"/>
    </row>
    <row r="220" spans="1:13" s="166" customFormat="1">
      <c r="A220" s="143"/>
      <c r="G220" s="10"/>
      <c r="H220" s="10"/>
      <c r="I220" s="10"/>
      <c r="J220" s="332"/>
      <c r="K220" s="332"/>
      <c r="L220" s="10"/>
      <c r="M220" s="10"/>
    </row>
    <row r="221" spans="1:13" s="166" customFormat="1">
      <c r="A221" s="143"/>
      <c r="G221" s="10"/>
      <c r="H221" s="10"/>
      <c r="I221" s="10"/>
      <c r="J221" s="332"/>
      <c r="K221" s="332"/>
      <c r="L221" s="10"/>
      <c r="M221" s="10"/>
    </row>
    <row r="222" spans="1:13" s="166" customFormat="1">
      <c r="A222" s="143"/>
      <c r="G222" s="10"/>
      <c r="H222" s="10"/>
      <c r="I222" s="10"/>
      <c r="J222" s="332"/>
      <c r="K222" s="332"/>
      <c r="L222" s="10"/>
      <c r="M222" s="10"/>
    </row>
    <row r="223" spans="1:13" s="166" customFormat="1">
      <c r="A223" s="143"/>
      <c r="G223" s="10"/>
      <c r="H223" s="10"/>
      <c r="I223" s="10"/>
      <c r="J223" s="332"/>
      <c r="K223" s="332"/>
      <c r="L223" s="10"/>
      <c r="M223" s="10"/>
    </row>
    <row r="224" spans="1:13" s="166" customFormat="1">
      <c r="A224" s="143"/>
      <c r="G224" s="10"/>
      <c r="H224" s="10"/>
      <c r="I224" s="10"/>
      <c r="J224" s="332"/>
      <c r="K224" s="332"/>
      <c r="L224" s="10"/>
      <c r="M224" s="10"/>
    </row>
    <row r="225" spans="1:13" s="166" customFormat="1">
      <c r="A225" s="143"/>
      <c r="G225" s="10"/>
      <c r="H225" s="10"/>
      <c r="I225" s="10"/>
      <c r="J225" s="332"/>
      <c r="K225" s="332"/>
      <c r="L225" s="10"/>
      <c r="M225" s="10"/>
    </row>
    <row r="226" spans="1:13" s="166" customFormat="1">
      <c r="A226" s="143"/>
      <c r="G226" s="10"/>
      <c r="H226" s="10"/>
      <c r="I226" s="10"/>
      <c r="J226" s="332"/>
      <c r="K226" s="332"/>
      <c r="L226" s="10"/>
      <c r="M226" s="10"/>
    </row>
    <row r="227" spans="1:13" s="166" customFormat="1">
      <c r="A227" s="143"/>
      <c r="G227" s="10"/>
      <c r="H227" s="10"/>
      <c r="I227" s="10"/>
      <c r="J227" s="332"/>
      <c r="K227" s="332"/>
      <c r="L227" s="10"/>
      <c r="M227" s="10"/>
    </row>
    <row r="228" spans="1:13" s="166" customFormat="1">
      <c r="A228" s="143"/>
      <c r="G228" s="10"/>
      <c r="H228" s="10"/>
      <c r="I228" s="10"/>
      <c r="J228" s="332"/>
      <c r="K228" s="332"/>
      <c r="L228" s="10"/>
      <c r="M228" s="10"/>
    </row>
    <row r="229" spans="1:13" s="166" customFormat="1">
      <c r="A229" s="143"/>
      <c r="G229" s="10"/>
      <c r="H229" s="10"/>
      <c r="I229" s="10"/>
      <c r="J229" s="332"/>
      <c r="K229" s="332"/>
      <c r="L229" s="10"/>
      <c r="M229" s="10"/>
    </row>
    <row r="230" spans="1:13" s="166" customFormat="1">
      <c r="A230" s="143"/>
      <c r="G230" s="10"/>
      <c r="H230" s="10"/>
      <c r="I230" s="10"/>
      <c r="J230" s="332"/>
      <c r="K230" s="332"/>
      <c r="L230" s="10"/>
      <c r="M230" s="10"/>
    </row>
    <row r="231" spans="1:13" s="166" customFormat="1">
      <c r="A231" s="143"/>
      <c r="G231" s="10"/>
      <c r="H231" s="10"/>
      <c r="I231" s="10"/>
      <c r="J231" s="332"/>
      <c r="K231" s="332"/>
      <c r="L231" s="10"/>
      <c r="M231" s="10"/>
    </row>
    <row r="232" spans="1:13" s="166" customFormat="1">
      <c r="A232" s="143"/>
      <c r="G232" s="10"/>
      <c r="H232" s="10"/>
      <c r="I232" s="10"/>
      <c r="J232" s="332"/>
      <c r="K232" s="332"/>
      <c r="L232" s="10"/>
      <c r="M232" s="10"/>
    </row>
    <row r="233" spans="1:13" s="166" customFormat="1">
      <c r="A233" s="143"/>
      <c r="G233" s="10"/>
      <c r="H233" s="10"/>
      <c r="I233" s="10"/>
      <c r="J233" s="332"/>
      <c r="K233" s="332"/>
      <c r="L233" s="10"/>
      <c r="M233" s="10"/>
    </row>
    <row r="234" spans="1:13" s="166" customFormat="1">
      <c r="A234" s="143"/>
      <c r="G234" s="10"/>
      <c r="H234" s="10"/>
      <c r="I234" s="10"/>
      <c r="J234" s="332"/>
      <c r="K234" s="332"/>
      <c r="L234" s="10"/>
      <c r="M234" s="10"/>
    </row>
    <row r="235" spans="1:13" s="166" customFormat="1">
      <c r="A235" s="143"/>
      <c r="G235" s="10"/>
      <c r="H235" s="10"/>
      <c r="I235" s="10"/>
      <c r="J235" s="332"/>
      <c r="K235" s="332"/>
      <c r="L235" s="10"/>
      <c r="M235" s="10"/>
    </row>
    <row r="236" spans="1:13" s="166" customFormat="1">
      <c r="A236" s="143"/>
      <c r="G236" s="10"/>
      <c r="H236" s="10"/>
      <c r="I236" s="10"/>
      <c r="J236" s="332"/>
      <c r="K236" s="332"/>
      <c r="L236" s="10"/>
      <c r="M236" s="10"/>
    </row>
    <row r="237" spans="1:13" s="166" customFormat="1">
      <c r="A237" s="143"/>
      <c r="G237" s="10"/>
      <c r="H237" s="10"/>
      <c r="I237" s="10"/>
      <c r="J237" s="332"/>
      <c r="K237" s="332"/>
      <c r="L237" s="10"/>
      <c r="M237" s="10"/>
    </row>
    <row r="238" spans="1:13" s="166" customFormat="1">
      <c r="A238" s="143"/>
      <c r="G238" s="10"/>
      <c r="H238" s="10"/>
      <c r="I238" s="10"/>
      <c r="J238" s="332"/>
      <c r="K238" s="332"/>
      <c r="L238" s="10"/>
      <c r="M238" s="10"/>
    </row>
    <row r="239" spans="1:13" s="166" customFormat="1">
      <c r="A239" s="143"/>
      <c r="G239" s="10"/>
      <c r="H239" s="10"/>
      <c r="I239" s="10"/>
      <c r="J239" s="332"/>
      <c r="K239" s="332"/>
      <c r="L239" s="10"/>
      <c r="M239" s="10"/>
    </row>
    <row r="240" spans="1:13" s="166" customFormat="1">
      <c r="A240" s="143"/>
      <c r="G240" s="10"/>
      <c r="H240" s="10"/>
      <c r="I240" s="10"/>
      <c r="J240" s="332"/>
      <c r="K240" s="332"/>
      <c r="L240" s="10"/>
      <c r="M240" s="10"/>
    </row>
    <row r="241" spans="1:13" s="166" customFormat="1">
      <c r="A241" s="143"/>
      <c r="G241" s="10"/>
      <c r="H241" s="10"/>
      <c r="I241" s="10"/>
      <c r="J241" s="332"/>
      <c r="K241" s="332"/>
      <c r="L241" s="10"/>
      <c r="M241" s="10"/>
    </row>
    <row r="242" spans="1:13" s="166" customFormat="1">
      <c r="A242" s="143"/>
      <c r="G242" s="10"/>
      <c r="H242" s="10"/>
      <c r="I242" s="10"/>
      <c r="J242" s="332"/>
      <c r="K242" s="332"/>
      <c r="L242" s="10"/>
      <c r="M242" s="10"/>
    </row>
    <row r="243" spans="1:13" s="166" customFormat="1">
      <c r="A243" s="143"/>
      <c r="G243" s="10"/>
      <c r="H243" s="10"/>
      <c r="I243" s="10"/>
      <c r="J243" s="332"/>
      <c r="K243" s="332"/>
      <c r="L243" s="10"/>
      <c r="M243" s="10"/>
    </row>
    <row r="244" spans="1:13" s="166" customFormat="1">
      <c r="A244" s="143"/>
      <c r="G244" s="10"/>
      <c r="H244" s="10"/>
      <c r="I244" s="10"/>
      <c r="J244" s="332"/>
      <c r="K244" s="332"/>
      <c r="L244" s="10"/>
      <c r="M244" s="10"/>
    </row>
    <row r="245" spans="1:13" s="166" customFormat="1">
      <c r="A245" s="143"/>
      <c r="G245" s="10"/>
      <c r="H245" s="10"/>
      <c r="I245" s="10"/>
      <c r="J245" s="332"/>
      <c r="K245" s="332"/>
      <c r="L245" s="10"/>
      <c r="M245" s="10"/>
    </row>
    <row r="246" spans="1:13" s="166" customFormat="1">
      <c r="A246" s="143"/>
      <c r="G246" s="10"/>
      <c r="H246" s="10"/>
      <c r="I246" s="10"/>
      <c r="J246" s="332"/>
      <c r="K246" s="332"/>
      <c r="L246" s="10"/>
      <c r="M246" s="10"/>
    </row>
    <row r="247" spans="1:13" s="166" customFormat="1">
      <c r="A247" s="143"/>
      <c r="G247" s="10"/>
      <c r="H247" s="10"/>
      <c r="I247" s="10"/>
      <c r="J247" s="332"/>
      <c r="K247" s="332"/>
      <c r="L247" s="10"/>
      <c r="M247" s="10"/>
    </row>
    <row r="248" spans="1:13" s="166" customFormat="1">
      <c r="A248" s="143"/>
      <c r="G248" s="10"/>
      <c r="H248" s="10"/>
      <c r="I248" s="10"/>
      <c r="J248" s="332"/>
      <c r="K248" s="332"/>
      <c r="L248" s="10"/>
      <c r="M248" s="10"/>
    </row>
    <row r="249" spans="1:13" s="166" customFormat="1">
      <c r="A249" s="143"/>
      <c r="G249" s="10"/>
      <c r="H249" s="10"/>
      <c r="I249" s="10"/>
      <c r="J249" s="332"/>
      <c r="K249" s="332"/>
      <c r="L249" s="10"/>
      <c r="M249" s="10"/>
    </row>
    <row r="250" spans="1:13" s="166" customFormat="1">
      <c r="A250" s="143"/>
      <c r="G250" s="10"/>
      <c r="H250" s="10"/>
      <c r="I250" s="10"/>
      <c r="J250" s="332"/>
      <c r="K250" s="332"/>
      <c r="L250" s="10"/>
      <c r="M250" s="10"/>
    </row>
    <row r="251" spans="1:13" s="166" customFormat="1">
      <c r="A251" s="143"/>
      <c r="G251" s="10"/>
      <c r="H251" s="10"/>
      <c r="I251" s="10"/>
      <c r="J251" s="332"/>
      <c r="K251" s="332"/>
      <c r="L251" s="10"/>
      <c r="M251" s="10"/>
    </row>
    <row r="252" spans="1:13" s="166" customFormat="1">
      <c r="A252" s="143"/>
      <c r="G252" s="10"/>
      <c r="H252" s="10"/>
      <c r="I252" s="10"/>
      <c r="J252" s="332"/>
      <c r="K252" s="332"/>
      <c r="L252" s="10"/>
      <c r="M252" s="10"/>
    </row>
    <row r="253" spans="1:13" s="166" customFormat="1">
      <c r="A253" s="143"/>
      <c r="G253" s="10"/>
      <c r="H253" s="10"/>
      <c r="I253" s="10"/>
      <c r="J253" s="332"/>
      <c r="K253" s="332"/>
      <c r="L253" s="10"/>
      <c r="M253" s="10"/>
    </row>
    <row r="254" spans="1:13" s="166" customFormat="1">
      <c r="A254" s="143"/>
      <c r="G254" s="10"/>
      <c r="H254" s="10"/>
      <c r="I254" s="10"/>
      <c r="J254" s="332"/>
      <c r="K254" s="332"/>
      <c r="L254" s="10"/>
      <c r="M254" s="10"/>
    </row>
    <row r="255" spans="1:13" s="166" customFormat="1">
      <c r="A255" s="143"/>
      <c r="G255" s="10"/>
      <c r="H255" s="10"/>
      <c r="I255" s="10"/>
      <c r="J255" s="332"/>
      <c r="K255" s="332"/>
      <c r="L255" s="10"/>
      <c r="M255" s="10"/>
    </row>
    <row r="256" spans="1:13" s="166" customFormat="1">
      <c r="A256" s="143"/>
      <c r="G256" s="10"/>
      <c r="H256" s="10"/>
      <c r="I256" s="10"/>
      <c r="J256" s="332"/>
      <c r="K256" s="332"/>
      <c r="L256" s="10"/>
      <c r="M256" s="10"/>
    </row>
    <row r="257" spans="1:13" s="166" customFormat="1">
      <c r="A257" s="143"/>
      <c r="G257" s="10"/>
      <c r="H257" s="10"/>
      <c r="I257" s="10"/>
      <c r="J257" s="332"/>
      <c r="K257" s="332"/>
      <c r="L257" s="10"/>
      <c r="M257" s="10"/>
    </row>
    <row r="258" spans="1:13" s="166" customFormat="1">
      <c r="A258" s="143"/>
      <c r="G258" s="10"/>
      <c r="H258" s="10"/>
      <c r="I258" s="10"/>
      <c r="J258" s="332"/>
      <c r="K258" s="332"/>
      <c r="L258" s="10"/>
      <c r="M258" s="10"/>
    </row>
    <row r="259" spans="1:13" s="166" customFormat="1">
      <c r="A259" s="143"/>
      <c r="G259" s="10"/>
      <c r="H259" s="10"/>
      <c r="I259" s="10"/>
      <c r="J259" s="332"/>
      <c r="K259" s="332"/>
      <c r="L259" s="10"/>
      <c r="M259" s="10"/>
    </row>
    <row r="260" spans="1:13" s="166" customFormat="1">
      <c r="A260" s="143"/>
      <c r="G260" s="10"/>
      <c r="H260" s="10"/>
      <c r="I260" s="10"/>
      <c r="J260" s="332"/>
      <c r="K260" s="332"/>
      <c r="L260" s="10"/>
      <c r="M260" s="10"/>
    </row>
    <row r="261" spans="1:13" s="166" customFormat="1">
      <c r="A261" s="143"/>
      <c r="G261" s="10"/>
      <c r="H261" s="10"/>
      <c r="I261" s="10"/>
      <c r="J261" s="332"/>
      <c r="K261" s="332"/>
      <c r="L261" s="10"/>
      <c r="M261" s="10"/>
    </row>
    <row r="262" spans="1:13" s="166" customFormat="1">
      <c r="A262" s="143"/>
      <c r="G262" s="10"/>
      <c r="H262" s="10"/>
      <c r="I262" s="10"/>
      <c r="J262" s="332"/>
      <c r="K262" s="332"/>
      <c r="L262" s="10"/>
      <c r="M262" s="10"/>
    </row>
    <row r="263" spans="1:13" s="166" customFormat="1">
      <c r="A263" s="143"/>
      <c r="G263" s="10"/>
      <c r="H263" s="10"/>
      <c r="I263" s="10"/>
      <c r="J263" s="332"/>
      <c r="K263" s="332"/>
      <c r="L263" s="10"/>
      <c r="M263" s="10"/>
    </row>
    <row r="264" spans="1:13" s="166" customFormat="1">
      <c r="A264" s="143"/>
      <c r="G264" s="10"/>
      <c r="H264" s="10"/>
      <c r="I264" s="10"/>
      <c r="J264" s="332"/>
      <c r="K264" s="332"/>
      <c r="L264" s="10"/>
      <c r="M264" s="10"/>
    </row>
    <row r="265" spans="1:13" s="166" customFormat="1">
      <c r="A265" s="143"/>
      <c r="G265" s="10"/>
      <c r="H265" s="10"/>
      <c r="I265" s="10"/>
      <c r="J265" s="332"/>
      <c r="K265" s="332"/>
      <c r="L265" s="10"/>
      <c r="M265" s="10"/>
    </row>
  </sheetData>
  <mergeCells count="23">
    <mergeCell ref="E146:G146"/>
    <mergeCell ref="E147:G147"/>
    <mergeCell ref="D151:G151"/>
    <mergeCell ref="L102:M103"/>
    <mergeCell ref="A105:I106"/>
    <mergeCell ref="J105:J106"/>
    <mergeCell ref="K105:K106"/>
    <mergeCell ref="L105:M105"/>
    <mergeCell ref="B138:G138"/>
    <mergeCell ref="G102:G103"/>
    <mergeCell ref="H102:K103"/>
    <mergeCell ref="C28:G28"/>
    <mergeCell ref="G34:I34"/>
    <mergeCell ref="C46:G46"/>
    <mergeCell ref="E75:G75"/>
    <mergeCell ref="B101:F101"/>
    <mergeCell ref="G1:G2"/>
    <mergeCell ref="H1:K2"/>
    <mergeCell ref="L1:M2"/>
    <mergeCell ref="A4:I5"/>
    <mergeCell ref="J4:J5"/>
    <mergeCell ref="K4:K5"/>
    <mergeCell ref="L4:M4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47" fitToHeight="0" orientation="portrait" r:id="rId1"/>
  <headerFooter alignWithMargins="0">
    <oddHeader>&amp;RAllegato 1</oddHeader>
    <oddFooter>&amp;C&amp;"Garamond,Corsivo"&amp;P / &amp;N</oddFooter>
  </headerFooter>
  <rowBreaks count="2" manualBreakCount="2">
    <brk id="56" max="12" man="1"/>
    <brk id="101" max="12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3073" r:id="rId4">
          <objectPr defaultSize="0" r:id="rId5">
            <anchor moveWithCells="1">
              <from>
                <xdr:col>1</xdr:col>
                <xdr:colOff>38100</xdr:colOff>
                <xdr:row>0</xdr:row>
                <xdr:rowOff>85725</xdr:rowOff>
              </from>
              <to>
                <xdr:col>3</xdr:col>
                <xdr:colOff>257175</xdr:colOff>
                <xdr:row>2</xdr:row>
                <xdr:rowOff>161925</xdr:rowOff>
              </to>
            </anchor>
          </objectPr>
        </oleObject>
      </mc:Choice>
      <mc:Fallback>
        <oleObject progId="Word.Document.12" shapeId="3073" r:id="rId4"/>
      </mc:Fallback>
    </mc:AlternateContent>
    <mc:AlternateContent xmlns:mc="http://schemas.openxmlformats.org/markup-compatibility/2006">
      <mc:Choice Requires="x14">
        <oleObject progId="Word.Document.12" shapeId="3074" r:id="rId6">
          <objectPr defaultSize="0" r:id="rId7">
            <anchor moveWithCells="1">
              <from>
                <xdr:col>1</xdr:col>
                <xdr:colOff>28575</xdr:colOff>
                <xdr:row>98</xdr:row>
                <xdr:rowOff>304800</xdr:rowOff>
              </from>
              <to>
                <xdr:col>3</xdr:col>
                <xdr:colOff>76200</xdr:colOff>
                <xdr:row>101</xdr:row>
                <xdr:rowOff>171450</xdr:rowOff>
              </to>
            </anchor>
          </objectPr>
        </oleObject>
      </mc:Choice>
      <mc:Fallback>
        <oleObject progId="Word.Document.12" shapeId="3074" r:id="rId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65"/>
  <sheetViews>
    <sheetView showGridLines="0" view="pageBreakPreview" zoomScale="90" zoomScaleNormal="100" zoomScaleSheetLayoutView="90" workbookViewId="0">
      <pane ySplit="5" topLeftCell="A159" activePane="bottomLeft" state="frozen"/>
      <selection activeCell="M157" sqref="M157"/>
      <selection pane="bottomLeft" activeCell="M157" sqref="M157"/>
    </sheetView>
  </sheetViews>
  <sheetFormatPr defaultColWidth="10.42578125" defaultRowHeight="15.75"/>
  <cols>
    <col min="1" max="1" width="4" style="166" customWidth="1"/>
    <col min="2" max="2" width="4.5703125" style="166" customWidth="1"/>
    <col min="3" max="3" width="1.85546875" style="166" customWidth="1"/>
    <col min="4" max="6" width="4" style="166" customWidth="1"/>
    <col min="7" max="7" width="68.7109375" style="10" customWidth="1"/>
    <col min="8" max="8" width="15.85546875" style="10" customWidth="1"/>
    <col min="9" max="9" width="15.7109375" style="10" bestFit="1" customWidth="1"/>
    <col min="10" max="11" width="16.85546875" style="332" bestFit="1" customWidth="1"/>
    <col min="12" max="12" width="18.5703125" style="10" customWidth="1"/>
    <col min="13" max="13" width="13.140625" style="10" customWidth="1"/>
    <col min="14" max="14" width="15.85546875" style="10" bestFit="1" customWidth="1"/>
    <col min="15" max="15" width="15.7109375" style="10" bestFit="1" customWidth="1"/>
    <col min="16" max="257" width="10.42578125" style="10"/>
    <col min="258" max="258" width="4" style="10" customWidth="1"/>
    <col min="259" max="259" width="4.5703125" style="10" customWidth="1"/>
    <col min="260" max="260" width="1.85546875" style="10" customWidth="1"/>
    <col min="261" max="263" width="4" style="10" customWidth="1"/>
    <col min="264" max="264" width="53" style="10" customWidth="1"/>
    <col min="265" max="265" width="0" style="10" hidden="1" customWidth="1"/>
    <col min="266" max="267" width="21.42578125" style="10" customWidth="1"/>
    <col min="268" max="268" width="18.5703125" style="10" customWidth="1"/>
    <col min="269" max="269" width="13.140625" style="10" customWidth="1"/>
    <col min="270" max="513" width="10.42578125" style="10"/>
    <col min="514" max="514" width="4" style="10" customWidth="1"/>
    <col min="515" max="515" width="4.5703125" style="10" customWidth="1"/>
    <col min="516" max="516" width="1.85546875" style="10" customWidth="1"/>
    <col min="517" max="519" width="4" style="10" customWidth="1"/>
    <col min="520" max="520" width="53" style="10" customWidth="1"/>
    <col min="521" max="521" width="0" style="10" hidden="1" customWidth="1"/>
    <col min="522" max="523" width="21.42578125" style="10" customWidth="1"/>
    <col min="524" max="524" width="18.5703125" style="10" customWidth="1"/>
    <col min="525" max="525" width="13.140625" style="10" customWidth="1"/>
    <col min="526" max="769" width="10.42578125" style="10"/>
    <col min="770" max="770" width="4" style="10" customWidth="1"/>
    <col min="771" max="771" width="4.5703125" style="10" customWidth="1"/>
    <col min="772" max="772" width="1.85546875" style="10" customWidth="1"/>
    <col min="773" max="775" width="4" style="10" customWidth="1"/>
    <col min="776" max="776" width="53" style="10" customWidth="1"/>
    <col min="777" max="777" width="0" style="10" hidden="1" customWidth="1"/>
    <col min="778" max="779" width="21.42578125" style="10" customWidth="1"/>
    <col min="780" max="780" width="18.5703125" style="10" customWidth="1"/>
    <col min="781" max="781" width="13.140625" style="10" customWidth="1"/>
    <col min="782" max="1025" width="10.42578125" style="10"/>
    <col min="1026" max="1026" width="4" style="10" customWidth="1"/>
    <col min="1027" max="1027" width="4.5703125" style="10" customWidth="1"/>
    <col min="1028" max="1028" width="1.85546875" style="10" customWidth="1"/>
    <col min="1029" max="1031" width="4" style="10" customWidth="1"/>
    <col min="1032" max="1032" width="53" style="10" customWidth="1"/>
    <col min="1033" max="1033" width="0" style="10" hidden="1" customWidth="1"/>
    <col min="1034" max="1035" width="21.42578125" style="10" customWidth="1"/>
    <col min="1036" max="1036" width="18.5703125" style="10" customWidth="1"/>
    <col min="1037" max="1037" width="13.140625" style="10" customWidth="1"/>
    <col min="1038" max="1281" width="10.42578125" style="10"/>
    <col min="1282" max="1282" width="4" style="10" customWidth="1"/>
    <col min="1283" max="1283" width="4.5703125" style="10" customWidth="1"/>
    <col min="1284" max="1284" width="1.85546875" style="10" customWidth="1"/>
    <col min="1285" max="1287" width="4" style="10" customWidth="1"/>
    <col min="1288" max="1288" width="53" style="10" customWidth="1"/>
    <col min="1289" max="1289" width="0" style="10" hidden="1" customWidth="1"/>
    <col min="1290" max="1291" width="21.42578125" style="10" customWidth="1"/>
    <col min="1292" max="1292" width="18.5703125" style="10" customWidth="1"/>
    <col min="1293" max="1293" width="13.140625" style="10" customWidth="1"/>
    <col min="1294" max="1537" width="10.42578125" style="10"/>
    <col min="1538" max="1538" width="4" style="10" customWidth="1"/>
    <col min="1539" max="1539" width="4.5703125" style="10" customWidth="1"/>
    <col min="1540" max="1540" width="1.85546875" style="10" customWidth="1"/>
    <col min="1541" max="1543" width="4" style="10" customWidth="1"/>
    <col min="1544" max="1544" width="53" style="10" customWidth="1"/>
    <col min="1545" max="1545" width="0" style="10" hidden="1" customWidth="1"/>
    <col min="1546" max="1547" width="21.42578125" style="10" customWidth="1"/>
    <col min="1548" max="1548" width="18.5703125" style="10" customWidth="1"/>
    <col min="1549" max="1549" width="13.140625" style="10" customWidth="1"/>
    <col min="1550" max="1793" width="10.42578125" style="10"/>
    <col min="1794" max="1794" width="4" style="10" customWidth="1"/>
    <col min="1795" max="1795" width="4.5703125" style="10" customWidth="1"/>
    <col min="1796" max="1796" width="1.85546875" style="10" customWidth="1"/>
    <col min="1797" max="1799" width="4" style="10" customWidth="1"/>
    <col min="1800" max="1800" width="53" style="10" customWidth="1"/>
    <col min="1801" max="1801" width="0" style="10" hidden="1" customWidth="1"/>
    <col min="1802" max="1803" width="21.42578125" style="10" customWidth="1"/>
    <col min="1804" max="1804" width="18.5703125" style="10" customWidth="1"/>
    <col min="1805" max="1805" width="13.140625" style="10" customWidth="1"/>
    <col min="1806" max="2049" width="10.42578125" style="10"/>
    <col min="2050" max="2050" width="4" style="10" customWidth="1"/>
    <col min="2051" max="2051" width="4.5703125" style="10" customWidth="1"/>
    <col min="2052" max="2052" width="1.85546875" style="10" customWidth="1"/>
    <col min="2053" max="2055" width="4" style="10" customWidth="1"/>
    <col min="2056" max="2056" width="53" style="10" customWidth="1"/>
    <col min="2057" max="2057" width="0" style="10" hidden="1" customWidth="1"/>
    <col min="2058" max="2059" width="21.42578125" style="10" customWidth="1"/>
    <col min="2060" max="2060" width="18.5703125" style="10" customWidth="1"/>
    <col min="2061" max="2061" width="13.140625" style="10" customWidth="1"/>
    <col min="2062" max="2305" width="10.42578125" style="10"/>
    <col min="2306" max="2306" width="4" style="10" customWidth="1"/>
    <col min="2307" max="2307" width="4.5703125" style="10" customWidth="1"/>
    <col min="2308" max="2308" width="1.85546875" style="10" customWidth="1"/>
    <col min="2309" max="2311" width="4" style="10" customWidth="1"/>
    <col min="2312" max="2312" width="53" style="10" customWidth="1"/>
    <col min="2313" max="2313" width="0" style="10" hidden="1" customWidth="1"/>
    <col min="2314" max="2315" width="21.42578125" style="10" customWidth="1"/>
    <col min="2316" max="2316" width="18.5703125" style="10" customWidth="1"/>
    <col min="2317" max="2317" width="13.140625" style="10" customWidth="1"/>
    <col min="2318" max="2561" width="10.42578125" style="10"/>
    <col min="2562" max="2562" width="4" style="10" customWidth="1"/>
    <col min="2563" max="2563" width="4.5703125" style="10" customWidth="1"/>
    <col min="2564" max="2564" width="1.85546875" style="10" customWidth="1"/>
    <col min="2565" max="2567" width="4" style="10" customWidth="1"/>
    <col min="2568" max="2568" width="53" style="10" customWidth="1"/>
    <col min="2569" max="2569" width="0" style="10" hidden="1" customWidth="1"/>
    <col min="2570" max="2571" width="21.42578125" style="10" customWidth="1"/>
    <col min="2572" max="2572" width="18.5703125" style="10" customWidth="1"/>
    <col min="2573" max="2573" width="13.140625" style="10" customWidth="1"/>
    <col min="2574" max="2817" width="10.42578125" style="10"/>
    <col min="2818" max="2818" width="4" style="10" customWidth="1"/>
    <col min="2819" max="2819" width="4.5703125" style="10" customWidth="1"/>
    <col min="2820" max="2820" width="1.85546875" style="10" customWidth="1"/>
    <col min="2821" max="2823" width="4" style="10" customWidth="1"/>
    <col min="2824" max="2824" width="53" style="10" customWidth="1"/>
    <col min="2825" max="2825" width="0" style="10" hidden="1" customWidth="1"/>
    <col min="2826" max="2827" width="21.42578125" style="10" customWidth="1"/>
    <col min="2828" max="2828" width="18.5703125" style="10" customWidth="1"/>
    <col min="2829" max="2829" width="13.140625" style="10" customWidth="1"/>
    <col min="2830" max="3073" width="10.42578125" style="10"/>
    <col min="3074" max="3074" width="4" style="10" customWidth="1"/>
    <col min="3075" max="3075" width="4.5703125" style="10" customWidth="1"/>
    <col min="3076" max="3076" width="1.85546875" style="10" customWidth="1"/>
    <col min="3077" max="3079" width="4" style="10" customWidth="1"/>
    <col min="3080" max="3080" width="53" style="10" customWidth="1"/>
    <col min="3081" max="3081" width="0" style="10" hidden="1" customWidth="1"/>
    <col min="3082" max="3083" width="21.42578125" style="10" customWidth="1"/>
    <col min="3084" max="3084" width="18.5703125" style="10" customWidth="1"/>
    <col min="3085" max="3085" width="13.140625" style="10" customWidth="1"/>
    <col min="3086" max="3329" width="10.42578125" style="10"/>
    <col min="3330" max="3330" width="4" style="10" customWidth="1"/>
    <col min="3331" max="3331" width="4.5703125" style="10" customWidth="1"/>
    <col min="3332" max="3332" width="1.85546875" style="10" customWidth="1"/>
    <col min="3333" max="3335" width="4" style="10" customWidth="1"/>
    <col min="3336" max="3336" width="53" style="10" customWidth="1"/>
    <col min="3337" max="3337" width="0" style="10" hidden="1" customWidth="1"/>
    <col min="3338" max="3339" width="21.42578125" style="10" customWidth="1"/>
    <col min="3340" max="3340" width="18.5703125" style="10" customWidth="1"/>
    <col min="3341" max="3341" width="13.140625" style="10" customWidth="1"/>
    <col min="3342" max="3585" width="10.42578125" style="10"/>
    <col min="3586" max="3586" width="4" style="10" customWidth="1"/>
    <col min="3587" max="3587" width="4.5703125" style="10" customWidth="1"/>
    <col min="3588" max="3588" width="1.85546875" style="10" customWidth="1"/>
    <col min="3589" max="3591" width="4" style="10" customWidth="1"/>
    <col min="3592" max="3592" width="53" style="10" customWidth="1"/>
    <col min="3593" max="3593" width="0" style="10" hidden="1" customWidth="1"/>
    <col min="3594" max="3595" width="21.42578125" style="10" customWidth="1"/>
    <col min="3596" max="3596" width="18.5703125" style="10" customWidth="1"/>
    <col min="3597" max="3597" width="13.140625" style="10" customWidth="1"/>
    <col min="3598" max="3841" width="10.42578125" style="10"/>
    <col min="3842" max="3842" width="4" style="10" customWidth="1"/>
    <col min="3843" max="3843" width="4.5703125" style="10" customWidth="1"/>
    <col min="3844" max="3844" width="1.85546875" style="10" customWidth="1"/>
    <col min="3845" max="3847" width="4" style="10" customWidth="1"/>
    <col min="3848" max="3848" width="53" style="10" customWidth="1"/>
    <col min="3849" max="3849" width="0" style="10" hidden="1" customWidth="1"/>
    <col min="3850" max="3851" width="21.42578125" style="10" customWidth="1"/>
    <col min="3852" max="3852" width="18.5703125" style="10" customWidth="1"/>
    <col min="3853" max="3853" width="13.140625" style="10" customWidth="1"/>
    <col min="3854" max="4097" width="10.42578125" style="10"/>
    <col min="4098" max="4098" width="4" style="10" customWidth="1"/>
    <col min="4099" max="4099" width="4.5703125" style="10" customWidth="1"/>
    <col min="4100" max="4100" width="1.85546875" style="10" customWidth="1"/>
    <col min="4101" max="4103" width="4" style="10" customWidth="1"/>
    <col min="4104" max="4104" width="53" style="10" customWidth="1"/>
    <col min="4105" max="4105" width="0" style="10" hidden="1" customWidth="1"/>
    <col min="4106" max="4107" width="21.42578125" style="10" customWidth="1"/>
    <col min="4108" max="4108" width="18.5703125" style="10" customWidth="1"/>
    <col min="4109" max="4109" width="13.140625" style="10" customWidth="1"/>
    <col min="4110" max="4353" width="10.42578125" style="10"/>
    <col min="4354" max="4354" width="4" style="10" customWidth="1"/>
    <col min="4355" max="4355" width="4.5703125" style="10" customWidth="1"/>
    <col min="4356" max="4356" width="1.85546875" style="10" customWidth="1"/>
    <col min="4357" max="4359" width="4" style="10" customWidth="1"/>
    <col min="4360" max="4360" width="53" style="10" customWidth="1"/>
    <col min="4361" max="4361" width="0" style="10" hidden="1" customWidth="1"/>
    <col min="4362" max="4363" width="21.42578125" style="10" customWidth="1"/>
    <col min="4364" max="4364" width="18.5703125" style="10" customWidth="1"/>
    <col min="4365" max="4365" width="13.140625" style="10" customWidth="1"/>
    <col min="4366" max="4609" width="10.42578125" style="10"/>
    <col min="4610" max="4610" width="4" style="10" customWidth="1"/>
    <col min="4611" max="4611" width="4.5703125" style="10" customWidth="1"/>
    <col min="4612" max="4612" width="1.85546875" style="10" customWidth="1"/>
    <col min="4613" max="4615" width="4" style="10" customWidth="1"/>
    <col min="4616" max="4616" width="53" style="10" customWidth="1"/>
    <col min="4617" max="4617" width="0" style="10" hidden="1" customWidth="1"/>
    <col min="4618" max="4619" width="21.42578125" style="10" customWidth="1"/>
    <col min="4620" max="4620" width="18.5703125" style="10" customWidth="1"/>
    <col min="4621" max="4621" width="13.140625" style="10" customWidth="1"/>
    <col min="4622" max="4865" width="10.42578125" style="10"/>
    <col min="4866" max="4866" width="4" style="10" customWidth="1"/>
    <col min="4867" max="4867" width="4.5703125" style="10" customWidth="1"/>
    <col min="4868" max="4868" width="1.85546875" style="10" customWidth="1"/>
    <col min="4869" max="4871" width="4" style="10" customWidth="1"/>
    <col min="4872" max="4872" width="53" style="10" customWidth="1"/>
    <col min="4873" max="4873" width="0" style="10" hidden="1" customWidth="1"/>
    <col min="4874" max="4875" width="21.42578125" style="10" customWidth="1"/>
    <col min="4876" max="4876" width="18.5703125" style="10" customWidth="1"/>
    <col min="4877" max="4877" width="13.140625" style="10" customWidth="1"/>
    <col min="4878" max="5121" width="10.42578125" style="10"/>
    <col min="5122" max="5122" width="4" style="10" customWidth="1"/>
    <col min="5123" max="5123" width="4.5703125" style="10" customWidth="1"/>
    <col min="5124" max="5124" width="1.85546875" style="10" customWidth="1"/>
    <col min="5125" max="5127" width="4" style="10" customWidth="1"/>
    <col min="5128" max="5128" width="53" style="10" customWidth="1"/>
    <col min="5129" max="5129" width="0" style="10" hidden="1" customWidth="1"/>
    <col min="5130" max="5131" width="21.42578125" style="10" customWidth="1"/>
    <col min="5132" max="5132" width="18.5703125" style="10" customWidth="1"/>
    <col min="5133" max="5133" width="13.140625" style="10" customWidth="1"/>
    <col min="5134" max="5377" width="10.42578125" style="10"/>
    <col min="5378" max="5378" width="4" style="10" customWidth="1"/>
    <col min="5379" max="5379" width="4.5703125" style="10" customWidth="1"/>
    <col min="5380" max="5380" width="1.85546875" style="10" customWidth="1"/>
    <col min="5381" max="5383" width="4" style="10" customWidth="1"/>
    <col min="5384" max="5384" width="53" style="10" customWidth="1"/>
    <col min="5385" max="5385" width="0" style="10" hidden="1" customWidth="1"/>
    <col min="5386" max="5387" width="21.42578125" style="10" customWidth="1"/>
    <col min="5388" max="5388" width="18.5703125" style="10" customWidth="1"/>
    <col min="5389" max="5389" width="13.140625" style="10" customWidth="1"/>
    <col min="5390" max="5633" width="10.42578125" style="10"/>
    <col min="5634" max="5634" width="4" style="10" customWidth="1"/>
    <col min="5635" max="5635" width="4.5703125" style="10" customWidth="1"/>
    <col min="5636" max="5636" width="1.85546875" style="10" customWidth="1"/>
    <col min="5637" max="5639" width="4" style="10" customWidth="1"/>
    <col min="5640" max="5640" width="53" style="10" customWidth="1"/>
    <col min="5641" max="5641" width="0" style="10" hidden="1" customWidth="1"/>
    <col min="5642" max="5643" width="21.42578125" style="10" customWidth="1"/>
    <col min="5644" max="5644" width="18.5703125" style="10" customWidth="1"/>
    <col min="5645" max="5645" width="13.140625" style="10" customWidth="1"/>
    <col min="5646" max="5889" width="10.42578125" style="10"/>
    <col min="5890" max="5890" width="4" style="10" customWidth="1"/>
    <col min="5891" max="5891" width="4.5703125" style="10" customWidth="1"/>
    <col min="5892" max="5892" width="1.85546875" style="10" customWidth="1"/>
    <col min="5893" max="5895" width="4" style="10" customWidth="1"/>
    <col min="5896" max="5896" width="53" style="10" customWidth="1"/>
    <col min="5897" max="5897" width="0" style="10" hidden="1" customWidth="1"/>
    <col min="5898" max="5899" width="21.42578125" style="10" customWidth="1"/>
    <col min="5900" max="5900" width="18.5703125" style="10" customWidth="1"/>
    <col min="5901" max="5901" width="13.140625" style="10" customWidth="1"/>
    <col min="5902" max="6145" width="10.42578125" style="10"/>
    <col min="6146" max="6146" width="4" style="10" customWidth="1"/>
    <col min="6147" max="6147" width="4.5703125" style="10" customWidth="1"/>
    <col min="6148" max="6148" width="1.85546875" style="10" customWidth="1"/>
    <col min="6149" max="6151" width="4" style="10" customWidth="1"/>
    <col min="6152" max="6152" width="53" style="10" customWidth="1"/>
    <col min="6153" max="6153" width="0" style="10" hidden="1" customWidth="1"/>
    <col min="6154" max="6155" width="21.42578125" style="10" customWidth="1"/>
    <col min="6156" max="6156" width="18.5703125" style="10" customWidth="1"/>
    <col min="6157" max="6157" width="13.140625" style="10" customWidth="1"/>
    <col min="6158" max="6401" width="10.42578125" style="10"/>
    <col min="6402" max="6402" width="4" style="10" customWidth="1"/>
    <col min="6403" max="6403" width="4.5703125" style="10" customWidth="1"/>
    <col min="6404" max="6404" width="1.85546875" style="10" customWidth="1"/>
    <col min="6405" max="6407" width="4" style="10" customWidth="1"/>
    <col min="6408" max="6408" width="53" style="10" customWidth="1"/>
    <col min="6409" max="6409" width="0" style="10" hidden="1" customWidth="1"/>
    <col min="6410" max="6411" width="21.42578125" style="10" customWidth="1"/>
    <col min="6412" max="6412" width="18.5703125" style="10" customWidth="1"/>
    <col min="6413" max="6413" width="13.140625" style="10" customWidth="1"/>
    <col min="6414" max="6657" width="10.42578125" style="10"/>
    <col min="6658" max="6658" width="4" style="10" customWidth="1"/>
    <col min="6659" max="6659" width="4.5703125" style="10" customWidth="1"/>
    <col min="6660" max="6660" width="1.85546875" style="10" customWidth="1"/>
    <col min="6661" max="6663" width="4" style="10" customWidth="1"/>
    <col min="6664" max="6664" width="53" style="10" customWidth="1"/>
    <col min="6665" max="6665" width="0" style="10" hidden="1" customWidth="1"/>
    <col min="6666" max="6667" width="21.42578125" style="10" customWidth="1"/>
    <col min="6668" max="6668" width="18.5703125" style="10" customWidth="1"/>
    <col min="6669" max="6669" width="13.140625" style="10" customWidth="1"/>
    <col min="6670" max="6913" width="10.42578125" style="10"/>
    <col min="6914" max="6914" width="4" style="10" customWidth="1"/>
    <col min="6915" max="6915" width="4.5703125" style="10" customWidth="1"/>
    <col min="6916" max="6916" width="1.85546875" style="10" customWidth="1"/>
    <col min="6917" max="6919" width="4" style="10" customWidth="1"/>
    <col min="6920" max="6920" width="53" style="10" customWidth="1"/>
    <col min="6921" max="6921" width="0" style="10" hidden="1" customWidth="1"/>
    <col min="6922" max="6923" width="21.42578125" style="10" customWidth="1"/>
    <col min="6924" max="6924" width="18.5703125" style="10" customWidth="1"/>
    <col min="6925" max="6925" width="13.140625" style="10" customWidth="1"/>
    <col min="6926" max="7169" width="10.42578125" style="10"/>
    <col min="7170" max="7170" width="4" style="10" customWidth="1"/>
    <col min="7171" max="7171" width="4.5703125" style="10" customWidth="1"/>
    <col min="7172" max="7172" width="1.85546875" style="10" customWidth="1"/>
    <col min="7173" max="7175" width="4" style="10" customWidth="1"/>
    <col min="7176" max="7176" width="53" style="10" customWidth="1"/>
    <col min="7177" max="7177" width="0" style="10" hidden="1" customWidth="1"/>
    <col min="7178" max="7179" width="21.42578125" style="10" customWidth="1"/>
    <col min="7180" max="7180" width="18.5703125" style="10" customWidth="1"/>
    <col min="7181" max="7181" width="13.140625" style="10" customWidth="1"/>
    <col min="7182" max="7425" width="10.42578125" style="10"/>
    <col min="7426" max="7426" width="4" style="10" customWidth="1"/>
    <col min="7427" max="7427" width="4.5703125" style="10" customWidth="1"/>
    <col min="7428" max="7428" width="1.85546875" style="10" customWidth="1"/>
    <col min="7429" max="7431" width="4" style="10" customWidth="1"/>
    <col min="7432" max="7432" width="53" style="10" customWidth="1"/>
    <col min="7433" max="7433" width="0" style="10" hidden="1" customWidth="1"/>
    <col min="7434" max="7435" width="21.42578125" style="10" customWidth="1"/>
    <col min="7436" max="7436" width="18.5703125" style="10" customWidth="1"/>
    <col min="7437" max="7437" width="13.140625" style="10" customWidth="1"/>
    <col min="7438" max="7681" width="10.42578125" style="10"/>
    <col min="7682" max="7682" width="4" style="10" customWidth="1"/>
    <col min="7683" max="7683" width="4.5703125" style="10" customWidth="1"/>
    <col min="7684" max="7684" width="1.85546875" style="10" customWidth="1"/>
    <col min="7685" max="7687" width="4" style="10" customWidth="1"/>
    <col min="7688" max="7688" width="53" style="10" customWidth="1"/>
    <col min="7689" max="7689" width="0" style="10" hidden="1" customWidth="1"/>
    <col min="7690" max="7691" width="21.42578125" style="10" customWidth="1"/>
    <col min="7692" max="7692" width="18.5703125" style="10" customWidth="1"/>
    <col min="7693" max="7693" width="13.140625" style="10" customWidth="1"/>
    <col min="7694" max="7937" width="10.42578125" style="10"/>
    <col min="7938" max="7938" width="4" style="10" customWidth="1"/>
    <col min="7939" max="7939" width="4.5703125" style="10" customWidth="1"/>
    <col min="7940" max="7940" width="1.85546875" style="10" customWidth="1"/>
    <col min="7941" max="7943" width="4" style="10" customWidth="1"/>
    <col min="7944" max="7944" width="53" style="10" customWidth="1"/>
    <col min="7945" max="7945" width="0" style="10" hidden="1" customWidth="1"/>
    <col min="7946" max="7947" width="21.42578125" style="10" customWidth="1"/>
    <col min="7948" max="7948" width="18.5703125" style="10" customWidth="1"/>
    <col min="7949" max="7949" width="13.140625" style="10" customWidth="1"/>
    <col min="7950" max="8193" width="10.42578125" style="10"/>
    <col min="8194" max="8194" width="4" style="10" customWidth="1"/>
    <col min="8195" max="8195" width="4.5703125" style="10" customWidth="1"/>
    <col min="8196" max="8196" width="1.85546875" style="10" customWidth="1"/>
    <col min="8197" max="8199" width="4" style="10" customWidth="1"/>
    <col min="8200" max="8200" width="53" style="10" customWidth="1"/>
    <col min="8201" max="8201" width="0" style="10" hidden="1" customWidth="1"/>
    <col min="8202" max="8203" width="21.42578125" style="10" customWidth="1"/>
    <col min="8204" max="8204" width="18.5703125" style="10" customWidth="1"/>
    <col min="8205" max="8205" width="13.140625" style="10" customWidth="1"/>
    <col min="8206" max="8449" width="10.42578125" style="10"/>
    <col min="8450" max="8450" width="4" style="10" customWidth="1"/>
    <col min="8451" max="8451" width="4.5703125" style="10" customWidth="1"/>
    <col min="8452" max="8452" width="1.85546875" style="10" customWidth="1"/>
    <col min="8453" max="8455" width="4" style="10" customWidth="1"/>
    <col min="8456" max="8456" width="53" style="10" customWidth="1"/>
    <col min="8457" max="8457" width="0" style="10" hidden="1" customWidth="1"/>
    <col min="8458" max="8459" width="21.42578125" style="10" customWidth="1"/>
    <col min="8460" max="8460" width="18.5703125" style="10" customWidth="1"/>
    <col min="8461" max="8461" width="13.140625" style="10" customWidth="1"/>
    <col min="8462" max="8705" width="10.42578125" style="10"/>
    <col min="8706" max="8706" width="4" style="10" customWidth="1"/>
    <col min="8707" max="8707" width="4.5703125" style="10" customWidth="1"/>
    <col min="8708" max="8708" width="1.85546875" style="10" customWidth="1"/>
    <col min="8709" max="8711" width="4" style="10" customWidth="1"/>
    <col min="8712" max="8712" width="53" style="10" customWidth="1"/>
    <col min="8713" max="8713" width="0" style="10" hidden="1" customWidth="1"/>
    <col min="8714" max="8715" width="21.42578125" style="10" customWidth="1"/>
    <col min="8716" max="8716" width="18.5703125" style="10" customWidth="1"/>
    <col min="8717" max="8717" width="13.140625" style="10" customWidth="1"/>
    <col min="8718" max="8961" width="10.42578125" style="10"/>
    <col min="8962" max="8962" width="4" style="10" customWidth="1"/>
    <col min="8963" max="8963" width="4.5703125" style="10" customWidth="1"/>
    <col min="8964" max="8964" width="1.85546875" style="10" customWidth="1"/>
    <col min="8965" max="8967" width="4" style="10" customWidth="1"/>
    <col min="8968" max="8968" width="53" style="10" customWidth="1"/>
    <col min="8969" max="8969" width="0" style="10" hidden="1" customWidth="1"/>
    <col min="8970" max="8971" width="21.42578125" style="10" customWidth="1"/>
    <col min="8972" max="8972" width="18.5703125" style="10" customWidth="1"/>
    <col min="8973" max="8973" width="13.140625" style="10" customWidth="1"/>
    <col min="8974" max="9217" width="10.42578125" style="10"/>
    <col min="9218" max="9218" width="4" style="10" customWidth="1"/>
    <col min="9219" max="9219" width="4.5703125" style="10" customWidth="1"/>
    <col min="9220" max="9220" width="1.85546875" style="10" customWidth="1"/>
    <col min="9221" max="9223" width="4" style="10" customWidth="1"/>
    <col min="9224" max="9224" width="53" style="10" customWidth="1"/>
    <col min="9225" max="9225" width="0" style="10" hidden="1" customWidth="1"/>
    <col min="9226" max="9227" width="21.42578125" style="10" customWidth="1"/>
    <col min="9228" max="9228" width="18.5703125" style="10" customWidth="1"/>
    <col min="9229" max="9229" width="13.140625" style="10" customWidth="1"/>
    <col min="9230" max="9473" width="10.42578125" style="10"/>
    <col min="9474" max="9474" width="4" style="10" customWidth="1"/>
    <col min="9475" max="9475" width="4.5703125" style="10" customWidth="1"/>
    <col min="9476" max="9476" width="1.85546875" style="10" customWidth="1"/>
    <col min="9477" max="9479" width="4" style="10" customWidth="1"/>
    <col min="9480" max="9480" width="53" style="10" customWidth="1"/>
    <col min="9481" max="9481" width="0" style="10" hidden="1" customWidth="1"/>
    <col min="9482" max="9483" width="21.42578125" style="10" customWidth="1"/>
    <col min="9484" max="9484" width="18.5703125" style="10" customWidth="1"/>
    <col min="9485" max="9485" width="13.140625" style="10" customWidth="1"/>
    <col min="9486" max="9729" width="10.42578125" style="10"/>
    <col min="9730" max="9730" width="4" style="10" customWidth="1"/>
    <col min="9731" max="9731" width="4.5703125" style="10" customWidth="1"/>
    <col min="9732" max="9732" width="1.85546875" style="10" customWidth="1"/>
    <col min="9733" max="9735" width="4" style="10" customWidth="1"/>
    <col min="9736" max="9736" width="53" style="10" customWidth="1"/>
    <col min="9737" max="9737" width="0" style="10" hidden="1" customWidth="1"/>
    <col min="9738" max="9739" width="21.42578125" style="10" customWidth="1"/>
    <col min="9740" max="9740" width="18.5703125" style="10" customWidth="1"/>
    <col min="9741" max="9741" width="13.140625" style="10" customWidth="1"/>
    <col min="9742" max="9985" width="10.42578125" style="10"/>
    <col min="9986" max="9986" width="4" style="10" customWidth="1"/>
    <col min="9987" max="9987" width="4.5703125" style="10" customWidth="1"/>
    <col min="9988" max="9988" width="1.85546875" style="10" customWidth="1"/>
    <col min="9989" max="9991" width="4" style="10" customWidth="1"/>
    <col min="9992" max="9992" width="53" style="10" customWidth="1"/>
    <col min="9993" max="9993" width="0" style="10" hidden="1" customWidth="1"/>
    <col min="9994" max="9995" width="21.42578125" style="10" customWidth="1"/>
    <col min="9996" max="9996" width="18.5703125" style="10" customWidth="1"/>
    <col min="9997" max="9997" width="13.140625" style="10" customWidth="1"/>
    <col min="9998" max="10241" width="10.42578125" style="10"/>
    <col min="10242" max="10242" width="4" style="10" customWidth="1"/>
    <col min="10243" max="10243" width="4.5703125" style="10" customWidth="1"/>
    <col min="10244" max="10244" width="1.85546875" style="10" customWidth="1"/>
    <col min="10245" max="10247" width="4" style="10" customWidth="1"/>
    <col min="10248" max="10248" width="53" style="10" customWidth="1"/>
    <col min="10249" max="10249" width="0" style="10" hidden="1" customWidth="1"/>
    <col min="10250" max="10251" width="21.42578125" style="10" customWidth="1"/>
    <col min="10252" max="10252" width="18.5703125" style="10" customWidth="1"/>
    <col min="10253" max="10253" width="13.140625" style="10" customWidth="1"/>
    <col min="10254" max="10497" width="10.42578125" style="10"/>
    <col min="10498" max="10498" width="4" style="10" customWidth="1"/>
    <col min="10499" max="10499" width="4.5703125" style="10" customWidth="1"/>
    <col min="10500" max="10500" width="1.85546875" style="10" customWidth="1"/>
    <col min="10501" max="10503" width="4" style="10" customWidth="1"/>
    <col min="10504" max="10504" width="53" style="10" customWidth="1"/>
    <col min="10505" max="10505" width="0" style="10" hidden="1" customWidth="1"/>
    <col min="10506" max="10507" width="21.42578125" style="10" customWidth="1"/>
    <col min="10508" max="10508" width="18.5703125" style="10" customWidth="1"/>
    <col min="10509" max="10509" width="13.140625" style="10" customWidth="1"/>
    <col min="10510" max="10753" width="10.42578125" style="10"/>
    <col min="10754" max="10754" width="4" style="10" customWidth="1"/>
    <col min="10755" max="10755" width="4.5703125" style="10" customWidth="1"/>
    <col min="10756" max="10756" width="1.85546875" style="10" customWidth="1"/>
    <col min="10757" max="10759" width="4" style="10" customWidth="1"/>
    <col min="10760" max="10760" width="53" style="10" customWidth="1"/>
    <col min="10761" max="10761" width="0" style="10" hidden="1" customWidth="1"/>
    <col min="10762" max="10763" width="21.42578125" style="10" customWidth="1"/>
    <col min="10764" max="10764" width="18.5703125" style="10" customWidth="1"/>
    <col min="10765" max="10765" width="13.140625" style="10" customWidth="1"/>
    <col min="10766" max="11009" width="10.42578125" style="10"/>
    <col min="11010" max="11010" width="4" style="10" customWidth="1"/>
    <col min="11011" max="11011" width="4.5703125" style="10" customWidth="1"/>
    <col min="11012" max="11012" width="1.85546875" style="10" customWidth="1"/>
    <col min="11013" max="11015" width="4" style="10" customWidth="1"/>
    <col min="11016" max="11016" width="53" style="10" customWidth="1"/>
    <col min="11017" max="11017" width="0" style="10" hidden="1" customWidth="1"/>
    <col min="11018" max="11019" width="21.42578125" style="10" customWidth="1"/>
    <col min="11020" max="11020" width="18.5703125" style="10" customWidth="1"/>
    <col min="11021" max="11021" width="13.140625" style="10" customWidth="1"/>
    <col min="11022" max="11265" width="10.42578125" style="10"/>
    <col min="11266" max="11266" width="4" style="10" customWidth="1"/>
    <col min="11267" max="11267" width="4.5703125" style="10" customWidth="1"/>
    <col min="11268" max="11268" width="1.85546875" style="10" customWidth="1"/>
    <col min="11269" max="11271" width="4" style="10" customWidth="1"/>
    <col min="11272" max="11272" width="53" style="10" customWidth="1"/>
    <col min="11273" max="11273" width="0" style="10" hidden="1" customWidth="1"/>
    <col min="11274" max="11275" width="21.42578125" style="10" customWidth="1"/>
    <col min="11276" max="11276" width="18.5703125" style="10" customWidth="1"/>
    <col min="11277" max="11277" width="13.140625" style="10" customWidth="1"/>
    <col min="11278" max="11521" width="10.42578125" style="10"/>
    <col min="11522" max="11522" width="4" style="10" customWidth="1"/>
    <col min="11523" max="11523" width="4.5703125" style="10" customWidth="1"/>
    <col min="11524" max="11524" width="1.85546875" style="10" customWidth="1"/>
    <col min="11525" max="11527" width="4" style="10" customWidth="1"/>
    <col min="11528" max="11528" width="53" style="10" customWidth="1"/>
    <col min="11529" max="11529" width="0" style="10" hidden="1" customWidth="1"/>
    <col min="11530" max="11531" width="21.42578125" style="10" customWidth="1"/>
    <col min="11532" max="11532" width="18.5703125" style="10" customWidth="1"/>
    <col min="11533" max="11533" width="13.140625" style="10" customWidth="1"/>
    <col min="11534" max="11777" width="10.42578125" style="10"/>
    <col min="11778" max="11778" width="4" style="10" customWidth="1"/>
    <col min="11779" max="11779" width="4.5703125" style="10" customWidth="1"/>
    <col min="11780" max="11780" width="1.85546875" style="10" customWidth="1"/>
    <col min="11781" max="11783" width="4" style="10" customWidth="1"/>
    <col min="11784" max="11784" width="53" style="10" customWidth="1"/>
    <col min="11785" max="11785" width="0" style="10" hidden="1" customWidth="1"/>
    <col min="11786" max="11787" width="21.42578125" style="10" customWidth="1"/>
    <col min="11788" max="11788" width="18.5703125" style="10" customWidth="1"/>
    <col min="11789" max="11789" width="13.140625" style="10" customWidth="1"/>
    <col min="11790" max="12033" width="10.42578125" style="10"/>
    <col min="12034" max="12034" width="4" style="10" customWidth="1"/>
    <col min="12035" max="12035" width="4.5703125" style="10" customWidth="1"/>
    <col min="12036" max="12036" width="1.85546875" style="10" customWidth="1"/>
    <col min="12037" max="12039" width="4" style="10" customWidth="1"/>
    <col min="12040" max="12040" width="53" style="10" customWidth="1"/>
    <col min="12041" max="12041" width="0" style="10" hidden="1" customWidth="1"/>
    <col min="12042" max="12043" width="21.42578125" style="10" customWidth="1"/>
    <col min="12044" max="12044" width="18.5703125" style="10" customWidth="1"/>
    <col min="12045" max="12045" width="13.140625" style="10" customWidth="1"/>
    <col min="12046" max="12289" width="10.42578125" style="10"/>
    <col min="12290" max="12290" width="4" style="10" customWidth="1"/>
    <col min="12291" max="12291" width="4.5703125" style="10" customWidth="1"/>
    <col min="12292" max="12292" width="1.85546875" style="10" customWidth="1"/>
    <col min="12293" max="12295" width="4" style="10" customWidth="1"/>
    <col min="12296" max="12296" width="53" style="10" customWidth="1"/>
    <col min="12297" max="12297" width="0" style="10" hidden="1" customWidth="1"/>
    <col min="12298" max="12299" width="21.42578125" style="10" customWidth="1"/>
    <col min="12300" max="12300" width="18.5703125" style="10" customWidth="1"/>
    <col min="12301" max="12301" width="13.140625" style="10" customWidth="1"/>
    <col min="12302" max="12545" width="10.42578125" style="10"/>
    <col min="12546" max="12546" width="4" style="10" customWidth="1"/>
    <col min="12547" max="12547" width="4.5703125" style="10" customWidth="1"/>
    <col min="12548" max="12548" width="1.85546875" style="10" customWidth="1"/>
    <col min="12549" max="12551" width="4" style="10" customWidth="1"/>
    <col min="12552" max="12552" width="53" style="10" customWidth="1"/>
    <col min="12553" max="12553" width="0" style="10" hidden="1" customWidth="1"/>
    <col min="12554" max="12555" width="21.42578125" style="10" customWidth="1"/>
    <col min="12556" max="12556" width="18.5703125" style="10" customWidth="1"/>
    <col min="12557" max="12557" width="13.140625" style="10" customWidth="1"/>
    <col min="12558" max="12801" width="10.42578125" style="10"/>
    <col min="12802" max="12802" width="4" style="10" customWidth="1"/>
    <col min="12803" max="12803" width="4.5703125" style="10" customWidth="1"/>
    <col min="12804" max="12804" width="1.85546875" style="10" customWidth="1"/>
    <col min="12805" max="12807" width="4" style="10" customWidth="1"/>
    <col min="12808" max="12808" width="53" style="10" customWidth="1"/>
    <col min="12809" max="12809" width="0" style="10" hidden="1" customWidth="1"/>
    <col min="12810" max="12811" width="21.42578125" style="10" customWidth="1"/>
    <col min="12812" max="12812" width="18.5703125" style="10" customWidth="1"/>
    <col min="12813" max="12813" width="13.140625" style="10" customWidth="1"/>
    <col min="12814" max="13057" width="10.42578125" style="10"/>
    <col min="13058" max="13058" width="4" style="10" customWidth="1"/>
    <col min="13059" max="13059" width="4.5703125" style="10" customWidth="1"/>
    <col min="13060" max="13060" width="1.85546875" style="10" customWidth="1"/>
    <col min="13061" max="13063" width="4" style="10" customWidth="1"/>
    <col min="13064" max="13064" width="53" style="10" customWidth="1"/>
    <col min="13065" max="13065" width="0" style="10" hidden="1" customWidth="1"/>
    <col min="13066" max="13067" width="21.42578125" style="10" customWidth="1"/>
    <col min="13068" max="13068" width="18.5703125" style="10" customWidth="1"/>
    <col min="13069" max="13069" width="13.140625" style="10" customWidth="1"/>
    <col min="13070" max="13313" width="10.42578125" style="10"/>
    <col min="13314" max="13314" width="4" style="10" customWidth="1"/>
    <col min="13315" max="13315" width="4.5703125" style="10" customWidth="1"/>
    <col min="13316" max="13316" width="1.85546875" style="10" customWidth="1"/>
    <col min="13317" max="13319" width="4" style="10" customWidth="1"/>
    <col min="13320" max="13320" width="53" style="10" customWidth="1"/>
    <col min="13321" max="13321" width="0" style="10" hidden="1" customWidth="1"/>
    <col min="13322" max="13323" width="21.42578125" style="10" customWidth="1"/>
    <col min="13324" max="13324" width="18.5703125" style="10" customWidth="1"/>
    <col min="13325" max="13325" width="13.140625" style="10" customWidth="1"/>
    <col min="13326" max="13569" width="10.42578125" style="10"/>
    <col min="13570" max="13570" width="4" style="10" customWidth="1"/>
    <col min="13571" max="13571" width="4.5703125" style="10" customWidth="1"/>
    <col min="13572" max="13572" width="1.85546875" style="10" customWidth="1"/>
    <col min="13573" max="13575" width="4" style="10" customWidth="1"/>
    <col min="13576" max="13576" width="53" style="10" customWidth="1"/>
    <col min="13577" max="13577" width="0" style="10" hidden="1" customWidth="1"/>
    <col min="13578" max="13579" width="21.42578125" style="10" customWidth="1"/>
    <col min="13580" max="13580" width="18.5703125" style="10" customWidth="1"/>
    <col min="13581" max="13581" width="13.140625" style="10" customWidth="1"/>
    <col min="13582" max="13825" width="10.42578125" style="10"/>
    <col min="13826" max="13826" width="4" style="10" customWidth="1"/>
    <col min="13827" max="13827" width="4.5703125" style="10" customWidth="1"/>
    <col min="13828" max="13828" width="1.85546875" style="10" customWidth="1"/>
    <col min="13829" max="13831" width="4" style="10" customWidth="1"/>
    <col min="13832" max="13832" width="53" style="10" customWidth="1"/>
    <col min="13833" max="13833" width="0" style="10" hidden="1" customWidth="1"/>
    <col min="13834" max="13835" width="21.42578125" style="10" customWidth="1"/>
    <col min="13836" max="13836" width="18.5703125" style="10" customWidth="1"/>
    <col min="13837" max="13837" width="13.140625" style="10" customWidth="1"/>
    <col min="13838" max="14081" width="10.42578125" style="10"/>
    <col min="14082" max="14082" width="4" style="10" customWidth="1"/>
    <col min="14083" max="14083" width="4.5703125" style="10" customWidth="1"/>
    <col min="14084" max="14084" width="1.85546875" style="10" customWidth="1"/>
    <col min="14085" max="14087" width="4" style="10" customWidth="1"/>
    <col min="14088" max="14088" width="53" style="10" customWidth="1"/>
    <col min="14089" max="14089" width="0" style="10" hidden="1" customWidth="1"/>
    <col min="14090" max="14091" width="21.42578125" style="10" customWidth="1"/>
    <col min="14092" max="14092" width="18.5703125" style="10" customWidth="1"/>
    <col min="14093" max="14093" width="13.140625" style="10" customWidth="1"/>
    <col min="14094" max="14337" width="10.42578125" style="10"/>
    <col min="14338" max="14338" width="4" style="10" customWidth="1"/>
    <col min="14339" max="14339" width="4.5703125" style="10" customWidth="1"/>
    <col min="14340" max="14340" width="1.85546875" style="10" customWidth="1"/>
    <col min="14341" max="14343" width="4" style="10" customWidth="1"/>
    <col min="14344" max="14344" width="53" style="10" customWidth="1"/>
    <col min="14345" max="14345" width="0" style="10" hidden="1" customWidth="1"/>
    <col min="14346" max="14347" width="21.42578125" style="10" customWidth="1"/>
    <col min="14348" max="14348" width="18.5703125" style="10" customWidth="1"/>
    <col min="14349" max="14349" width="13.140625" style="10" customWidth="1"/>
    <col min="14350" max="14593" width="10.42578125" style="10"/>
    <col min="14594" max="14594" width="4" style="10" customWidth="1"/>
    <col min="14595" max="14595" width="4.5703125" style="10" customWidth="1"/>
    <col min="14596" max="14596" width="1.85546875" style="10" customWidth="1"/>
    <col min="14597" max="14599" width="4" style="10" customWidth="1"/>
    <col min="14600" max="14600" width="53" style="10" customWidth="1"/>
    <col min="14601" max="14601" width="0" style="10" hidden="1" customWidth="1"/>
    <col min="14602" max="14603" width="21.42578125" style="10" customWidth="1"/>
    <col min="14604" max="14604" width="18.5703125" style="10" customWidth="1"/>
    <col min="14605" max="14605" width="13.140625" style="10" customWidth="1"/>
    <col min="14606" max="14849" width="10.42578125" style="10"/>
    <col min="14850" max="14850" width="4" style="10" customWidth="1"/>
    <col min="14851" max="14851" width="4.5703125" style="10" customWidth="1"/>
    <col min="14852" max="14852" width="1.85546875" style="10" customWidth="1"/>
    <col min="14853" max="14855" width="4" style="10" customWidth="1"/>
    <col min="14856" max="14856" width="53" style="10" customWidth="1"/>
    <col min="14857" max="14857" width="0" style="10" hidden="1" customWidth="1"/>
    <col min="14858" max="14859" width="21.42578125" style="10" customWidth="1"/>
    <col min="14860" max="14860" width="18.5703125" style="10" customWidth="1"/>
    <col min="14861" max="14861" width="13.140625" style="10" customWidth="1"/>
    <col min="14862" max="15105" width="10.42578125" style="10"/>
    <col min="15106" max="15106" width="4" style="10" customWidth="1"/>
    <col min="15107" max="15107" width="4.5703125" style="10" customWidth="1"/>
    <col min="15108" max="15108" width="1.85546875" style="10" customWidth="1"/>
    <col min="15109" max="15111" width="4" style="10" customWidth="1"/>
    <col min="15112" max="15112" width="53" style="10" customWidth="1"/>
    <col min="15113" max="15113" width="0" style="10" hidden="1" customWidth="1"/>
    <col min="15114" max="15115" width="21.42578125" style="10" customWidth="1"/>
    <col min="15116" max="15116" width="18.5703125" style="10" customWidth="1"/>
    <col min="15117" max="15117" width="13.140625" style="10" customWidth="1"/>
    <col min="15118" max="15361" width="10.42578125" style="10"/>
    <col min="15362" max="15362" width="4" style="10" customWidth="1"/>
    <col min="15363" max="15363" width="4.5703125" style="10" customWidth="1"/>
    <col min="15364" max="15364" width="1.85546875" style="10" customWidth="1"/>
    <col min="15365" max="15367" width="4" style="10" customWidth="1"/>
    <col min="15368" max="15368" width="53" style="10" customWidth="1"/>
    <col min="15369" max="15369" width="0" style="10" hidden="1" customWidth="1"/>
    <col min="15370" max="15371" width="21.42578125" style="10" customWidth="1"/>
    <col min="15372" max="15372" width="18.5703125" style="10" customWidth="1"/>
    <col min="15373" max="15373" width="13.140625" style="10" customWidth="1"/>
    <col min="15374" max="15617" width="10.42578125" style="10"/>
    <col min="15618" max="15618" width="4" style="10" customWidth="1"/>
    <col min="15619" max="15619" width="4.5703125" style="10" customWidth="1"/>
    <col min="15620" max="15620" width="1.85546875" style="10" customWidth="1"/>
    <col min="15621" max="15623" width="4" style="10" customWidth="1"/>
    <col min="15624" max="15624" width="53" style="10" customWidth="1"/>
    <col min="15625" max="15625" width="0" style="10" hidden="1" customWidth="1"/>
    <col min="15626" max="15627" width="21.42578125" style="10" customWidth="1"/>
    <col min="15628" max="15628" width="18.5703125" style="10" customWidth="1"/>
    <col min="15629" max="15629" width="13.140625" style="10" customWidth="1"/>
    <col min="15630" max="15873" width="10.42578125" style="10"/>
    <col min="15874" max="15874" width="4" style="10" customWidth="1"/>
    <col min="15875" max="15875" width="4.5703125" style="10" customWidth="1"/>
    <col min="15876" max="15876" width="1.85546875" style="10" customWidth="1"/>
    <col min="15877" max="15879" width="4" style="10" customWidth="1"/>
    <col min="15880" max="15880" width="53" style="10" customWidth="1"/>
    <col min="15881" max="15881" width="0" style="10" hidden="1" customWidth="1"/>
    <col min="15882" max="15883" width="21.42578125" style="10" customWidth="1"/>
    <col min="15884" max="15884" width="18.5703125" style="10" customWidth="1"/>
    <col min="15885" max="15885" width="13.140625" style="10" customWidth="1"/>
    <col min="15886" max="16129" width="10.42578125" style="10"/>
    <col min="16130" max="16130" width="4" style="10" customWidth="1"/>
    <col min="16131" max="16131" width="4.5703125" style="10" customWidth="1"/>
    <col min="16132" max="16132" width="1.85546875" style="10" customWidth="1"/>
    <col min="16133" max="16135" width="4" style="10" customWidth="1"/>
    <col min="16136" max="16136" width="53" style="10" customWidth="1"/>
    <col min="16137" max="16137" width="0" style="10" hidden="1" customWidth="1"/>
    <col min="16138" max="16139" width="21.42578125" style="10" customWidth="1"/>
    <col min="16140" max="16140" width="18.5703125" style="10" customWidth="1"/>
    <col min="16141" max="16141" width="13.140625" style="10" customWidth="1"/>
    <col min="16142" max="16384" width="10.42578125" style="10"/>
  </cols>
  <sheetData>
    <row r="1" spans="1:14" s="4" customFormat="1" ht="27.6" customHeight="1">
      <c r="A1" s="2"/>
      <c r="B1" s="3"/>
      <c r="C1" s="3"/>
      <c r="D1" s="3"/>
      <c r="E1" s="3"/>
      <c r="F1" s="3"/>
      <c r="G1" s="760" t="s">
        <v>8</v>
      </c>
      <c r="H1" s="762" t="s">
        <v>9</v>
      </c>
      <c r="I1" s="762"/>
      <c r="J1" s="762"/>
      <c r="K1" s="763"/>
      <c r="L1" s="766" t="s">
        <v>10</v>
      </c>
      <c r="M1" s="767"/>
    </row>
    <row r="2" spans="1:14" s="4" customFormat="1" ht="27.6" customHeight="1" thickBot="1">
      <c r="A2" s="5"/>
      <c r="B2" s="6"/>
      <c r="C2" s="6"/>
      <c r="D2" s="6"/>
      <c r="E2" s="6"/>
      <c r="F2" s="6"/>
      <c r="G2" s="761"/>
      <c r="H2" s="764"/>
      <c r="I2" s="764"/>
      <c r="J2" s="764"/>
      <c r="K2" s="765"/>
      <c r="L2" s="768"/>
      <c r="M2" s="769"/>
    </row>
    <row r="3" spans="1:14" s="9" customFormat="1" ht="15" customHeight="1" thickBot="1">
      <c r="A3" s="7"/>
      <c r="B3" s="7"/>
      <c r="C3" s="7"/>
      <c r="D3" s="7"/>
      <c r="E3" s="7"/>
      <c r="F3" s="7"/>
      <c r="G3" s="7"/>
      <c r="H3" s="8"/>
      <c r="I3" s="8"/>
      <c r="J3" s="614"/>
      <c r="K3" s="635"/>
    </row>
    <row r="4" spans="1:14" ht="25.5" customHeight="1">
      <c r="A4" s="770" t="s">
        <v>11</v>
      </c>
      <c r="B4" s="771"/>
      <c r="C4" s="771"/>
      <c r="D4" s="771"/>
      <c r="E4" s="771"/>
      <c r="F4" s="771"/>
      <c r="G4" s="771"/>
      <c r="H4" s="771"/>
      <c r="I4" s="772"/>
      <c r="J4" s="776" t="s">
        <v>2695</v>
      </c>
      <c r="K4" s="776" t="s">
        <v>2673</v>
      </c>
      <c r="L4" s="778" t="s">
        <v>2701</v>
      </c>
      <c r="M4" s="779"/>
    </row>
    <row r="5" spans="1:14" ht="32.25" customHeight="1">
      <c r="A5" s="773"/>
      <c r="B5" s="774"/>
      <c r="C5" s="774"/>
      <c r="D5" s="774"/>
      <c r="E5" s="774"/>
      <c r="F5" s="774"/>
      <c r="G5" s="774"/>
      <c r="H5" s="774"/>
      <c r="I5" s="775"/>
      <c r="J5" s="777"/>
      <c r="K5" s="777"/>
      <c r="L5" s="11" t="s">
        <v>12</v>
      </c>
      <c r="M5" s="12" t="s">
        <v>13</v>
      </c>
    </row>
    <row r="6" spans="1:14" s="19" customFormat="1" ht="27" customHeight="1">
      <c r="A6" s="13" t="s">
        <v>14</v>
      </c>
      <c r="B6" s="14" t="s">
        <v>15</v>
      </c>
      <c r="C6" s="14"/>
      <c r="D6" s="14"/>
      <c r="E6" s="14"/>
      <c r="F6" s="14"/>
      <c r="G6" s="14"/>
      <c r="H6" s="15"/>
      <c r="I6" s="16"/>
      <c r="J6" s="207"/>
      <c r="K6" s="207"/>
      <c r="L6" s="17"/>
      <c r="M6" s="18"/>
    </row>
    <row r="7" spans="1:14" s="29" customFormat="1" ht="27" customHeight="1">
      <c r="A7" s="20"/>
      <c r="B7" s="21" t="s">
        <v>16</v>
      </c>
      <c r="C7" s="22" t="s">
        <v>17</v>
      </c>
      <c r="D7" s="22"/>
      <c r="E7" s="22"/>
      <c r="F7" s="22"/>
      <c r="G7" s="22"/>
      <c r="H7" s="23"/>
      <c r="I7" s="24"/>
      <c r="J7" s="259">
        <f>'Stato Pat - Att-Pas P2018-C2016'!J7</f>
        <v>50000</v>
      </c>
      <c r="K7" s="259">
        <v>50000</v>
      </c>
      <c r="L7" s="26">
        <f>J7-K7</f>
        <v>0</v>
      </c>
      <c r="M7" s="27">
        <f>IF(K7=0,"-    ",L7/K7)</f>
        <v>0</v>
      </c>
      <c r="N7" s="28">
        <f>'[4]BILANCIO MODELLO'!H5</f>
        <v>11514.770000000019</v>
      </c>
    </row>
    <row r="8" spans="1:14" s="40" customFormat="1" ht="27" customHeight="1">
      <c r="A8" s="30"/>
      <c r="B8" s="31"/>
      <c r="C8" s="32"/>
      <c r="D8" s="33" t="s">
        <v>18</v>
      </c>
      <c r="E8" s="34" t="s">
        <v>19</v>
      </c>
      <c r="F8" s="34"/>
      <c r="G8" s="34"/>
      <c r="H8" s="35"/>
      <c r="I8" s="36"/>
      <c r="J8" s="247">
        <f>'Stato Pat - Att-Pas P2018-C2016'!J8</f>
        <v>0</v>
      </c>
      <c r="K8" s="247"/>
      <c r="L8" s="38">
        <f>J8-K8</f>
        <v>0</v>
      </c>
      <c r="M8" s="39" t="str">
        <f>IF(K8=0,"-    ",L8/K8)</f>
        <v xml:space="preserve">-    </v>
      </c>
    </row>
    <row r="9" spans="1:14" s="40" customFormat="1" ht="27" customHeight="1">
      <c r="A9" s="30"/>
      <c r="B9" s="31"/>
      <c r="C9" s="32"/>
      <c r="D9" s="33" t="s">
        <v>20</v>
      </c>
      <c r="E9" s="34" t="s">
        <v>21</v>
      </c>
      <c r="F9" s="34"/>
      <c r="G9" s="34"/>
      <c r="H9" s="35"/>
      <c r="I9" s="36"/>
      <c r="J9" s="247">
        <f>'Stato Pat - Att-Pas P2018-C2016'!J9</f>
        <v>0</v>
      </c>
      <c r="K9" s="247"/>
      <c r="L9" s="38">
        <f t="shared" ref="L9:L99" si="0">J9-K9</f>
        <v>0</v>
      </c>
      <c r="M9" s="39" t="str">
        <f t="shared" ref="M9:M99" si="1">IF(K9=0,"-    ",L9/K9)</f>
        <v xml:space="preserve">-    </v>
      </c>
    </row>
    <row r="10" spans="1:14" s="40" customFormat="1" ht="27" customHeight="1">
      <c r="A10" s="41"/>
      <c r="B10" s="31"/>
      <c r="C10" s="32"/>
      <c r="D10" s="33" t="s">
        <v>22</v>
      </c>
      <c r="E10" s="34" t="s">
        <v>23</v>
      </c>
      <c r="F10" s="34"/>
      <c r="G10" s="34"/>
      <c r="H10" s="35"/>
      <c r="I10" s="36"/>
      <c r="J10" s="247">
        <f>'Stato Pat - Att-Pas P2018-C2016'!J10</f>
        <v>0</v>
      </c>
      <c r="K10" s="247"/>
      <c r="L10" s="38">
        <f t="shared" si="0"/>
        <v>0</v>
      </c>
      <c r="M10" s="39" t="str">
        <f t="shared" si="1"/>
        <v xml:space="preserve">-    </v>
      </c>
    </row>
    <row r="11" spans="1:14" s="40" customFormat="1" ht="27" customHeight="1">
      <c r="A11" s="41"/>
      <c r="B11" s="31"/>
      <c r="C11" s="31"/>
      <c r="D11" s="33" t="s">
        <v>24</v>
      </c>
      <c r="E11" s="34" t="s">
        <v>25</v>
      </c>
      <c r="F11" s="34"/>
      <c r="G11" s="34"/>
      <c r="H11" s="35"/>
      <c r="I11" s="36"/>
      <c r="J11" s="247">
        <f>'Stato Pat - Att-Pas P2018-C2016'!J11</f>
        <v>0</v>
      </c>
      <c r="K11" s="247"/>
      <c r="L11" s="38">
        <f t="shared" si="0"/>
        <v>0</v>
      </c>
      <c r="M11" s="39" t="str">
        <f t="shared" si="1"/>
        <v xml:space="preserve">-    </v>
      </c>
    </row>
    <row r="12" spans="1:14" s="40" customFormat="1" ht="27" customHeight="1">
      <c r="A12" s="41"/>
      <c r="B12" s="31"/>
      <c r="C12" s="31"/>
      <c r="D12" s="33" t="s">
        <v>26</v>
      </c>
      <c r="E12" s="34" t="s">
        <v>27</v>
      </c>
      <c r="F12" s="34"/>
      <c r="G12" s="34"/>
      <c r="H12" s="35"/>
      <c r="I12" s="36"/>
      <c r="J12" s="247">
        <f>'Stato Pat - Att-Pas P2018-C2016'!J12</f>
        <v>50000</v>
      </c>
      <c r="K12" s="247">
        <v>50000</v>
      </c>
      <c r="L12" s="38">
        <f t="shared" si="0"/>
        <v>0</v>
      </c>
      <c r="M12" s="39">
        <f t="shared" si="1"/>
        <v>0</v>
      </c>
    </row>
    <row r="13" spans="1:14" s="29" customFormat="1" ht="27" customHeight="1">
      <c r="A13" s="20"/>
      <c r="B13" s="21" t="s">
        <v>28</v>
      </c>
      <c r="C13" s="22" t="s">
        <v>29</v>
      </c>
      <c r="D13" s="22"/>
      <c r="E13" s="22"/>
      <c r="F13" s="22"/>
      <c r="G13" s="22"/>
      <c r="H13" s="23"/>
      <c r="I13" s="24"/>
      <c r="J13" s="259">
        <f>'Stato Pat - Att-Pas P2018-C2016'!J13</f>
        <v>35231982</v>
      </c>
      <c r="K13" s="259">
        <v>34820551</v>
      </c>
      <c r="L13" s="26">
        <f t="shared" si="0"/>
        <v>411431</v>
      </c>
      <c r="M13" s="27">
        <f t="shared" si="1"/>
        <v>1.1815752140165732E-2</v>
      </c>
      <c r="N13" s="28">
        <f>'[4]BILANCIO MODELLO'!H24</f>
        <v>42342774.250000007</v>
      </c>
    </row>
    <row r="14" spans="1:14" s="40" customFormat="1" ht="27" customHeight="1">
      <c r="A14" s="30"/>
      <c r="B14" s="31"/>
      <c r="C14" s="32"/>
      <c r="D14" s="33" t="s">
        <v>18</v>
      </c>
      <c r="E14" s="34" t="s">
        <v>30</v>
      </c>
      <c r="F14" s="34"/>
      <c r="G14" s="34"/>
      <c r="H14" s="35"/>
      <c r="I14" s="36"/>
      <c r="J14" s="247">
        <f>'Stato Pat - Att-Pas P2018-C2016'!J14</f>
        <v>152355</v>
      </c>
      <c r="K14" s="247">
        <v>152355</v>
      </c>
      <c r="L14" s="38">
        <f t="shared" si="0"/>
        <v>0</v>
      </c>
      <c r="M14" s="39">
        <f t="shared" si="1"/>
        <v>0</v>
      </c>
    </row>
    <row r="15" spans="1:14" s="40" customFormat="1" ht="27" customHeight="1">
      <c r="A15" s="30"/>
      <c r="B15" s="31"/>
      <c r="C15" s="32"/>
      <c r="D15" s="33"/>
      <c r="E15" s="42" t="s">
        <v>31</v>
      </c>
      <c r="F15" s="42" t="s">
        <v>32</v>
      </c>
      <c r="G15" s="34"/>
      <c r="H15" s="43"/>
      <c r="I15" s="44"/>
      <c r="J15" s="615">
        <v>152354.78</v>
      </c>
      <c r="K15" s="615"/>
      <c r="L15" s="46">
        <f t="shared" si="0"/>
        <v>152354.78</v>
      </c>
      <c r="M15" s="47" t="str">
        <f t="shared" si="1"/>
        <v xml:space="preserve">-    </v>
      </c>
    </row>
    <row r="16" spans="1:14" s="40" customFormat="1" ht="27" customHeight="1">
      <c r="A16" s="30"/>
      <c r="B16" s="31"/>
      <c r="C16" s="32"/>
      <c r="D16" s="33"/>
      <c r="E16" s="42" t="s">
        <v>33</v>
      </c>
      <c r="F16" s="42" t="s">
        <v>34</v>
      </c>
      <c r="G16" s="34"/>
      <c r="H16" s="43"/>
      <c r="I16" s="44"/>
      <c r="J16" s="615">
        <v>0</v>
      </c>
      <c r="K16" s="615">
        <v>152355</v>
      </c>
      <c r="L16" s="46">
        <f t="shared" si="0"/>
        <v>-152355</v>
      </c>
      <c r="M16" s="47">
        <f t="shared" si="1"/>
        <v>-1</v>
      </c>
    </row>
    <row r="17" spans="1:16" s="40" customFormat="1" ht="27" customHeight="1">
      <c r="A17" s="30"/>
      <c r="B17" s="31"/>
      <c r="C17" s="32"/>
      <c r="D17" s="33" t="s">
        <v>20</v>
      </c>
      <c r="E17" s="34" t="s">
        <v>35</v>
      </c>
      <c r="F17" s="34"/>
      <c r="G17" s="34"/>
      <c r="H17" s="35"/>
      <c r="I17" s="36"/>
      <c r="J17" s="240">
        <f>'Stato Pat - Att-Pas P2018-C2016'!J17</f>
        <v>30628481</v>
      </c>
      <c r="K17" s="247">
        <v>30431031</v>
      </c>
      <c r="L17" s="38">
        <f t="shared" si="0"/>
        <v>197450</v>
      </c>
      <c r="M17" s="39">
        <f t="shared" si="1"/>
        <v>6.4884426689322486E-3</v>
      </c>
    </row>
    <row r="18" spans="1:16" s="54" customFormat="1" ht="27" customHeight="1">
      <c r="A18" s="49"/>
      <c r="B18" s="50"/>
      <c r="C18" s="51"/>
      <c r="D18" s="52"/>
      <c r="E18" s="42" t="s">
        <v>31</v>
      </c>
      <c r="F18" s="42" t="s">
        <v>36</v>
      </c>
      <c r="G18" s="42"/>
      <c r="H18" s="43"/>
      <c r="I18" s="44"/>
      <c r="J18" s="638">
        <f>'Stato Pat - Att-Pas P2018-C2016'!J18</f>
        <v>206430</v>
      </c>
      <c r="K18" s="53">
        <v>216051</v>
      </c>
      <c r="L18" s="46">
        <f t="shared" si="0"/>
        <v>-9621</v>
      </c>
      <c r="M18" s="47">
        <f t="shared" si="1"/>
        <v>-4.453115236680228E-2</v>
      </c>
    </row>
    <row r="19" spans="1:16" s="54" customFormat="1" ht="27" customHeight="1">
      <c r="A19" s="49"/>
      <c r="B19" s="50"/>
      <c r="C19" s="51"/>
      <c r="D19" s="52"/>
      <c r="E19" s="42" t="s">
        <v>33</v>
      </c>
      <c r="F19" s="42" t="s">
        <v>37</v>
      </c>
      <c r="G19" s="42"/>
      <c r="H19" s="43"/>
      <c r="I19" s="44"/>
      <c r="J19" s="615">
        <f>'Stato Pat - Att-Pas P2018-C2016'!J19</f>
        <v>30422051</v>
      </c>
      <c r="K19" s="616">
        <v>30214980</v>
      </c>
      <c r="L19" s="46">
        <f t="shared" si="0"/>
        <v>207071</v>
      </c>
      <c r="M19" s="47">
        <f t="shared" si="1"/>
        <v>6.8532562325045393E-3</v>
      </c>
    </row>
    <row r="20" spans="1:16" s="40" customFormat="1" ht="27" customHeight="1">
      <c r="A20" s="41"/>
      <c r="B20" s="31"/>
      <c r="C20" s="32"/>
      <c r="D20" s="33" t="s">
        <v>22</v>
      </c>
      <c r="E20" s="34" t="s">
        <v>38</v>
      </c>
      <c r="F20" s="34"/>
      <c r="G20" s="34"/>
      <c r="H20" s="35"/>
      <c r="I20" s="36"/>
      <c r="J20" s="247">
        <f>'Stato Pat - Att-Pas P2018-C2016'!J20</f>
        <v>424742</v>
      </c>
      <c r="K20" s="247">
        <v>-13030</v>
      </c>
      <c r="L20" s="38">
        <f t="shared" si="0"/>
        <v>437772</v>
      </c>
      <c r="M20" s="39">
        <f t="shared" si="1"/>
        <v>-33.597237145049888</v>
      </c>
    </row>
    <row r="21" spans="1:16" s="40" customFormat="1" ht="27" customHeight="1">
      <c r="A21" s="41"/>
      <c r="B21" s="31"/>
      <c r="C21" s="32"/>
      <c r="D21" s="33" t="s">
        <v>24</v>
      </c>
      <c r="E21" s="34" t="s">
        <v>39</v>
      </c>
      <c r="F21" s="34"/>
      <c r="G21" s="34"/>
      <c r="H21" s="35"/>
      <c r="I21" s="36"/>
      <c r="J21" s="240">
        <f>'Stato Pat - Att-Pas P2018-C2016'!J21</f>
        <v>1750959</v>
      </c>
      <c r="K21" s="247">
        <v>49012</v>
      </c>
      <c r="L21" s="38">
        <f t="shared" si="0"/>
        <v>1701947</v>
      </c>
      <c r="M21" s="39">
        <f t="shared" si="1"/>
        <v>34.725108136782829</v>
      </c>
    </row>
    <row r="22" spans="1:16" s="40" customFormat="1" ht="27" customHeight="1">
      <c r="A22" s="41"/>
      <c r="B22" s="31"/>
      <c r="C22" s="32"/>
      <c r="D22" s="33" t="s">
        <v>26</v>
      </c>
      <c r="E22" s="34" t="s">
        <v>40</v>
      </c>
      <c r="F22" s="34"/>
      <c r="G22" s="34"/>
      <c r="H22" s="35"/>
      <c r="I22" s="36"/>
      <c r="J22" s="240">
        <f>'Stato Pat - Att-Pas P2018-C2016'!J22</f>
        <v>262148</v>
      </c>
      <c r="K22" s="247">
        <v>21851</v>
      </c>
      <c r="L22" s="38">
        <f t="shared" si="0"/>
        <v>240297</v>
      </c>
      <c r="M22" s="39">
        <f t="shared" si="1"/>
        <v>10.997071072262139</v>
      </c>
    </row>
    <row r="23" spans="1:16" s="40" customFormat="1" ht="27" customHeight="1">
      <c r="A23" s="41"/>
      <c r="B23" s="31"/>
      <c r="C23" s="32"/>
      <c r="D23" s="33" t="s">
        <v>41</v>
      </c>
      <c r="E23" s="34" t="s">
        <v>42</v>
      </c>
      <c r="F23" s="34"/>
      <c r="G23" s="34"/>
      <c r="H23" s="35"/>
      <c r="I23" s="36"/>
      <c r="J23" s="247">
        <f>'Stato Pat - Att-Pas P2018-C2016'!J23</f>
        <v>217392</v>
      </c>
      <c r="K23" s="247">
        <v>56094</v>
      </c>
      <c r="L23" s="38">
        <f t="shared" si="0"/>
        <v>161298</v>
      </c>
      <c r="M23" s="39">
        <f t="shared" si="1"/>
        <v>2.8754947053160764</v>
      </c>
    </row>
    <row r="24" spans="1:16" s="40" customFormat="1" ht="27" customHeight="1">
      <c r="A24" s="41"/>
      <c r="B24" s="31"/>
      <c r="C24" s="32"/>
      <c r="D24" s="33" t="s">
        <v>43</v>
      </c>
      <c r="E24" s="34" t="s">
        <v>44</v>
      </c>
      <c r="F24" s="34"/>
      <c r="G24" s="34"/>
      <c r="H24" s="35"/>
      <c r="I24" s="36"/>
      <c r="J24" s="247">
        <f>'Stato Pat - Att-Pas P2018-C2016'!J24</f>
        <v>0</v>
      </c>
      <c r="K24" s="639"/>
      <c r="L24" s="38">
        <f t="shared" ref="L24:L26" si="2">J24-K24</f>
        <v>0</v>
      </c>
      <c r="M24" s="39" t="str">
        <f t="shared" ref="M24:M26" si="3">IF(K24=0,"-    ",L24/K24)</f>
        <v xml:space="preserve">-    </v>
      </c>
    </row>
    <row r="25" spans="1:16" s="40" customFormat="1" ht="27" customHeight="1">
      <c r="A25" s="41"/>
      <c r="B25" s="31"/>
      <c r="C25" s="31"/>
      <c r="D25" s="33" t="s">
        <v>45</v>
      </c>
      <c r="E25" s="34" t="s">
        <v>46</v>
      </c>
      <c r="F25" s="34"/>
      <c r="G25" s="34"/>
      <c r="H25" s="35"/>
      <c r="I25" s="36"/>
      <c r="J25" s="247">
        <f>'Stato Pat - Att-Pas P2018-C2016'!J25</f>
        <v>-2354095</v>
      </c>
      <c r="K25" s="247">
        <v>-26762</v>
      </c>
      <c r="L25" s="38">
        <f t="shared" si="2"/>
        <v>-2327333</v>
      </c>
      <c r="M25" s="39">
        <f t="shared" si="3"/>
        <v>86.964090875121443</v>
      </c>
      <c r="N25" s="40">
        <v>31422</v>
      </c>
      <c r="O25" s="40">
        <v>31397.22</v>
      </c>
      <c r="P25" s="40">
        <f>N25-O25</f>
        <v>24.779999999998836</v>
      </c>
    </row>
    <row r="26" spans="1:16" s="40" customFormat="1" ht="27" customHeight="1">
      <c r="A26" s="41"/>
      <c r="B26" s="31"/>
      <c r="C26" s="31"/>
      <c r="D26" s="33" t="s">
        <v>47</v>
      </c>
      <c r="E26" s="40" t="s">
        <v>48</v>
      </c>
      <c r="H26" s="55"/>
      <c r="I26" s="56"/>
      <c r="J26" s="240">
        <f>'Stato Pat - Att-Pas P2018-C2016'!J26</f>
        <v>4150000</v>
      </c>
      <c r="K26" s="247">
        <v>4150000</v>
      </c>
      <c r="L26" s="38">
        <f t="shared" si="2"/>
        <v>0</v>
      </c>
      <c r="M26" s="39">
        <f t="shared" si="3"/>
        <v>0</v>
      </c>
    </row>
    <row r="27" spans="1:16" s="40" customFormat="1" ht="27" customHeight="1">
      <c r="A27" s="41"/>
      <c r="B27" s="31"/>
      <c r="C27" s="31"/>
      <c r="D27" s="33"/>
      <c r="H27" s="57" t="s">
        <v>49</v>
      </c>
      <c r="I27" s="57" t="s">
        <v>50</v>
      </c>
      <c r="J27" s="247">
        <f>'Stato Pat - Att-Pas P2018-C2016'!J27</f>
        <v>0</v>
      </c>
      <c r="K27" s="247"/>
      <c r="L27" s="38"/>
      <c r="M27" s="39"/>
    </row>
    <row r="28" spans="1:16" s="29" customFormat="1" ht="48" customHeight="1">
      <c r="A28" s="20"/>
      <c r="B28" s="21" t="s">
        <v>51</v>
      </c>
      <c r="C28" s="780" t="s">
        <v>52</v>
      </c>
      <c r="D28" s="780"/>
      <c r="E28" s="780"/>
      <c r="F28" s="780"/>
      <c r="G28" s="780"/>
      <c r="H28" s="25">
        <f>H29+H34</f>
        <v>0</v>
      </c>
      <c r="I28" s="25">
        <f>I29+I34</f>
        <v>0</v>
      </c>
      <c r="J28" s="259">
        <f>'Stato Pat - Att-Pas P2018-C2016'!J28</f>
        <v>0</v>
      </c>
      <c r="K28" s="259">
        <v>0</v>
      </c>
      <c r="L28" s="26">
        <f t="shared" si="0"/>
        <v>0</v>
      </c>
      <c r="M28" s="27" t="str">
        <f t="shared" si="1"/>
        <v xml:space="preserve">-    </v>
      </c>
    </row>
    <row r="29" spans="1:16" s="40" customFormat="1" ht="27" customHeight="1">
      <c r="A29" s="41"/>
      <c r="B29" s="31"/>
      <c r="C29" s="31"/>
      <c r="D29" s="33" t="s">
        <v>18</v>
      </c>
      <c r="E29" s="40" t="s">
        <v>53</v>
      </c>
      <c r="H29" s="37">
        <f>SUM(H30:H33)</f>
        <v>0</v>
      </c>
      <c r="I29" s="37">
        <f>SUM(I30:I33)</f>
        <v>0</v>
      </c>
      <c r="J29" s="247">
        <f>'Stato Pat - Att-Pas P2018-C2016'!J29</f>
        <v>0</v>
      </c>
      <c r="K29" s="247">
        <v>0</v>
      </c>
      <c r="L29" s="38">
        <f t="shared" si="0"/>
        <v>0</v>
      </c>
      <c r="M29" s="39" t="str">
        <f t="shared" si="1"/>
        <v xml:space="preserve">-    </v>
      </c>
    </row>
    <row r="30" spans="1:16" s="40" customFormat="1" ht="27" customHeight="1">
      <c r="A30" s="30"/>
      <c r="B30" s="31"/>
      <c r="C30" s="32"/>
      <c r="D30" s="33"/>
      <c r="E30" s="42" t="s">
        <v>31</v>
      </c>
      <c r="F30" s="42" t="s">
        <v>54</v>
      </c>
      <c r="G30" s="34"/>
      <c r="H30" s="45"/>
      <c r="I30" s="44"/>
      <c r="J30" s="615">
        <f>'Stato Pat - Att-Pas P2018-C2016'!J30</f>
        <v>0</v>
      </c>
      <c r="K30" s="615">
        <v>0</v>
      </c>
      <c r="L30" s="46">
        <f t="shared" si="0"/>
        <v>0</v>
      </c>
      <c r="M30" s="47" t="str">
        <f t="shared" si="1"/>
        <v xml:space="preserve">-    </v>
      </c>
    </row>
    <row r="31" spans="1:16" s="40" customFormat="1" ht="27" customHeight="1">
      <c r="A31" s="30"/>
      <c r="B31" s="31"/>
      <c r="C31" s="32"/>
      <c r="D31" s="33"/>
      <c r="E31" s="42" t="s">
        <v>33</v>
      </c>
      <c r="F31" s="42" t="s">
        <v>55</v>
      </c>
      <c r="G31" s="34"/>
      <c r="H31" s="45"/>
      <c r="I31" s="44"/>
      <c r="J31" s="615">
        <f>'Stato Pat - Att-Pas P2018-C2016'!J31</f>
        <v>0</v>
      </c>
      <c r="K31" s="615">
        <v>0</v>
      </c>
      <c r="L31" s="46">
        <f t="shared" si="0"/>
        <v>0</v>
      </c>
      <c r="M31" s="47" t="str">
        <f t="shared" si="1"/>
        <v xml:space="preserve">-    </v>
      </c>
    </row>
    <row r="32" spans="1:16" s="40" customFormat="1" ht="27" customHeight="1">
      <c r="A32" s="30"/>
      <c r="B32" s="31"/>
      <c r="C32" s="32"/>
      <c r="D32" s="33"/>
      <c r="E32" s="42" t="s">
        <v>56</v>
      </c>
      <c r="F32" s="42" t="s">
        <v>57</v>
      </c>
      <c r="G32" s="58"/>
      <c r="H32" s="44"/>
      <c r="I32" s="44"/>
      <c r="J32" s="615">
        <f>'Stato Pat - Att-Pas P2018-C2016'!J32</f>
        <v>0</v>
      </c>
      <c r="K32" s="615">
        <v>0</v>
      </c>
      <c r="L32" s="46">
        <f t="shared" si="0"/>
        <v>0</v>
      </c>
      <c r="M32" s="47" t="str">
        <f t="shared" si="1"/>
        <v xml:space="preserve">-    </v>
      </c>
    </row>
    <row r="33" spans="1:15" s="40" customFormat="1" ht="27" customHeight="1">
      <c r="A33" s="30"/>
      <c r="B33" s="31"/>
      <c r="C33" s="32"/>
      <c r="D33" s="42"/>
      <c r="E33" s="42" t="s">
        <v>58</v>
      </c>
      <c r="F33" s="42" t="s">
        <v>59</v>
      </c>
      <c r="G33" s="58"/>
      <c r="H33" s="59"/>
      <c r="I33" s="60"/>
      <c r="J33" s="615">
        <f>'Stato Pat - Att-Pas P2018-C2016'!J33</f>
        <v>0</v>
      </c>
      <c r="K33" s="615">
        <v>0</v>
      </c>
      <c r="L33" s="46">
        <f t="shared" si="0"/>
        <v>0</v>
      </c>
      <c r="M33" s="47" t="str">
        <f t="shared" si="1"/>
        <v xml:space="preserve">-    </v>
      </c>
    </row>
    <row r="34" spans="1:15" s="40" customFormat="1" ht="27" customHeight="1">
      <c r="A34" s="30"/>
      <c r="B34" s="31"/>
      <c r="C34" s="32"/>
      <c r="D34" s="33" t="s">
        <v>20</v>
      </c>
      <c r="E34" s="40" t="s">
        <v>60</v>
      </c>
      <c r="F34" s="42"/>
      <c r="G34" s="781"/>
      <c r="H34" s="781"/>
      <c r="I34" s="782"/>
      <c r="J34" s="615">
        <f>'Stato Pat - Att-Pas P2018-C2016'!J34</f>
        <v>0</v>
      </c>
      <c r="K34" s="615">
        <v>0</v>
      </c>
      <c r="L34" s="46">
        <f t="shared" si="0"/>
        <v>0</v>
      </c>
      <c r="M34" s="47" t="str">
        <f t="shared" si="1"/>
        <v xml:space="preserve">-    </v>
      </c>
    </row>
    <row r="35" spans="1:15" s="40" customFormat="1" ht="27" customHeight="1">
      <c r="A35" s="30"/>
      <c r="B35" s="31"/>
      <c r="C35" s="32"/>
      <c r="D35" s="33"/>
      <c r="E35" s="42" t="s">
        <v>31</v>
      </c>
      <c r="F35" s="42" t="s">
        <v>61</v>
      </c>
      <c r="G35" s="34"/>
      <c r="H35" s="34"/>
      <c r="I35" s="58"/>
      <c r="J35" s="615">
        <f>'Stato Pat - Att-Pas P2018-C2016'!J35</f>
        <v>0</v>
      </c>
      <c r="K35" s="615"/>
      <c r="L35" s="46">
        <f t="shared" si="0"/>
        <v>0</v>
      </c>
      <c r="M35" s="47" t="str">
        <f t="shared" si="1"/>
        <v xml:space="preserve">-    </v>
      </c>
    </row>
    <row r="36" spans="1:15" s="40" customFormat="1" ht="27" customHeight="1">
      <c r="A36" s="30"/>
      <c r="B36" s="31"/>
      <c r="C36" s="32"/>
      <c r="D36" s="33"/>
      <c r="E36" s="42" t="s">
        <v>33</v>
      </c>
      <c r="F36" s="42" t="s">
        <v>62</v>
      </c>
      <c r="G36" s="61"/>
      <c r="H36" s="61"/>
      <c r="I36" s="62"/>
      <c r="J36" s="615">
        <f>'Stato Pat - Att-Pas P2018-C2016'!J36</f>
        <v>0</v>
      </c>
      <c r="K36" s="615"/>
      <c r="L36" s="46">
        <f t="shared" si="0"/>
        <v>0</v>
      </c>
      <c r="M36" s="47" t="str">
        <f t="shared" si="1"/>
        <v xml:space="preserve">-    </v>
      </c>
    </row>
    <row r="37" spans="1:15" s="19" customFormat="1" ht="27" customHeight="1">
      <c r="A37" s="63"/>
      <c r="B37" s="64" t="s">
        <v>63</v>
      </c>
      <c r="C37" s="65"/>
      <c r="D37" s="65"/>
      <c r="E37" s="65"/>
      <c r="F37" s="65"/>
      <c r="G37" s="65"/>
      <c r="H37" s="66"/>
      <c r="I37" s="67"/>
      <c r="J37" s="271">
        <f>'Stato Pat - Att-Pas P2018-C2016'!J37</f>
        <v>35281982</v>
      </c>
      <c r="K37" s="271">
        <v>34870551</v>
      </c>
      <c r="L37" s="69">
        <f>J37-K37</f>
        <v>411431</v>
      </c>
      <c r="M37" s="70">
        <f>IF(K37=0,"-    ",L37/K37)</f>
        <v>1.1798809832399839E-2</v>
      </c>
    </row>
    <row r="38" spans="1:15" s="78" customFormat="1" ht="9" customHeight="1">
      <c r="A38" s="71"/>
      <c r="B38" s="72"/>
      <c r="C38" s="73"/>
      <c r="D38" s="73"/>
      <c r="E38" s="73"/>
      <c r="F38" s="73"/>
      <c r="G38" s="73"/>
      <c r="H38" s="74"/>
      <c r="I38" s="75"/>
      <c r="J38" s="224">
        <f>'Stato Pat - Att-Pas P2018-C2016'!J38</f>
        <v>0</v>
      </c>
      <c r="K38" s="224"/>
      <c r="L38" s="76"/>
      <c r="M38" s="77"/>
    </row>
    <row r="39" spans="1:15" s="19" customFormat="1" ht="27" customHeight="1">
      <c r="A39" s="79" t="s">
        <v>64</v>
      </c>
      <c r="B39" s="80" t="s">
        <v>65</v>
      </c>
      <c r="C39" s="81"/>
      <c r="D39" s="81"/>
      <c r="E39" s="81"/>
      <c r="F39" s="81"/>
      <c r="G39" s="81"/>
      <c r="H39" s="82"/>
      <c r="I39" s="83"/>
      <c r="J39" s="216">
        <f>'Stato Pat - Att-Pas P2018-C2016'!J39</f>
        <v>0</v>
      </c>
      <c r="K39" s="216"/>
      <c r="L39" s="85"/>
      <c r="M39" s="86"/>
    </row>
    <row r="40" spans="1:15" s="19" customFormat="1" ht="27" customHeight="1">
      <c r="A40" s="79"/>
      <c r="B40" s="87" t="s">
        <v>16</v>
      </c>
      <c r="C40" s="88" t="s">
        <v>66</v>
      </c>
      <c r="D40" s="88"/>
      <c r="E40" s="88"/>
      <c r="F40" s="88"/>
      <c r="G40" s="88"/>
      <c r="H40" s="82"/>
      <c r="I40" s="83"/>
      <c r="J40" s="216">
        <f>'Stato Pat - Att-Pas P2018-C2016'!J40</f>
        <v>0</v>
      </c>
      <c r="K40" s="216">
        <v>0</v>
      </c>
      <c r="L40" s="85">
        <f>J40-K40</f>
        <v>0</v>
      </c>
      <c r="M40" s="86" t="str">
        <f t="shared" si="1"/>
        <v xml:space="preserve">-    </v>
      </c>
      <c r="N40" s="89">
        <f>J40-'[4]BILANCIO MODELLO'!H79-'[4]BILANCIO MODELLO'!H110</f>
        <v>-5168533.49</v>
      </c>
    </row>
    <row r="41" spans="1:15" s="78" customFormat="1" ht="27" customHeight="1">
      <c r="A41" s="90"/>
      <c r="B41" s="91"/>
      <c r="C41" s="92"/>
      <c r="D41" s="93" t="s">
        <v>18</v>
      </c>
      <c r="E41" s="73" t="s">
        <v>67</v>
      </c>
      <c r="F41" s="73"/>
      <c r="G41" s="73"/>
      <c r="H41" s="74"/>
      <c r="I41" s="75"/>
      <c r="J41" s="224">
        <f>'Stato Pat - Att-Pas P2018-C2016'!J41</f>
        <v>0</v>
      </c>
      <c r="K41" s="224">
        <v>0</v>
      </c>
      <c r="L41" s="76">
        <f>J41-K41</f>
        <v>0</v>
      </c>
      <c r="M41" s="77" t="str">
        <f t="shared" si="1"/>
        <v xml:space="preserve">-    </v>
      </c>
    </row>
    <row r="42" spans="1:15" s="78" customFormat="1" ht="27" customHeight="1">
      <c r="A42" s="90"/>
      <c r="B42" s="91"/>
      <c r="C42" s="92"/>
      <c r="D42" s="93" t="s">
        <v>20</v>
      </c>
      <c r="E42" s="73" t="s">
        <v>68</v>
      </c>
      <c r="F42" s="73"/>
      <c r="G42" s="73"/>
      <c r="H42" s="74"/>
      <c r="I42" s="75"/>
      <c r="J42" s="224">
        <f>'Stato Pat - Att-Pas P2018-C2016'!J42</f>
        <v>0</v>
      </c>
      <c r="K42" s="224">
        <v>0</v>
      </c>
      <c r="L42" s="76">
        <f>J42-K42</f>
        <v>0</v>
      </c>
      <c r="M42" s="77" t="str">
        <f t="shared" si="1"/>
        <v xml:space="preserve">-    </v>
      </c>
    </row>
    <row r="43" spans="1:15" s="78" customFormat="1" ht="27" customHeight="1">
      <c r="A43" s="90"/>
      <c r="B43" s="91"/>
      <c r="C43" s="92"/>
      <c r="D43" s="93" t="s">
        <v>22</v>
      </c>
      <c r="E43" s="73" t="s">
        <v>69</v>
      </c>
      <c r="F43" s="93"/>
      <c r="G43" s="73"/>
      <c r="H43" s="74"/>
      <c r="I43" s="75"/>
      <c r="J43" s="224">
        <f>'Stato Pat - Att-Pas P2018-C2016'!J43</f>
        <v>0</v>
      </c>
      <c r="K43" s="224"/>
      <c r="L43" s="76">
        <f>J43-K43</f>
        <v>0</v>
      </c>
      <c r="M43" s="77" t="str">
        <f t="shared" si="1"/>
        <v xml:space="preserve">-    </v>
      </c>
    </row>
    <row r="44" spans="1:15" s="78" customFormat="1" ht="27" customHeight="1">
      <c r="A44" s="71"/>
      <c r="B44" s="72"/>
      <c r="C44" s="73"/>
      <c r="D44" s="93" t="s">
        <v>24</v>
      </c>
      <c r="E44" s="73" t="s">
        <v>70</v>
      </c>
      <c r="F44" s="93"/>
      <c r="G44" s="73"/>
      <c r="H44" s="74"/>
      <c r="I44" s="75"/>
      <c r="J44" s="224">
        <f>'Stato Pat - Att-Pas P2018-C2016'!J44</f>
        <v>0</v>
      </c>
      <c r="K44" s="224"/>
      <c r="L44" s="76">
        <f>J44-K44</f>
        <v>0</v>
      </c>
      <c r="M44" s="77" t="str">
        <f t="shared" si="1"/>
        <v xml:space="preserve">-    </v>
      </c>
    </row>
    <row r="45" spans="1:15" s="78" customFormat="1" ht="27" customHeight="1">
      <c r="A45" s="71"/>
      <c r="B45" s="72"/>
      <c r="C45" s="73"/>
      <c r="D45" s="93"/>
      <c r="E45" s="73"/>
      <c r="F45" s="93"/>
      <c r="G45" s="73"/>
      <c r="H45" s="94" t="s">
        <v>49</v>
      </c>
      <c r="I45" s="94" t="s">
        <v>50</v>
      </c>
      <c r="J45" s="224">
        <f>'Stato Pat - Att-Pas P2018-C2016'!J45</f>
        <v>0</v>
      </c>
      <c r="K45" s="224"/>
      <c r="L45" s="76"/>
      <c r="M45" s="77"/>
    </row>
    <row r="46" spans="1:15" s="19" customFormat="1" ht="39.75" customHeight="1">
      <c r="A46" s="79"/>
      <c r="B46" s="87" t="s">
        <v>28</v>
      </c>
      <c r="C46" s="783" t="s">
        <v>71</v>
      </c>
      <c r="D46" s="783"/>
      <c r="E46" s="783"/>
      <c r="F46" s="783"/>
      <c r="G46" s="784"/>
      <c r="H46" s="84">
        <v>58630000</v>
      </c>
      <c r="I46" s="84">
        <f>I47+I58+I71+I72+I75+I76+I77</f>
        <v>0</v>
      </c>
      <c r="J46" s="216">
        <f>'Stato Pat - Att-Pas P2018-C2016'!J46</f>
        <v>52041000</v>
      </c>
      <c r="K46" s="216">
        <v>98431000</v>
      </c>
      <c r="L46" s="85">
        <f t="shared" si="0"/>
        <v>-46390000</v>
      </c>
      <c r="M46" s="86">
        <f t="shared" si="1"/>
        <v>-0.47129461246964877</v>
      </c>
      <c r="N46" s="89">
        <f>H46-J46</f>
        <v>6589000</v>
      </c>
      <c r="O46" s="89">
        <f>'[4]BILANCIO MODELLO'!H120+'[4]BILANCIO MODELLO'!H137+'[4]BILANCIO MODELLO'!H140+'[4]BILANCIO MODELLO'!H161+'[4]BILANCIO MODELLO'!H164+'[4]BILANCIO MODELLO'!H171-'Stato Pat-Att.-Pass. P2017-2015'!J46</f>
        <v>13790266.029999964</v>
      </c>
    </row>
    <row r="47" spans="1:15" s="40" customFormat="1" ht="27" customHeight="1">
      <c r="A47" s="30"/>
      <c r="B47" s="31"/>
      <c r="C47" s="32"/>
      <c r="D47" s="33" t="s">
        <v>18</v>
      </c>
      <c r="E47" s="34" t="s">
        <v>72</v>
      </c>
      <c r="F47" s="34"/>
      <c r="G47" s="58"/>
      <c r="H47" s="37">
        <v>0</v>
      </c>
      <c r="I47" s="37">
        <f>I48+I51+I52+I57</f>
        <v>0</v>
      </c>
      <c r="J47" s="247">
        <f>'Stato Pat - Att-Pas P2018-C2016'!J47</f>
        <v>0</v>
      </c>
      <c r="K47" s="247">
        <v>0</v>
      </c>
      <c r="L47" s="38">
        <f t="shared" si="0"/>
        <v>0</v>
      </c>
      <c r="M47" s="39" t="str">
        <f t="shared" si="1"/>
        <v xml:space="preserve">-    </v>
      </c>
    </row>
    <row r="48" spans="1:15" s="40" customFormat="1" ht="23.25" customHeight="1">
      <c r="A48" s="30"/>
      <c r="B48" s="31"/>
      <c r="C48" s="32"/>
      <c r="D48" s="33"/>
      <c r="E48" s="42" t="s">
        <v>31</v>
      </c>
      <c r="F48" s="42" t="s">
        <v>73</v>
      </c>
      <c r="G48" s="58"/>
      <c r="H48" s="45">
        <v>0</v>
      </c>
      <c r="I48" s="45">
        <f>SUM(I49:I50)</f>
        <v>0</v>
      </c>
      <c r="J48" s="615">
        <f>'Stato Pat - Att-Pas P2018-C2016'!J48</f>
        <v>0</v>
      </c>
      <c r="K48" s="615">
        <v>0</v>
      </c>
      <c r="L48" s="46">
        <f t="shared" si="0"/>
        <v>0</v>
      </c>
      <c r="M48" s="47" t="str">
        <f t="shared" si="1"/>
        <v xml:space="preserve">-    </v>
      </c>
    </row>
    <row r="49" spans="1:15" s="40" customFormat="1" ht="27" customHeight="1">
      <c r="A49" s="30"/>
      <c r="B49" s="31"/>
      <c r="C49" s="32"/>
      <c r="D49" s="33"/>
      <c r="E49" s="34"/>
      <c r="F49" s="34" t="s">
        <v>18</v>
      </c>
      <c r="G49" s="58" t="s">
        <v>74</v>
      </c>
      <c r="H49" s="37">
        <v>0</v>
      </c>
      <c r="I49" s="37"/>
      <c r="J49" s="247">
        <f>'Stato Pat - Att-Pas P2018-C2016'!J49</f>
        <v>0</v>
      </c>
      <c r="K49" s="247">
        <v>0</v>
      </c>
      <c r="L49" s="38">
        <f>J49-K49</f>
        <v>0</v>
      </c>
      <c r="M49" s="39" t="str">
        <f>IF(K49=0,"-    ",L49/K49)</f>
        <v xml:space="preserve">-    </v>
      </c>
    </row>
    <row r="50" spans="1:15" s="40" customFormat="1" ht="27" customHeight="1">
      <c r="A50" s="30"/>
      <c r="B50" s="31"/>
      <c r="C50" s="32"/>
      <c r="D50" s="33"/>
      <c r="E50" s="34"/>
      <c r="F50" s="34" t="s">
        <v>20</v>
      </c>
      <c r="G50" s="58" t="s">
        <v>75</v>
      </c>
      <c r="H50" s="37"/>
      <c r="I50" s="37"/>
      <c r="J50" s="247">
        <f>'Stato Pat - Att-Pas P2018-C2016'!J50</f>
        <v>0</v>
      </c>
      <c r="K50" s="247">
        <v>0</v>
      </c>
      <c r="L50" s="38">
        <f>J50-K50</f>
        <v>0</v>
      </c>
      <c r="M50" s="39" t="str">
        <f>IF(K50=0,"-    ",L50/K50)</f>
        <v xml:space="preserve">-    </v>
      </c>
    </row>
    <row r="51" spans="1:15" s="40" customFormat="1" ht="27" customHeight="1">
      <c r="A51" s="30"/>
      <c r="B51" s="31"/>
      <c r="C51" s="32"/>
      <c r="D51" s="33"/>
      <c r="E51" s="42" t="s">
        <v>33</v>
      </c>
      <c r="F51" s="42" t="s">
        <v>76</v>
      </c>
      <c r="G51" s="58"/>
      <c r="H51" s="45"/>
      <c r="I51" s="45"/>
      <c r="J51" s="615">
        <f>'Stato Pat - Att-Pas P2018-C2016'!J51</f>
        <v>0</v>
      </c>
      <c r="K51" s="615">
        <v>0</v>
      </c>
      <c r="L51" s="38">
        <f t="shared" ref="L51:L70" si="4">J51-K51</f>
        <v>0</v>
      </c>
      <c r="M51" s="39" t="str">
        <f t="shared" ref="M51:M70" si="5">IF(K51=0,"-    ",L51/K51)</f>
        <v xml:space="preserve">-    </v>
      </c>
    </row>
    <row r="52" spans="1:15" s="40" customFormat="1" ht="27" customHeight="1">
      <c r="A52" s="30"/>
      <c r="B52" s="31"/>
      <c r="C52" s="32"/>
      <c r="D52" s="33"/>
      <c r="E52" s="42" t="s">
        <v>56</v>
      </c>
      <c r="F52" s="42" t="s">
        <v>77</v>
      </c>
      <c r="G52" s="58"/>
      <c r="H52" s="45">
        <v>0</v>
      </c>
      <c r="I52" s="45">
        <f>SUM(I53:I56)</f>
        <v>0</v>
      </c>
      <c r="J52" s="615">
        <f>'Stato Pat - Att-Pas P2018-C2016'!J52</f>
        <v>0</v>
      </c>
      <c r="K52" s="615">
        <v>0</v>
      </c>
      <c r="L52" s="38">
        <f t="shared" si="4"/>
        <v>0</v>
      </c>
      <c r="M52" s="39" t="str">
        <f t="shared" si="5"/>
        <v xml:space="preserve">-    </v>
      </c>
    </row>
    <row r="53" spans="1:15" s="40" customFormat="1" ht="27" customHeight="1">
      <c r="A53" s="30"/>
      <c r="B53" s="31"/>
      <c r="C53" s="32"/>
      <c r="D53" s="33"/>
      <c r="E53" s="34"/>
      <c r="F53" s="34" t="s">
        <v>18</v>
      </c>
      <c r="G53" s="58" t="s">
        <v>78</v>
      </c>
      <c r="H53" s="37"/>
      <c r="I53" s="37"/>
      <c r="J53" s="247">
        <f>'Stato Pat - Att-Pas P2018-C2016'!J53</f>
        <v>0</v>
      </c>
      <c r="K53" s="247">
        <v>0</v>
      </c>
      <c r="L53" s="38">
        <f t="shared" si="4"/>
        <v>0</v>
      </c>
      <c r="M53" s="39" t="str">
        <f t="shared" si="5"/>
        <v xml:space="preserve">-    </v>
      </c>
    </row>
    <row r="54" spans="1:15" s="40" customFormat="1" ht="27" customHeight="1">
      <c r="A54" s="30"/>
      <c r="B54" s="31"/>
      <c r="C54" s="32"/>
      <c r="D54" s="33"/>
      <c r="E54" s="34"/>
      <c r="F54" s="34" t="s">
        <v>20</v>
      </c>
      <c r="G54" s="58" t="s">
        <v>79</v>
      </c>
      <c r="H54" s="37"/>
      <c r="I54" s="37"/>
      <c r="J54" s="247">
        <f>'Stato Pat - Att-Pas P2018-C2016'!J54</f>
        <v>0</v>
      </c>
      <c r="K54" s="247">
        <v>0</v>
      </c>
      <c r="L54" s="38">
        <f t="shared" si="4"/>
        <v>0</v>
      </c>
      <c r="M54" s="39" t="str">
        <f t="shared" si="5"/>
        <v xml:space="preserve">-    </v>
      </c>
    </row>
    <row r="55" spans="1:15" s="40" customFormat="1" ht="27" customHeight="1">
      <c r="A55" s="30"/>
      <c r="B55" s="31"/>
      <c r="C55" s="32"/>
      <c r="D55" s="33"/>
      <c r="E55" s="34"/>
      <c r="F55" s="34" t="s">
        <v>22</v>
      </c>
      <c r="G55" s="34" t="s">
        <v>80</v>
      </c>
      <c r="H55" s="37"/>
      <c r="I55" s="37"/>
      <c r="J55" s="247">
        <f>'Stato Pat - Att-Pas P2018-C2016'!J55</f>
        <v>0</v>
      </c>
      <c r="K55" s="247">
        <v>0</v>
      </c>
      <c r="L55" s="38">
        <f t="shared" si="4"/>
        <v>0</v>
      </c>
      <c r="M55" s="39" t="str">
        <f t="shared" si="5"/>
        <v xml:space="preserve">-    </v>
      </c>
    </row>
    <row r="56" spans="1:15" s="40" customFormat="1" ht="27" customHeight="1">
      <c r="A56" s="30"/>
      <c r="B56" s="31"/>
      <c r="C56" s="32"/>
      <c r="D56" s="33"/>
      <c r="E56" s="34"/>
      <c r="F56" s="34" t="s">
        <v>24</v>
      </c>
      <c r="G56" s="34" t="s">
        <v>81</v>
      </c>
      <c r="H56" s="37"/>
      <c r="I56" s="37"/>
      <c r="J56" s="247">
        <f>'Stato Pat - Att-Pas P2018-C2016'!J56</f>
        <v>0</v>
      </c>
      <c r="K56" s="247">
        <v>0</v>
      </c>
      <c r="L56" s="38">
        <f t="shared" si="4"/>
        <v>0</v>
      </c>
      <c r="M56" s="39" t="str">
        <f t="shared" si="5"/>
        <v xml:space="preserve">-    </v>
      </c>
    </row>
    <row r="57" spans="1:15" s="40" customFormat="1" ht="27" customHeight="1">
      <c r="A57" s="30"/>
      <c r="B57" s="31"/>
      <c r="C57" s="32"/>
      <c r="D57" s="33"/>
      <c r="E57" s="42" t="s">
        <v>58</v>
      </c>
      <c r="F57" s="42" t="s">
        <v>82</v>
      </c>
      <c r="G57" s="58"/>
      <c r="H57" s="37"/>
      <c r="I57" s="37"/>
      <c r="J57" s="247">
        <f>'Stato Pat - Att-Pas P2018-C2016'!J57</f>
        <v>0</v>
      </c>
      <c r="K57" s="247">
        <v>0</v>
      </c>
      <c r="L57" s="38">
        <f t="shared" si="4"/>
        <v>0</v>
      </c>
      <c r="M57" s="39" t="str">
        <f t="shared" si="5"/>
        <v xml:space="preserve">-    </v>
      </c>
    </row>
    <row r="58" spans="1:15" s="40" customFormat="1" ht="27" customHeight="1">
      <c r="A58" s="30"/>
      <c r="B58" s="31"/>
      <c r="C58" s="32"/>
      <c r="D58" s="33" t="s">
        <v>20</v>
      </c>
      <c r="E58" s="34" t="s">
        <v>83</v>
      </c>
      <c r="F58" s="34"/>
      <c r="G58" s="58"/>
      <c r="H58" s="105">
        <f t="shared" ref="H58:H63" si="6">J58</f>
        <v>40000000</v>
      </c>
      <c r="I58" s="37">
        <f>I59+I66</f>
        <v>0</v>
      </c>
      <c r="J58" s="247">
        <f>'Stato Pat - Att-Pas P2018-C2016'!J58</f>
        <v>40000000</v>
      </c>
      <c r="K58" s="247">
        <v>95000000</v>
      </c>
      <c r="L58" s="38">
        <f t="shared" si="4"/>
        <v>-55000000</v>
      </c>
      <c r="M58" s="39">
        <f t="shared" si="5"/>
        <v>-0.57894736842105265</v>
      </c>
      <c r="N58" s="95">
        <f>'Stato Pat-Att.-Pass. P2017-2015'!I78</f>
        <v>0</v>
      </c>
      <c r="O58" s="96">
        <f>'[4]BILANCIO MODELLO'!H120-'[4]BILANCIO MODELLO'!H121-J58</f>
        <v>16621780.919999979</v>
      </c>
    </row>
    <row r="59" spans="1:15" s="40" customFormat="1" ht="27" customHeight="1">
      <c r="A59" s="30"/>
      <c r="B59" s="31"/>
      <c r="C59" s="32"/>
      <c r="D59" s="33"/>
      <c r="E59" s="42" t="s">
        <v>31</v>
      </c>
      <c r="F59" s="42" t="s">
        <v>84</v>
      </c>
      <c r="G59" s="58"/>
      <c r="H59" s="105">
        <f t="shared" si="6"/>
        <v>40000000</v>
      </c>
      <c r="I59" s="45">
        <f>SUM(I60,I65)</f>
        <v>0</v>
      </c>
      <c r="J59" s="615">
        <f>'Stato Pat - Att-Pas P2018-C2016'!J59</f>
        <v>40000000</v>
      </c>
      <c r="K59" s="615">
        <v>50000000</v>
      </c>
      <c r="L59" s="46">
        <f t="shared" si="4"/>
        <v>-10000000</v>
      </c>
      <c r="M59" s="47">
        <f t="shared" si="5"/>
        <v>-0.2</v>
      </c>
    </row>
    <row r="60" spans="1:15" s="40" customFormat="1" ht="27" customHeight="1">
      <c r="A60" s="30"/>
      <c r="B60" s="31"/>
      <c r="C60" s="32"/>
      <c r="D60" s="33"/>
      <c r="E60" s="34"/>
      <c r="F60" s="34" t="s">
        <v>18</v>
      </c>
      <c r="G60" s="58" t="s">
        <v>85</v>
      </c>
      <c r="H60" s="105">
        <f t="shared" si="6"/>
        <v>40000000</v>
      </c>
      <c r="I60" s="37">
        <f>SUM(I61:I64)</f>
        <v>0</v>
      </c>
      <c r="J60" s="247">
        <f>'Stato Pat - Att-Pas P2018-C2016'!J60</f>
        <v>40000000</v>
      </c>
      <c r="K60" s="247">
        <v>50000000</v>
      </c>
      <c r="L60" s="38">
        <f>J60-K60</f>
        <v>-10000000</v>
      </c>
      <c r="M60" s="39">
        <f>IF(K60=0,"-    ",L60/K60)</f>
        <v>-0.2</v>
      </c>
    </row>
    <row r="61" spans="1:15" s="40" customFormat="1" ht="22.5" customHeight="1">
      <c r="A61" s="30"/>
      <c r="B61" s="31"/>
      <c r="C61" s="32"/>
      <c r="D61" s="33"/>
      <c r="E61" s="34"/>
      <c r="F61" s="34"/>
      <c r="G61" s="97" t="s">
        <v>86</v>
      </c>
      <c r="H61" s="105">
        <f t="shared" si="6"/>
        <v>0</v>
      </c>
      <c r="I61" s="37"/>
      <c r="J61" s="615">
        <f>'Stato Pat - Att-Pas P2018-C2016'!J61</f>
        <v>0</v>
      </c>
      <c r="K61" s="247"/>
      <c r="L61" s="38">
        <f>J61-K61</f>
        <v>0</v>
      </c>
      <c r="M61" s="39" t="str">
        <f>IF(K61=0,"-    ",L61/K61)</f>
        <v xml:space="preserve">-    </v>
      </c>
    </row>
    <row r="62" spans="1:15" s="40" customFormat="1" ht="36.75" customHeight="1">
      <c r="A62" s="30"/>
      <c r="B62" s="31"/>
      <c r="C62" s="32"/>
      <c r="D62" s="33"/>
      <c r="E62" s="34"/>
      <c r="F62" s="34"/>
      <c r="G62" s="98" t="s">
        <v>87</v>
      </c>
      <c r="H62" s="105">
        <f t="shared" si="6"/>
        <v>0</v>
      </c>
      <c r="I62" s="99"/>
      <c r="J62" s="615">
        <f>'Stato Pat - Att-Pas P2018-C2016'!J62</f>
        <v>0</v>
      </c>
      <c r="K62" s="636">
        <v>0</v>
      </c>
      <c r="L62" s="38">
        <f>J62-K62</f>
        <v>0</v>
      </c>
      <c r="M62" s="39" t="str">
        <f>IF(K62=0,"-    ",L62/K62)</f>
        <v xml:space="preserve">-    </v>
      </c>
    </row>
    <row r="63" spans="1:15" s="40" customFormat="1" ht="33.75" customHeight="1">
      <c r="A63" s="30"/>
      <c r="B63" s="31"/>
      <c r="C63" s="32"/>
      <c r="D63" s="33"/>
      <c r="E63" s="34"/>
      <c r="F63" s="34"/>
      <c r="G63" s="98" t="s">
        <v>88</v>
      </c>
      <c r="H63" s="105">
        <f t="shared" si="6"/>
        <v>0</v>
      </c>
      <c r="I63" s="99"/>
      <c r="J63" s="615">
        <f>'Stato Pat - Att-Pas P2018-C2016'!J63</f>
        <v>0</v>
      </c>
      <c r="K63" s="247">
        <v>0</v>
      </c>
      <c r="L63" s="38">
        <f>J63-K63</f>
        <v>0</v>
      </c>
      <c r="M63" s="39" t="str">
        <f>IF(K63=0,"-    ",L63/K63)</f>
        <v xml:space="preserve">-    </v>
      </c>
    </row>
    <row r="64" spans="1:15" s="108" customFormat="1" ht="22.5" customHeight="1">
      <c r="A64" s="100"/>
      <c r="B64" s="101"/>
      <c r="C64" s="102"/>
      <c r="D64" s="103"/>
      <c r="E64" s="104"/>
      <c r="F64" s="104"/>
      <c r="G64" s="97" t="s">
        <v>89</v>
      </c>
      <c r="H64" s="105">
        <f>J64</f>
        <v>40000000</v>
      </c>
      <c r="I64" s="105"/>
      <c r="J64" s="615">
        <f>'Stato Pat - Att-Pas P2018-C2016'!J64</f>
        <v>40000000</v>
      </c>
      <c r="K64" s="240">
        <v>50000000</v>
      </c>
      <c r="L64" s="106">
        <f>J64-K64</f>
        <v>-10000000</v>
      </c>
      <c r="M64" s="107">
        <f>IF(K64=0,"-    ",L64/K64)</f>
        <v>-0.2</v>
      </c>
    </row>
    <row r="65" spans="1:13" s="40" customFormat="1" ht="27" customHeight="1">
      <c r="A65" s="30"/>
      <c r="B65" s="31"/>
      <c r="C65" s="32"/>
      <c r="D65" s="33"/>
      <c r="E65" s="34"/>
      <c r="F65" s="34" t="s">
        <v>20</v>
      </c>
      <c r="G65" s="58" t="s">
        <v>90</v>
      </c>
      <c r="H65" s="105">
        <f t="shared" ref="H65:H77" si="7">J65</f>
        <v>0</v>
      </c>
      <c r="I65" s="37"/>
      <c r="J65" s="615">
        <f>'Stato Pat - Att-Pas P2018-C2016'!J65</f>
        <v>0</v>
      </c>
      <c r="K65" s="247">
        <v>0</v>
      </c>
      <c r="L65" s="38">
        <f t="shared" si="4"/>
        <v>0</v>
      </c>
      <c r="M65" s="39" t="str">
        <f t="shared" si="5"/>
        <v xml:space="preserve">-    </v>
      </c>
    </row>
    <row r="66" spans="1:13" s="40" customFormat="1" ht="27" customHeight="1">
      <c r="A66" s="30"/>
      <c r="B66" s="31"/>
      <c r="C66" s="32"/>
      <c r="D66" s="33"/>
      <c r="E66" s="42" t="s">
        <v>33</v>
      </c>
      <c r="F66" s="42" t="s">
        <v>91</v>
      </c>
      <c r="G66" s="58"/>
      <c r="H66" s="105">
        <f t="shared" si="7"/>
        <v>0</v>
      </c>
      <c r="I66" s="37">
        <f>SUM(I67:I70)</f>
        <v>0</v>
      </c>
      <c r="J66" s="247">
        <f>'Stato Pat - Att-Pas P2018-C2016'!J66</f>
        <v>0</v>
      </c>
      <c r="K66" s="247">
        <v>45000000</v>
      </c>
      <c r="L66" s="46">
        <f t="shared" si="4"/>
        <v>-45000000</v>
      </c>
      <c r="M66" s="47">
        <f t="shared" si="5"/>
        <v>-1</v>
      </c>
    </row>
    <row r="67" spans="1:13" s="40" customFormat="1" ht="27" customHeight="1">
      <c r="A67" s="30"/>
      <c r="B67" s="31"/>
      <c r="C67" s="32"/>
      <c r="D67" s="33"/>
      <c r="E67" s="42"/>
      <c r="F67" s="34" t="s">
        <v>18</v>
      </c>
      <c r="G67" s="109" t="s">
        <v>92</v>
      </c>
      <c r="H67" s="105">
        <f t="shared" si="7"/>
        <v>0</v>
      </c>
      <c r="I67" s="45"/>
      <c r="J67" s="615">
        <f>'Stato Pat - Att-Pas P2018-C2016'!J67</f>
        <v>0</v>
      </c>
      <c r="K67" s="615">
        <v>10000000</v>
      </c>
      <c r="L67" s="46">
        <f t="shared" si="4"/>
        <v>-10000000</v>
      </c>
      <c r="M67" s="47">
        <f t="shared" si="5"/>
        <v>-1</v>
      </c>
    </row>
    <row r="68" spans="1:13" s="40" customFormat="1" ht="27" customHeight="1">
      <c r="A68" s="30"/>
      <c r="B68" s="31"/>
      <c r="C68" s="32"/>
      <c r="D68" s="33"/>
      <c r="E68" s="42"/>
      <c r="F68" s="34" t="s">
        <v>20</v>
      </c>
      <c r="G68" s="109" t="s">
        <v>93</v>
      </c>
      <c r="H68" s="105">
        <f t="shared" si="7"/>
        <v>0</v>
      </c>
      <c r="I68" s="45"/>
      <c r="J68" s="615">
        <f>'Stato Pat - Att-Pas P2018-C2016'!J68</f>
        <v>0</v>
      </c>
      <c r="K68" s="615">
        <v>0</v>
      </c>
      <c r="L68" s="46">
        <f t="shared" si="4"/>
        <v>0</v>
      </c>
      <c r="M68" s="47" t="str">
        <f t="shared" si="5"/>
        <v xml:space="preserve">-    </v>
      </c>
    </row>
    <row r="69" spans="1:13" s="40" customFormat="1" ht="27" customHeight="1">
      <c r="A69" s="30"/>
      <c r="B69" s="31"/>
      <c r="C69" s="32"/>
      <c r="D69" s="33"/>
      <c r="E69" s="42"/>
      <c r="F69" s="34" t="s">
        <v>22</v>
      </c>
      <c r="G69" s="109" t="s">
        <v>94</v>
      </c>
      <c r="H69" s="105">
        <f t="shared" si="7"/>
        <v>0</v>
      </c>
      <c r="I69" s="45"/>
      <c r="J69" s="615">
        <f>'Stato Pat - Att-Pas P2018-C2016'!J69</f>
        <v>0</v>
      </c>
      <c r="K69" s="615">
        <v>0</v>
      </c>
      <c r="L69" s="46">
        <f t="shared" si="4"/>
        <v>0</v>
      </c>
      <c r="M69" s="47" t="str">
        <f t="shared" si="5"/>
        <v xml:space="preserve">-    </v>
      </c>
    </row>
    <row r="70" spans="1:13" s="40" customFormat="1" ht="37.5" customHeight="1">
      <c r="A70" s="30"/>
      <c r="B70" s="31"/>
      <c r="C70" s="32"/>
      <c r="D70" s="33"/>
      <c r="E70" s="42"/>
      <c r="F70" s="34" t="s">
        <v>24</v>
      </c>
      <c r="G70" s="110" t="s">
        <v>95</v>
      </c>
      <c r="H70" s="105">
        <f t="shared" si="7"/>
        <v>0</v>
      </c>
      <c r="I70" s="45"/>
      <c r="J70" s="615">
        <f>'Stato Pat - Att-Pas P2018-C2016'!J70</f>
        <v>0</v>
      </c>
      <c r="K70" s="615">
        <v>0</v>
      </c>
      <c r="L70" s="46">
        <f t="shared" si="4"/>
        <v>0</v>
      </c>
      <c r="M70" s="47" t="str">
        <f t="shared" si="5"/>
        <v xml:space="preserve">-    </v>
      </c>
    </row>
    <row r="71" spans="1:13" s="40" customFormat="1" ht="27" customHeight="1">
      <c r="A71" s="30"/>
      <c r="B71" s="31"/>
      <c r="C71" s="32"/>
      <c r="D71" s="33" t="s">
        <v>22</v>
      </c>
      <c r="E71" s="34" t="s">
        <v>96</v>
      </c>
      <c r="F71" s="34"/>
      <c r="G71" s="58"/>
      <c r="H71" s="105">
        <f t="shared" si="7"/>
        <v>40000</v>
      </c>
      <c r="I71" s="37"/>
      <c r="J71" s="615">
        <f>'Stato Pat - Att-Pas P2018-C2016'!J71</f>
        <v>40000</v>
      </c>
      <c r="K71" s="247">
        <v>30000</v>
      </c>
      <c r="L71" s="38">
        <f t="shared" si="0"/>
        <v>10000</v>
      </c>
      <c r="M71" s="39">
        <f t="shared" si="1"/>
        <v>0.33333333333333331</v>
      </c>
    </row>
    <row r="72" spans="1:13" s="40" customFormat="1" ht="27" customHeight="1">
      <c r="A72" s="30"/>
      <c r="B72" s="31"/>
      <c r="C72" s="32"/>
      <c r="D72" s="33" t="s">
        <v>24</v>
      </c>
      <c r="E72" s="34" t="s">
        <v>97</v>
      </c>
      <c r="F72" s="34"/>
      <c r="G72" s="58"/>
      <c r="H72" s="105">
        <f t="shared" si="7"/>
        <v>1001000</v>
      </c>
      <c r="I72" s="37">
        <f>SUM(I73:I74)</f>
        <v>0</v>
      </c>
      <c r="J72" s="247">
        <f>'Stato Pat - Att-Pas P2018-C2016'!J72</f>
        <v>1001000</v>
      </c>
      <c r="K72" s="247">
        <v>1401000</v>
      </c>
      <c r="L72" s="38">
        <f t="shared" si="0"/>
        <v>-400000</v>
      </c>
      <c r="M72" s="39">
        <f t="shared" si="1"/>
        <v>-0.28551034975017847</v>
      </c>
    </row>
    <row r="73" spans="1:13" s="40" customFormat="1" ht="27" customHeight="1">
      <c r="A73" s="30"/>
      <c r="B73" s="31"/>
      <c r="C73" s="32"/>
      <c r="D73" s="33"/>
      <c r="E73" s="42" t="s">
        <v>31</v>
      </c>
      <c r="F73" s="42" t="s">
        <v>98</v>
      </c>
      <c r="G73" s="58"/>
      <c r="H73" s="105">
        <f t="shared" si="7"/>
        <v>1000000</v>
      </c>
      <c r="I73" s="45"/>
      <c r="J73" s="615">
        <f>'Stato Pat - Att-Pas P2018-C2016'!J73</f>
        <v>1000000</v>
      </c>
      <c r="K73" s="615">
        <v>1400000</v>
      </c>
      <c r="L73" s="46">
        <f t="shared" si="0"/>
        <v>-400000</v>
      </c>
      <c r="M73" s="47">
        <f t="shared" si="1"/>
        <v>-0.2857142857142857</v>
      </c>
    </row>
    <row r="74" spans="1:13" s="40" customFormat="1" ht="27" customHeight="1">
      <c r="A74" s="30"/>
      <c r="B74" s="31"/>
      <c r="C74" s="32"/>
      <c r="D74" s="33"/>
      <c r="E74" s="42" t="s">
        <v>33</v>
      </c>
      <c r="F74" s="42" t="s">
        <v>99</v>
      </c>
      <c r="G74" s="58"/>
      <c r="H74" s="105">
        <f t="shared" si="7"/>
        <v>1000</v>
      </c>
      <c r="I74" s="45"/>
      <c r="J74" s="615">
        <f>'Stato Pat - Att-Pas P2018-C2016'!J74</f>
        <v>1000</v>
      </c>
      <c r="K74" s="615">
        <v>1000</v>
      </c>
      <c r="L74" s="46">
        <f t="shared" si="0"/>
        <v>0</v>
      </c>
      <c r="M74" s="47">
        <f t="shared" si="1"/>
        <v>0</v>
      </c>
    </row>
    <row r="75" spans="1:13" s="40" customFormat="1" ht="27" customHeight="1">
      <c r="A75" s="30"/>
      <c r="B75" s="111"/>
      <c r="C75" s="32"/>
      <c r="D75" s="103" t="s">
        <v>26</v>
      </c>
      <c r="E75" s="785" t="s">
        <v>100</v>
      </c>
      <c r="F75" s="785"/>
      <c r="G75" s="786"/>
      <c r="H75" s="105">
        <f t="shared" si="7"/>
        <v>0</v>
      </c>
      <c r="I75" s="45"/>
      <c r="J75" s="615">
        <f>'Stato Pat - Att-Pas P2018-C2016'!J75</f>
        <v>0</v>
      </c>
      <c r="K75" s="615">
        <v>0</v>
      </c>
      <c r="L75" s="46">
        <f t="shared" si="0"/>
        <v>0</v>
      </c>
      <c r="M75" s="47" t="str">
        <f t="shared" si="1"/>
        <v xml:space="preserve">-    </v>
      </c>
    </row>
    <row r="76" spans="1:13" s="40" customFormat="1" ht="27" customHeight="1">
      <c r="A76" s="41"/>
      <c r="B76" s="111"/>
      <c r="C76" s="32"/>
      <c r="D76" s="103" t="s">
        <v>41</v>
      </c>
      <c r="E76" s="34" t="s">
        <v>101</v>
      </c>
      <c r="F76" s="33"/>
      <c r="G76" s="58"/>
      <c r="H76" s="105">
        <f t="shared" si="7"/>
        <v>0</v>
      </c>
      <c r="I76" s="37"/>
      <c r="J76" s="615">
        <f>'Stato Pat - Att-Pas P2018-C2016'!J76</f>
        <v>0</v>
      </c>
      <c r="K76" s="247">
        <v>0</v>
      </c>
      <c r="L76" s="38">
        <f t="shared" si="0"/>
        <v>0</v>
      </c>
      <c r="M76" s="39" t="str">
        <f t="shared" si="1"/>
        <v xml:space="preserve">-    </v>
      </c>
    </row>
    <row r="77" spans="1:13" s="40" customFormat="1" ht="27" customHeight="1">
      <c r="A77" s="41"/>
      <c r="B77" s="111"/>
      <c r="C77" s="32"/>
      <c r="D77" s="103" t="s">
        <v>43</v>
      </c>
      <c r="E77" s="34" t="s">
        <v>102</v>
      </c>
      <c r="F77" s="33"/>
      <c r="G77" s="58"/>
      <c r="H77" s="105">
        <f t="shared" si="7"/>
        <v>11000000</v>
      </c>
      <c r="I77" s="112"/>
      <c r="J77" s="615">
        <f>'Stato Pat - Att-Pas P2018-C2016'!J77</f>
        <v>11000000</v>
      </c>
      <c r="K77" s="247">
        <v>2000000</v>
      </c>
      <c r="L77" s="46">
        <f t="shared" si="0"/>
        <v>9000000</v>
      </c>
      <c r="M77" s="47">
        <f t="shared" si="1"/>
        <v>4.5</v>
      </c>
    </row>
    <row r="78" spans="1:13" s="29" customFormat="1" ht="27" customHeight="1">
      <c r="A78" s="20"/>
      <c r="B78" s="21" t="s">
        <v>51</v>
      </c>
      <c r="C78" s="22" t="s">
        <v>103</v>
      </c>
      <c r="D78" s="22"/>
      <c r="E78" s="22"/>
      <c r="F78" s="22"/>
      <c r="G78" s="22"/>
      <c r="H78" s="113"/>
      <c r="I78" s="114"/>
      <c r="J78" s="259">
        <f>'Stato Pat - Att-Pas P2018-C2016'!J78</f>
        <v>0</v>
      </c>
      <c r="K78" s="259">
        <v>0</v>
      </c>
      <c r="L78" s="26">
        <f t="shared" si="0"/>
        <v>0</v>
      </c>
      <c r="M78" s="27" t="str">
        <f t="shared" si="1"/>
        <v xml:space="preserve">-    </v>
      </c>
    </row>
    <row r="79" spans="1:13" s="40" customFormat="1" ht="27" customHeight="1">
      <c r="A79" s="30"/>
      <c r="B79" s="31"/>
      <c r="C79" s="32"/>
      <c r="D79" s="33" t="s">
        <v>18</v>
      </c>
      <c r="E79" s="34" t="s">
        <v>104</v>
      </c>
      <c r="F79" s="34"/>
      <c r="G79" s="34"/>
      <c r="H79" s="35"/>
      <c r="I79" s="36"/>
      <c r="J79" s="247">
        <f>'Stato Pat - Att-Pas P2018-C2016'!J79</f>
        <v>0</v>
      </c>
      <c r="K79" s="247"/>
      <c r="L79" s="38">
        <f t="shared" si="0"/>
        <v>0</v>
      </c>
      <c r="M79" s="39" t="str">
        <f t="shared" si="1"/>
        <v xml:space="preserve">-    </v>
      </c>
    </row>
    <row r="80" spans="1:13" s="40" customFormat="1" ht="27" customHeight="1">
      <c r="A80" s="30"/>
      <c r="B80" s="31"/>
      <c r="C80" s="32"/>
      <c r="D80" s="33" t="s">
        <v>20</v>
      </c>
      <c r="E80" s="34" t="s">
        <v>105</v>
      </c>
      <c r="F80" s="34"/>
      <c r="G80" s="34"/>
      <c r="H80" s="35"/>
      <c r="I80" s="36"/>
      <c r="J80" s="247">
        <f>'Stato Pat - Att-Pas P2018-C2016'!J80</f>
        <v>0</v>
      </c>
      <c r="K80" s="247"/>
      <c r="L80" s="38">
        <f t="shared" si="0"/>
        <v>0</v>
      </c>
      <c r="M80" s="39" t="str">
        <f t="shared" si="1"/>
        <v xml:space="preserve">-    </v>
      </c>
    </row>
    <row r="81" spans="1:15" s="29" customFormat="1" ht="27" customHeight="1">
      <c r="A81" s="20"/>
      <c r="B81" s="21" t="s">
        <v>106</v>
      </c>
      <c r="C81" s="22" t="s">
        <v>107</v>
      </c>
      <c r="D81" s="22"/>
      <c r="E81" s="22"/>
      <c r="F81" s="22"/>
      <c r="G81" s="22"/>
      <c r="H81" s="23"/>
      <c r="I81" s="24"/>
      <c r="J81" s="259">
        <f>'Stato Pat - Att-Pas P2018-C2016'!J81</f>
        <v>10000000</v>
      </c>
      <c r="K81" s="259">
        <v>1500000</v>
      </c>
      <c r="L81" s="26">
        <f t="shared" si="0"/>
        <v>8500000</v>
      </c>
      <c r="M81" s="27">
        <f t="shared" si="1"/>
        <v>5.666666666666667</v>
      </c>
    </row>
    <row r="82" spans="1:15" s="40" customFormat="1" ht="27" customHeight="1">
      <c r="A82" s="30"/>
      <c r="B82" s="31"/>
      <c r="C82" s="32"/>
      <c r="D82" s="33" t="s">
        <v>18</v>
      </c>
      <c r="E82" s="34" t="s">
        <v>108</v>
      </c>
      <c r="F82" s="34"/>
      <c r="G82" s="34"/>
      <c r="H82" s="35"/>
      <c r="I82" s="36"/>
      <c r="J82" s="247">
        <f>'Stato Pat - Att-Pas P2018-C2016'!J82</f>
        <v>0</v>
      </c>
      <c r="K82" s="247">
        <v>0</v>
      </c>
      <c r="L82" s="38">
        <f t="shared" si="0"/>
        <v>0</v>
      </c>
      <c r="M82" s="39" t="str">
        <f t="shared" si="1"/>
        <v xml:space="preserve">-    </v>
      </c>
    </row>
    <row r="83" spans="1:15" s="40" customFormat="1" ht="27" customHeight="1">
      <c r="A83" s="30"/>
      <c r="B83" s="31"/>
      <c r="C83" s="32"/>
      <c r="D83" s="33" t="s">
        <v>20</v>
      </c>
      <c r="E83" s="34" t="s">
        <v>109</v>
      </c>
      <c r="F83" s="34"/>
      <c r="G83" s="34"/>
      <c r="H83" s="35"/>
      <c r="I83" s="36"/>
      <c r="J83" s="247">
        <f>'Stato Pat - Att-Pas P2018-C2016'!J83</f>
        <v>10000000</v>
      </c>
      <c r="K83" s="247">
        <v>1500000</v>
      </c>
      <c r="L83" s="38">
        <f>J83-K83</f>
        <v>8500000</v>
      </c>
      <c r="M83" s="39">
        <f t="shared" si="1"/>
        <v>5.666666666666667</v>
      </c>
    </row>
    <row r="84" spans="1:15" s="40" customFormat="1" ht="27" customHeight="1">
      <c r="A84" s="30"/>
      <c r="B84" s="31"/>
      <c r="C84" s="32"/>
      <c r="D84" s="33" t="s">
        <v>22</v>
      </c>
      <c r="E84" s="34" t="s">
        <v>110</v>
      </c>
      <c r="F84" s="34"/>
      <c r="G84" s="34"/>
      <c r="H84" s="35"/>
      <c r="I84" s="36"/>
      <c r="J84" s="247">
        <f>'Stato Pat - Att-Pas P2018-C2016'!J84</f>
        <v>0</v>
      </c>
      <c r="K84" s="247"/>
      <c r="L84" s="38">
        <f>J84-K84</f>
        <v>0</v>
      </c>
      <c r="M84" s="39" t="str">
        <f t="shared" si="1"/>
        <v xml:space="preserve">-    </v>
      </c>
    </row>
    <row r="85" spans="1:15" s="78" customFormat="1" ht="27" customHeight="1">
      <c r="A85" s="71"/>
      <c r="B85" s="72"/>
      <c r="C85" s="32"/>
      <c r="D85" s="103" t="s">
        <v>24</v>
      </c>
      <c r="E85" s="73" t="s">
        <v>111</v>
      </c>
      <c r="F85" s="93"/>
      <c r="G85" s="73"/>
      <c r="H85" s="74"/>
      <c r="I85" s="75"/>
      <c r="J85" s="224">
        <f>'Stato Pat - Att-Pas P2018-C2016'!J85</f>
        <v>0</v>
      </c>
      <c r="K85" s="224">
        <v>0</v>
      </c>
      <c r="L85" s="76">
        <f t="shared" si="0"/>
        <v>0</v>
      </c>
      <c r="M85" s="77" t="str">
        <f t="shared" si="1"/>
        <v xml:space="preserve">-    </v>
      </c>
    </row>
    <row r="86" spans="1:15" s="19" customFormat="1" ht="27" customHeight="1">
      <c r="A86" s="115"/>
      <c r="B86" s="64" t="s">
        <v>112</v>
      </c>
      <c r="C86" s="65"/>
      <c r="D86" s="65"/>
      <c r="E86" s="65"/>
      <c r="F86" s="65"/>
      <c r="G86" s="65"/>
      <c r="H86" s="66"/>
      <c r="I86" s="67"/>
      <c r="J86" s="271">
        <f>'Stato Pat - Att-Pas P2018-C2016'!J86</f>
        <v>62041000</v>
      </c>
      <c r="K86" s="271">
        <v>99931000</v>
      </c>
      <c r="L86" s="69">
        <f t="shared" si="0"/>
        <v>-37890000</v>
      </c>
      <c r="M86" s="70">
        <f t="shared" si="1"/>
        <v>-0.37916162151884802</v>
      </c>
    </row>
    <row r="87" spans="1:15" s="78" customFormat="1" ht="9" customHeight="1">
      <c r="A87" s="71"/>
      <c r="B87" s="72"/>
      <c r="C87" s="73"/>
      <c r="D87" s="73"/>
      <c r="E87" s="73"/>
      <c r="F87" s="73"/>
      <c r="G87" s="73"/>
      <c r="H87" s="74"/>
      <c r="I87" s="75"/>
      <c r="J87" s="224">
        <f>'Stato Pat - Att-Pas P2018-C2016'!J87</f>
        <v>0</v>
      </c>
      <c r="K87" s="224"/>
      <c r="L87" s="76"/>
      <c r="M87" s="77"/>
    </row>
    <row r="88" spans="1:15" s="19" customFormat="1" ht="27" customHeight="1">
      <c r="A88" s="79" t="s">
        <v>113</v>
      </c>
      <c r="B88" s="80" t="s">
        <v>114</v>
      </c>
      <c r="C88" s="81"/>
      <c r="D88" s="81"/>
      <c r="E88" s="81"/>
      <c r="F88" s="81"/>
      <c r="G88" s="81"/>
      <c r="H88" s="82"/>
      <c r="I88" s="83"/>
      <c r="J88" s="216">
        <f>'Stato Pat - Att-Pas P2018-C2016'!J88</f>
        <v>0</v>
      </c>
      <c r="K88" s="216"/>
      <c r="L88" s="85"/>
      <c r="M88" s="86"/>
    </row>
    <row r="89" spans="1:15" s="19" customFormat="1" ht="27" customHeight="1">
      <c r="A89" s="79"/>
      <c r="B89" s="87" t="s">
        <v>16</v>
      </c>
      <c r="C89" s="88" t="s">
        <v>115</v>
      </c>
      <c r="D89" s="88"/>
      <c r="E89" s="88"/>
      <c r="F89" s="88"/>
      <c r="G89" s="88"/>
      <c r="H89" s="82"/>
      <c r="I89" s="83"/>
      <c r="J89" s="216">
        <f>'Stato Pat - Att-Pas P2018-C2016'!J89</f>
        <v>0</v>
      </c>
      <c r="K89" s="216"/>
      <c r="L89" s="85">
        <f>J89-K89</f>
        <v>0</v>
      </c>
      <c r="M89" s="86" t="str">
        <f>IF(K89=0,"-    ",L89/K89)</f>
        <v xml:space="preserve">-    </v>
      </c>
    </row>
    <row r="90" spans="1:15" s="19" customFormat="1" ht="27" customHeight="1">
      <c r="A90" s="79"/>
      <c r="B90" s="87" t="s">
        <v>28</v>
      </c>
      <c r="C90" s="88" t="s">
        <v>116</v>
      </c>
      <c r="D90" s="88"/>
      <c r="E90" s="88"/>
      <c r="F90" s="88"/>
      <c r="G90" s="88"/>
      <c r="H90" s="82"/>
      <c r="I90" s="83"/>
      <c r="J90" s="216">
        <f>'Stato Pat - Att-Pas P2018-C2016'!J90</f>
        <v>0</v>
      </c>
      <c r="K90" s="216"/>
      <c r="L90" s="85">
        <f>J90-K90</f>
        <v>0</v>
      </c>
      <c r="M90" s="86" t="str">
        <f>IF(K90=0,"-    ",L90/K90)</f>
        <v xml:space="preserve">-    </v>
      </c>
    </row>
    <row r="91" spans="1:15" s="19" customFormat="1" ht="27" customHeight="1">
      <c r="A91" s="115"/>
      <c r="B91" s="64" t="s">
        <v>117</v>
      </c>
      <c r="C91" s="65"/>
      <c r="D91" s="65"/>
      <c r="E91" s="65"/>
      <c r="F91" s="65"/>
      <c r="G91" s="65"/>
      <c r="H91" s="66"/>
      <c r="I91" s="67"/>
      <c r="J91" s="271">
        <f>'Stato Pat - Att-Pas P2018-C2016'!J91</f>
        <v>0</v>
      </c>
      <c r="K91" s="271">
        <v>0</v>
      </c>
      <c r="L91" s="69">
        <f>J91-K91</f>
        <v>0</v>
      </c>
      <c r="M91" s="70" t="str">
        <f>IF(K91=0,"-    ",L91/K91)</f>
        <v xml:space="preserve">-    </v>
      </c>
    </row>
    <row r="92" spans="1:15" s="78" customFormat="1" ht="9" customHeight="1" thickBot="1">
      <c r="A92" s="71"/>
      <c r="B92" s="72"/>
      <c r="C92" s="73"/>
      <c r="D92" s="73"/>
      <c r="E92" s="73"/>
      <c r="F92" s="73"/>
      <c r="G92" s="73"/>
      <c r="H92" s="74"/>
      <c r="I92" s="75"/>
      <c r="J92" s="224">
        <f>'Stato Pat - Att-Pas P2018-C2016'!J92</f>
        <v>0</v>
      </c>
      <c r="K92" s="224"/>
      <c r="L92" s="76"/>
      <c r="M92" s="77"/>
    </row>
    <row r="93" spans="1:15" s="78" customFormat="1" ht="27" customHeight="1" thickTop="1" thickBot="1">
      <c r="A93" s="116" t="s">
        <v>118</v>
      </c>
      <c r="B93" s="117"/>
      <c r="C93" s="118"/>
      <c r="D93" s="119"/>
      <c r="E93" s="119"/>
      <c r="F93" s="119"/>
      <c r="G93" s="118"/>
      <c r="H93" s="120"/>
      <c r="I93" s="121"/>
      <c r="J93" s="307">
        <f>'Stato Pat - Att-Pas P2018-C2016'!J93</f>
        <v>97322982</v>
      </c>
      <c r="K93" s="307">
        <v>134801551</v>
      </c>
      <c r="L93" s="122">
        <f t="shared" si="0"/>
        <v>-37478569</v>
      </c>
      <c r="M93" s="123">
        <f t="shared" si="1"/>
        <v>-0.27802772833081124</v>
      </c>
      <c r="N93" s="124"/>
      <c r="O93" s="125"/>
    </row>
    <row r="94" spans="1:15" s="78" customFormat="1" ht="9" customHeight="1" thickTop="1">
      <c r="A94" s="126"/>
      <c r="B94" s="127"/>
      <c r="C94" s="128"/>
      <c r="D94" s="128"/>
      <c r="E94" s="128"/>
      <c r="F94" s="128"/>
      <c r="G94" s="128"/>
      <c r="H94" s="129"/>
      <c r="I94" s="130"/>
      <c r="J94" s="617">
        <f>'Stato Pat - Att-Pas P2018-C2016'!J94</f>
        <v>0</v>
      </c>
      <c r="K94" s="617"/>
      <c r="L94" s="131"/>
      <c r="M94" s="132"/>
      <c r="N94" s="133"/>
    </row>
    <row r="95" spans="1:15" s="78" customFormat="1" ht="27" customHeight="1">
      <c r="A95" s="79" t="s">
        <v>119</v>
      </c>
      <c r="B95" s="80" t="s">
        <v>120</v>
      </c>
      <c r="C95" s="81"/>
      <c r="D95" s="134"/>
      <c r="E95" s="134"/>
      <c r="F95" s="134"/>
      <c r="G95" s="92"/>
      <c r="H95" s="82"/>
      <c r="I95" s="83"/>
      <c r="J95" s="216">
        <f>'Stato Pat - Att-Pas P2018-C2016'!J95</f>
        <v>0</v>
      </c>
      <c r="K95" s="216"/>
      <c r="L95" s="76"/>
      <c r="M95" s="77"/>
      <c r="N95" s="133"/>
    </row>
    <row r="96" spans="1:15" s="78" customFormat="1" ht="27" customHeight="1">
      <c r="A96" s="71"/>
      <c r="B96" s="87" t="s">
        <v>18</v>
      </c>
      <c r="C96" s="135" t="s">
        <v>121</v>
      </c>
      <c r="D96" s="81"/>
      <c r="E96" s="134"/>
      <c r="F96" s="134"/>
      <c r="G96" s="92"/>
      <c r="H96" s="74"/>
      <c r="I96" s="75"/>
      <c r="J96" s="224">
        <f>'Stato Pat - Att-Pas P2018-C2016'!J96</f>
        <v>0</v>
      </c>
      <c r="K96" s="224"/>
      <c r="L96" s="76">
        <f t="shared" si="0"/>
        <v>0</v>
      </c>
      <c r="M96" s="77" t="str">
        <f t="shared" si="1"/>
        <v xml:space="preserve">-    </v>
      </c>
    </row>
    <row r="97" spans="1:13" s="78" customFormat="1" ht="27" customHeight="1">
      <c r="A97" s="71"/>
      <c r="B97" s="87" t="s">
        <v>20</v>
      </c>
      <c r="C97" s="135" t="s">
        <v>122</v>
      </c>
      <c r="D97" s="81"/>
      <c r="E97" s="134"/>
      <c r="F97" s="134"/>
      <c r="G97" s="92"/>
      <c r="H97" s="74"/>
      <c r="I97" s="75"/>
      <c r="J97" s="224">
        <f>'Stato Pat - Att-Pas P2018-C2016'!J97</f>
        <v>2000</v>
      </c>
      <c r="K97" s="224">
        <v>2000</v>
      </c>
      <c r="L97" s="76">
        <f>J97-K97</f>
        <v>0</v>
      </c>
      <c r="M97" s="77">
        <f t="shared" si="1"/>
        <v>0</v>
      </c>
    </row>
    <row r="98" spans="1:13" s="78" customFormat="1" ht="27" customHeight="1">
      <c r="A98" s="71"/>
      <c r="B98" s="87" t="s">
        <v>22</v>
      </c>
      <c r="C98" s="135" t="s">
        <v>123</v>
      </c>
      <c r="D98" s="81"/>
      <c r="E98" s="134"/>
      <c r="F98" s="134"/>
      <c r="G98" s="92"/>
      <c r="H98" s="74"/>
      <c r="I98" s="75"/>
      <c r="J98" s="224">
        <f>'Stato Pat - Att-Pas P2018-C2016'!J98</f>
        <v>0</v>
      </c>
      <c r="K98" s="224"/>
      <c r="L98" s="76">
        <f>J98-K98</f>
        <v>0</v>
      </c>
      <c r="M98" s="77" t="str">
        <f t="shared" si="1"/>
        <v xml:space="preserve">-    </v>
      </c>
    </row>
    <row r="99" spans="1:13" s="78" customFormat="1" ht="27" customHeight="1">
      <c r="A99" s="71"/>
      <c r="B99" s="87" t="s">
        <v>24</v>
      </c>
      <c r="C99" s="135" t="s">
        <v>124</v>
      </c>
      <c r="D99" s="81"/>
      <c r="E99" s="134"/>
      <c r="F99" s="134"/>
      <c r="G99" s="92"/>
      <c r="H99" s="74"/>
      <c r="I99" s="75"/>
      <c r="J99" s="224">
        <f>'Stato Pat - Att-Pas P2018-C2016'!J99</f>
        <v>0</v>
      </c>
      <c r="K99" s="224"/>
      <c r="L99" s="76">
        <f t="shared" si="0"/>
        <v>0</v>
      </c>
      <c r="M99" s="77" t="str">
        <f t="shared" si="1"/>
        <v xml:space="preserve">-    </v>
      </c>
    </row>
    <row r="100" spans="1:13" s="19" customFormat="1" ht="27" customHeight="1" thickBot="1">
      <c r="A100" s="136"/>
      <c r="B100" s="137" t="s">
        <v>125</v>
      </c>
      <c r="C100" s="138"/>
      <c r="D100" s="138"/>
      <c r="E100" s="138"/>
      <c r="F100" s="138"/>
      <c r="G100" s="138"/>
      <c r="H100" s="139"/>
      <c r="I100" s="140"/>
      <c r="J100" s="618">
        <f>'Stato Pat - Att-Pas P2018-C2016'!J100</f>
        <v>2000</v>
      </c>
      <c r="K100" s="618">
        <v>2000</v>
      </c>
      <c r="L100" s="141">
        <f>J100-K100</f>
        <v>0</v>
      </c>
      <c r="M100" s="142">
        <f>IF(K100=0,"-    ",L100/K100)</f>
        <v>0</v>
      </c>
    </row>
    <row r="101" spans="1:13" ht="16.5" thickBot="1">
      <c r="A101" s="143"/>
      <c r="B101" s="787"/>
      <c r="C101" s="788"/>
      <c r="D101" s="788"/>
      <c r="E101" s="788"/>
      <c r="F101" s="788"/>
      <c r="G101" s="144"/>
      <c r="H101" s="145"/>
      <c r="I101" s="145"/>
    </row>
    <row r="102" spans="1:13" ht="22.5">
      <c r="A102" s="2"/>
      <c r="B102" s="3"/>
      <c r="C102" s="3"/>
      <c r="D102" s="3"/>
      <c r="E102" s="3"/>
      <c r="F102" s="3"/>
      <c r="G102" s="760" t="s">
        <v>126</v>
      </c>
      <c r="H102" s="762" t="s">
        <v>127</v>
      </c>
      <c r="I102" s="762"/>
      <c r="J102" s="762"/>
      <c r="K102" s="763"/>
      <c r="L102" s="766" t="s">
        <v>10</v>
      </c>
      <c r="M102" s="767"/>
    </row>
    <row r="103" spans="1:13" ht="20.25" customHeight="1" thickBot="1">
      <c r="A103" s="5"/>
      <c r="B103" s="6"/>
      <c r="C103" s="6"/>
      <c r="D103" s="6"/>
      <c r="E103" s="6"/>
      <c r="F103" s="6"/>
      <c r="G103" s="761"/>
      <c r="H103" s="764"/>
      <c r="I103" s="764"/>
      <c r="J103" s="764"/>
      <c r="K103" s="765"/>
      <c r="L103" s="768"/>
      <c r="M103" s="769"/>
    </row>
    <row r="104" spans="1:13" ht="18.75" thickBot="1">
      <c r="A104" s="7"/>
      <c r="B104" s="7"/>
      <c r="C104" s="7"/>
      <c r="D104" s="7"/>
      <c r="E104" s="7"/>
      <c r="F104" s="7"/>
      <c r="G104" s="7"/>
      <c r="H104" s="8"/>
      <c r="I104" s="8"/>
      <c r="J104" s="614"/>
      <c r="K104" s="635"/>
      <c r="L104" s="9"/>
      <c r="M104" s="9"/>
    </row>
    <row r="105" spans="1:13" ht="31.5" customHeight="1">
      <c r="A105" s="770" t="s">
        <v>11</v>
      </c>
      <c r="B105" s="771"/>
      <c r="C105" s="771"/>
      <c r="D105" s="771"/>
      <c r="E105" s="771"/>
      <c r="F105" s="771"/>
      <c r="G105" s="771"/>
      <c r="H105" s="771"/>
      <c r="I105" s="772"/>
      <c r="J105" s="776" t="str">
        <f>J4</f>
        <v>Preventivo
2018</v>
      </c>
      <c r="K105" s="776" t="str">
        <f>K4</f>
        <v>Preventivo
2017</v>
      </c>
      <c r="L105" s="778" t="str">
        <f>L4</f>
        <v>VARIAZIONE PREV. 2018 - 2017</v>
      </c>
      <c r="M105" s="779"/>
    </row>
    <row r="106" spans="1:13" ht="15.75" customHeight="1">
      <c r="A106" s="773"/>
      <c r="B106" s="774"/>
      <c r="C106" s="774"/>
      <c r="D106" s="774"/>
      <c r="E106" s="774"/>
      <c r="F106" s="774"/>
      <c r="G106" s="774"/>
      <c r="H106" s="774"/>
      <c r="I106" s="775"/>
      <c r="J106" s="777"/>
      <c r="K106" s="777"/>
      <c r="L106" s="11" t="s">
        <v>12</v>
      </c>
      <c r="M106" s="12" t="s">
        <v>13</v>
      </c>
    </row>
    <row r="107" spans="1:13">
      <c r="A107" s="13" t="s">
        <v>14</v>
      </c>
      <c r="B107" s="14" t="s">
        <v>128</v>
      </c>
      <c r="C107" s="14"/>
      <c r="D107" s="14"/>
      <c r="E107" s="14"/>
      <c r="F107" s="14"/>
      <c r="G107" s="14"/>
      <c r="H107" s="146"/>
      <c r="I107" s="147"/>
      <c r="J107" s="207"/>
      <c r="K107" s="207"/>
      <c r="L107" s="149"/>
      <c r="M107" s="18"/>
    </row>
    <row r="108" spans="1:13">
      <c r="A108" s="90"/>
      <c r="B108" s="93"/>
      <c r="C108" s="150" t="s">
        <v>16</v>
      </c>
      <c r="D108" s="88" t="s">
        <v>129</v>
      </c>
      <c r="E108" s="92"/>
      <c r="F108" s="73"/>
      <c r="G108" s="73"/>
      <c r="H108" s="151"/>
      <c r="I108" s="152"/>
      <c r="J108" s="216">
        <f>'Stato Pat - Att-Pas P2018-C2016'!J108</f>
        <v>-3158583</v>
      </c>
      <c r="K108" s="216">
        <v>-3158583</v>
      </c>
      <c r="L108" s="154">
        <f t="shared" ref="L108:L158" si="8">J108-K108</f>
        <v>0</v>
      </c>
      <c r="M108" s="86">
        <f t="shared" ref="M108:M158" si="9">IF(K108=0,"-    ",L108/K108)</f>
        <v>0</v>
      </c>
    </row>
    <row r="109" spans="1:13">
      <c r="A109" s="90"/>
      <c r="B109" s="93"/>
      <c r="C109" s="150" t="s">
        <v>28</v>
      </c>
      <c r="D109" s="88" t="s">
        <v>130</v>
      </c>
      <c r="E109" s="92"/>
      <c r="F109" s="73"/>
      <c r="G109" s="34"/>
      <c r="H109" s="151"/>
      <c r="I109" s="152"/>
      <c r="J109" s="216">
        <f>'Stato Pat - Att-Pas P2018-C2016'!J109</f>
        <v>41245187</v>
      </c>
      <c r="K109" s="216">
        <v>54343833</v>
      </c>
      <c r="L109" s="154">
        <f t="shared" si="8"/>
        <v>-13098646</v>
      </c>
      <c r="M109" s="86">
        <f t="shared" si="9"/>
        <v>-0.2410327957543959</v>
      </c>
    </row>
    <row r="110" spans="1:13">
      <c r="A110" s="30"/>
      <c r="B110" s="33"/>
      <c r="C110" s="155"/>
      <c r="D110" s="33" t="s">
        <v>18</v>
      </c>
      <c r="E110" s="34" t="s">
        <v>131</v>
      </c>
      <c r="F110" s="34"/>
      <c r="G110" s="34"/>
      <c r="H110" s="156"/>
      <c r="I110" s="157"/>
      <c r="J110" s="259">
        <f>'Stato Pat - Att-Pas P2018-C2016'!J110</f>
        <v>0</v>
      </c>
      <c r="K110" s="259"/>
      <c r="L110" s="38">
        <f t="shared" si="8"/>
        <v>0</v>
      </c>
      <c r="M110" s="39" t="str">
        <f t="shared" si="9"/>
        <v xml:space="preserve">-    </v>
      </c>
    </row>
    <row r="111" spans="1:13">
      <c r="A111" s="30"/>
      <c r="B111" s="33"/>
      <c r="C111" s="33"/>
      <c r="D111" s="33" t="s">
        <v>20</v>
      </c>
      <c r="E111" s="34" t="s">
        <v>132</v>
      </c>
      <c r="F111" s="34"/>
      <c r="G111" s="34"/>
      <c r="H111" s="35"/>
      <c r="I111" s="36"/>
      <c r="J111" s="247">
        <f>'Stato Pat - Att-Pas P2018-C2016'!J111</f>
        <v>0</v>
      </c>
      <c r="K111" s="247">
        <v>0</v>
      </c>
      <c r="L111" s="38">
        <f t="shared" si="8"/>
        <v>0</v>
      </c>
      <c r="M111" s="39" t="str">
        <f t="shared" si="9"/>
        <v xml:space="preserve">-    </v>
      </c>
    </row>
    <row r="112" spans="1:13">
      <c r="A112" s="100"/>
      <c r="B112" s="103"/>
      <c r="C112" s="103"/>
      <c r="D112" s="103"/>
      <c r="E112" s="158" t="s">
        <v>31</v>
      </c>
      <c r="F112" s="158" t="s">
        <v>133</v>
      </c>
      <c r="G112" s="104"/>
      <c r="H112" s="159"/>
      <c r="I112" s="160"/>
      <c r="J112" s="240">
        <f>'Stato Pat - Att-Pas P2018-C2016'!J112</f>
        <v>0</v>
      </c>
      <c r="K112" s="240"/>
      <c r="L112" s="46">
        <f t="shared" si="8"/>
        <v>0</v>
      </c>
      <c r="M112" s="47" t="str">
        <f t="shared" si="9"/>
        <v xml:space="preserve">-    </v>
      </c>
    </row>
    <row r="113" spans="1:13">
      <c r="A113" s="30"/>
      <c r="B113" s="33"/>
      <c r="C113" s="33"/>
      <c r="D113" s="103"/>
      <c r="E113" s="158" t="s">
        <v>33</v>
      </c>
      <c r="F113" s="42" t="s">
        <v>134</v>
      </c>
      <c r="G113" s="34"/>
      <c r="H113" s="43"/>
      <c r="I113" s="44"/>
      <c r="J113" s="615">
        <f>'Stato Pat - Att-Pas P2018-C2016'!J113</f>
        <v>0</v>
      </c>
      <c r="K113" s="615"/>
      <c r="L113" s="46">
        <f t="shared" si="8"/>
        <v>0</v>
      </c>
      <c r="M113" s="47" t="str">
        <f t="shared" si="9"/>
        <v xml:space="preserve">-    </v>
      </c>
    </row>
    <row r="114" spans="1:13">
      <c r="A114" s="30"/>
      <c r="B114" s="33"/>
      <c r="C114" s="33"/>
      <c r="D114" s="103"/>
      <c r="E114" s="158" t="s">
        <v>56</v>
      </c>
      <c r="F114" s="42" t="s">
        <v>135</v>
      </c>
      <c r="G114" s="34"/>
      <c r="H114" s="43"/>
      <c r="I114" s="44"/>
      <c r="J114" s="616">
        <f>'Stato Pat - Att-Pas P2018-C2016'!J114</f>
        <v>0</v>
      </c>
      <c r="K114" s="615">
        <v>0</v>
      </c>
      <c r="L114" s="46">
        <f t="shared" si="8"/>
        <v>0</v>
      </c>
      <c r="M114" s="47" t="str">
        <f t="shared" si="9"/>
        <v xml:space="preserve">-    </v>
      </c>
    </row>
    <row r="115" spans="1:13">
      <c r="A115" s="30"/>
      <c r="B115" s="33"/>
      <c r="C115" s="33"/>
      <c r="D115" s="33" t="s">
        <v>22</v>
      </c>
      <c r="E115" s="34" t="s">
        <v>136</v>
      </c>
      <c r="F115" s="34"/>
      <c r="G115" s="34"/>
      <c r="H115" s="35"/>
      <c r="I115" s="36"/>
      <c r="J115" s="240">
        <f>'Stato Pat - Att-Pas P2018-C2016'!J115</f>
        <v>36283943</v>
      </c>
      <c r="K115" s="247">
        <v>48456358</v>
      </c>
      <c r="L115" s="38">
        <f t="shared" si="8"/>
        <v>-12172415</v>
      </c>
      <c r="M115" s="39">
        <f t="shared" si="9"/>
        <v>-0.25120367073398292</v>
      </c>
    </row>
    <row r="116" spans="1:13">
      <c r="A116" s="30"/>
      <c r="B116" s="33"/>
      <c r="C116" s="33"/>
      <c r="D116" s="33" t="s">
        <v>24</v>
      </c>
      <c r="E116" s="34" t="s">
        <v>137</v>
      </c>
      <c r="F116" s="34"/>
      <c r="G116" s="34"/>
      <c r="H116" s="35"/>
      <c r="I116" s="36"/>
      <c r="J116" s="240">
        <f>'Stato Pat - Att-Pas P2018-C2016'!J116</f>
        <v>0</v>
      </c>
      <c r="K116" s="247"/>
      <c r="L116" s="38">
        <f t="shared" si="8"/>
        <v>0</v>
      </c>
      <c r="M116" s="39" t="str">
        <f t="shared" si="9"/>
        <v xml:space="preserve">-    </v>
      </c>
    </row>
    <row r="117" spans="1:13">
      <c r="A117" s="30"/>
      <c r="B117" s="33"/>
      <c r="C117" s="33"/>
      <c r="D117" s="33" t="s">
        <v>26</v>
      </c>
      <c r="E117" s="34" t="s">
        <v>138</v>
      </c>
      <c r="F117" s="34"/>
      <c r="G117" s="34"/>
      <c r="H117" s="35"/>
      <c r="I117" s="36"/>
      <c r="J117" s="247">
        <f>'Stato Pat - Att-Pas P2018-C2016'!J117</f>
        <v>4961244</v>
      </c>
      <c r="K117" s="247">
        <v>5887475</v>
      </c>
      <c r="L117" s="38">
        <f t="shared" si="8"/>
        <v>-926231</v>
      </c>
      <c r="M117" s="39">
        <f t="shared" si="9"/>
        <v>-0.15732228162327652</v>
      </c>
    </row>
    <row r="118" spans="1:13">
      <c r="A118" s="30"/>
      <c r="B118" s="33"/>
      <c r="C118" s="155" t="s">
        <v>51</v>
      </c>
      <c r="D118" s="22" t="s">
        <v>139</v>
      </c>
      <c r="E118" s="32"/>
      <c r="F118" s="34"/>
      <c r="G118" s="34"/>
      <c r="H118" s="156"/>
      <c r="I118" s="157"/>
      <c r="J118" s="259">
        <f>'Stato Pat - Att-Pas P2018-C2016'!J118</f>
        <v>20000</v>
      </c>
      <c r="K118" s="259">
        <v>20000</v>
      </c>
      <c r="L118" s="161">
        <f t="shared" si="8"/>
        <v>0</v>
      </c>
      <c r="M118" s="27">
        <f t="shared" si="9"/>
        <v>0</v>
      </c>
    </row>
    <row r="119" spans="1:13">
      <c r="A119" s="30"/>
      <c r="B119" s="33"/>
      <c r="C119" s="155" t="s">
        <v>106</v>
      </c>
      <c r="D119" s="22" t="s">
        <v>140</v>
      </c>
      <c r="E119" s="32"/>
      <c r="F119" s="34"/>
      <c r="G119" s="34"/>
      <c r="H119" s="156"/>
      <c r="I119" s="157"/>
      <c r="J119" s="259">
        <f>'Stato Pat - Att-Pas P2018-C2016'!J119</f>
        <v>0</v>
      </c>
      <c r="K119" s="259"/>
      <c r="L119" s="161">
        <f>J119-K119</f>
        <v>0</v>
      </c>
      <c r="M119" s="27" t="str">
        <f>IF(K119=0,"-    ",L119/K119)</f>
        <v xml:space="preserve">-    </v>
      </c>
    </row>
    <row r="120" spans="1:13">
      <c r="A120" s="90"/>
      <c r="B120" s="93"/>
      <c r="C120" s="150" t="s">
        <v>141</v>
      </c>
      <c r="D120" s="88" t="s">
        <v>142</v>
      </c>
      <c r="E120" s="92"/>
      <c r="F120" s="73"/>
      <c r="G120" s="73"/>
      <c r="H120" s="151"/>
      <c r="I120" s="152"/>
      <c r="J120" s="216">
        <f>'Stato Pat - Att-Pas P2018-C2016'!J120</f>
        <v>190977576</v>
      </c>
      <c r="K120" s="216">
        <v>190977576</v>
      </c>
      <c r="L120" s="154">
        <f t="shared" si="8"/>
        <v>0</v>
      </c>
      <c r="M120" s="86">
        <f t="shared" si="9"/>
        <v>0</v>
      </c>
    </row>
    <row r="121" spans="1:13">
      <c r="A121" s="90"/>
      <c r="B121" s="93"/>
      <c r="C121" s="150" t="s">
        <v>143</v>
      </c>
      <c r="D121" s="88" t="s">
        <v>144</v>
      </c>
      <c r="E121" s="92"/>
      <c r="F121" s="73"/>
      <c r="G121" s="73"/>
      <c r="H121" s="151"/>
      <c r="I121" s="152"/>
      <c r="J121" s="216">
        <f>'Stato Pat - Att-Pas P2018-C2016'!J121</f>
        <v>-188600119.63999993</v>
      </c>
      <c r="K121" s="216">
        <v>-183844436</v>
      </c>
      <c r="L121" s="154">
        <f t="shared" si="8"/>
        <v>-4755683.6399999261</v>
      </c>
      <c r="M121" s="86">
        <f t="shared" si="9"/>
        <v>2.5867976988979562E-2</v>
      </c>
    </row>
    <row r="122" spans="1:13">
      <c r="A122" s="90"/>
      <c r="B122" s="93"/>
      <c r="C122" s="150" t="s">
        <v>145</v>
      </c>
      <c r="D122" s="88" t="s">
        <v>146</v>
      </c>
      <c r="E122" s="92"/>
      <c r="F122" s="73"/>
      <c r="G122" s="73"/>
      <c r="H122" s="151"/>
      <c r="I122" s="152"/>
      <c r="J122" s="216">
        <f>'Stato Pat - Att-Pas P2018-C2016'!J122</f>
        <v>0</v>
      </c>
      <c r="K122" s="216">
        <v>0</v>
      </c>
      <c r="L122" s="154">
        <f t="shared" si="8"/>
        <v>0</v>
      </c>
      <c r="M122" s="86" t="str">
        <f t="shared" si="9"/>
        <v xml:space="preserve">-    </v>
      </c>
    </row>
    <row r="123" spans="1:13">
      <c r="A123" s="115"/>
      <c r="B123" s="65" t="s">
        <v>63</v>
      </c>
      <c r="C123" s="65"/>
      <c r="D123" s="65"/>
      <c r="E123" s="65"/>
      <c r="F123" s="65"/>
      <c r="G123" s="65"/>
      <c r="H123" s="66"/>
      <c r="I123" s="67"/>
      <c r="J123" s="271">
        <f>'Stato Pat - Att-Pas P2018-C2016'!J123</f>
        <v>40484060.360000074</v>
      </c>
      <c r="K123" s="271">
        <v>58338390</v>
      </c>
      <c r="L123" s="69">
        <f t="shared" si="8"/>
        <v>-17854329.639999926</v>
      </c>
      <c r="M123" s="70">
        <f t="shared" si="9"/>
        <v>-0.30604769243717433</v>
      </c>
    </row>
    <row r="124" spans="1:13">
      <c r="A124" s="71"/>
      <c r="B124" s="93"/>
      <c r="C124" s="73"/>
      <c r="D124" s="73"/>
      <c r="E124" s="73"/>
      <c r="F124" s="73"/>
      <c r="G124" s="73"/>
      <c r="H124" s="162"/>
      <c r="I124" s="163"/>
      <c r="J124" s="224">
        <f>'Stato Pat - Att-Pas P2018-C2016'!J124</f>
        <v>0</v>
      </c>
      <c r="K124" s="224"/>
      <c r="L124" s="164"/>
      <c r="M124" s="77"/>
    </row>
    <row r="125" spans="1:13" s="166" customFormat="1">
      <c r="A125" s="79" t="s">
        <v>64</v>
      </c>
      <c r="B125" s="165" t="s">
        <v>147</v>
      </c>
      <c r="C125" s="88"/>
      <c r="D125" s="88"/>
      <c r="E125" s="88"/>
      <c r="F125" s="88"/>
      <c r="G125" s="88"/>
      <c r="H125" s="151"/>
      <c r="I125" s="152"/>
      <c r="J125" s="216">
        <f>'Stato Pat - Att-Pas P2018-C2016'!J125</f>
        <v>0</v>
      </c>
      <c r="K125" s="216"/>
      <c r="L125" s="154"/>
      <c r="M125" s="86"/>
    </row>
    <row r="126" spans="1:13" s="166" customFormat="1">
      <c r="A126" s="30"/>
      <c r="B126" s="32"/>
      <c r="C126" s="155" t="s">
        <v>18</v>
      </c>
      <c r="D126" s="22" t="s">
        <v>148</v>
      </c>
      <c r="E126" s="34"/>
      <c r="F126" s="34"/>
      <c r="G126" s="34"/>
      <c r="H126" s="156"/>
      <c r="I126" s="157"/>
      <c r="J126" s="259">
        <f>'Stato Pat - Att-Pas P2018-C2016'!J126</f>
        <v>0</v>
      </c>
      <c r="K126" s="259">
        <v>276533</v>
      </c>
      <c r="L126" s="161">
        <f t="shared" si="8"/>
        <v>-276533</v>
      </c>
      <c r="M126" s="27">
        <f t="shared" si="9"/>
        <v>-1</v>
      </c>
    </row>
    <row r="127" spans="1:13" s="166" customFormat="1">
      <c r="A127" s="30"/>
      <c r="B127" s="32"/>
      <c r="C127" s="155" t="s">
        <v>20</v>
      </c>
      <c r="D127" s="22" t="s">
        <v>149</v>
      </c>
      <c r="E127" s="34"/>
      <c r="F127" s="34"/>
      <c r="G127" s="34"/>
      <c r="H127" s="156"/>
      <c r="I127" s="157"/>
      <c r="J127" s="259">
        <f>'Stato Pat - Att-Pas P2018-C2016'!J127</f>
        <v>10000000</v>
      </c>
      <c r="K127" s="259">
        <v>10000000</v>
      </c>
      <c r="L127" s="161">
        <f t="shared" si="8"/>
        <v>0</v>
      </c>
      <c r="M127" s="27">
        <f t="shared" si="9"/>
        <v>0</v>
      </c>
    </row>
    <row r="128" spans="1:13" s="166" customFormat="1">
      <c r="A128" s="30"/>
      <c r="B128" s="32"/>
      <c r="C128" s="155" t="s">
        <v>22</v>
      </c>
      <c r="D128" s="22" t="s">
        <v>150</v>
      </c>
      <c r="E128" s="34"/>
      <c r="F128" s="34"/>
      <c r="G128" s="34"/>
      <c r="H128" s="156"/>
      <c r="I128" s="157"/>
      <c r="J128" s="259">
        <f>'Stato Pat - Att-Pas P2018-C2016'!J128</f>
        <v>0</v>
      </c>
      <c r="K128" s="259"/>
      <c r="L128" s="161">
        <f t="shared" si="8"/>
        <v>0</v>
      </c>
      <c r="M128" s="27" t="str">
        <f t="shared" si="9"/>
        <v xml:space="preserve">-    </v>
      </c>
    </row>
    <row r="129" spans="1:13" s="166" customFormat="1">
      <c r="A129" s="30"/>
      <c r="B129" s="32"/>
      <c r="C129" s="155" t="s">
        <v>24</v>
      </c>
      <c r="D129" s="22" t="s">
        <v>151</v>
      </c>
      <c r="E129" s="34"/>
      <c r="F129" s="34"/>
      <c r="G129" s="34"/>
      <c r="H129" s="156"/>
      <c r="I129" s="157"/>
      <c r="J129" s="259">
        <f>'Stato Pat - Att-Pas P2018-C2016'!J129</f>
        <v>6000000</v>
      </c>
      <c r="K129" s="259">
        <v>2000000</v>
      </c>
      <c r="L129" s="161">
        <f t="shared" si="8"/>
        <v>4000000</v>
      </c>
      <c r="M129" s="27">
        <f t="shared" si="9"/>
        <v>2</v>
      </c>
    </row>
    <row r="130" spans="1:13" s="166" customFormat="1">
      <c r="A130" s="30"/>
      <c r="B130" s="167"/>
      <c r="C130" s="155" t="s">
        <v>26</v>
      </c>
      <c r="D130" s="22" t="s">
        <v>152</v>
      </c>
      <c r="E130" s="34"/>
      <c r="F130" s="34"/>
      <c r="G130" s="34"/>
      <c r="H130" s="156"/>
      <c r="I130" s="157"/>
      <c r="J130" s="259">
        <f>'Stato Pat - Att-Pas P2018-C2016'!J130</f>
        <v>2500000</v>
      </c>
      <c r="K130" s="259">
        <v>4500000</v>
      </c>
      <c r="L130" s="161">
        <f t="shared" si="8"/>
        <v>-2000000</v>
      </c>
      <c r="M130" s="27">
        <f t="shared" si="9"/>
        <v>-0.44444444444444442</v>
      </c>
    </row>
    <row r="131" spans="1:13" s="166" customFormat="1">
      <c r="A131" s="115"/>
      <c r="B131" s="65" t="s">
        <v>112</v>
      </c>
      <c r="C131" s="65"/>
      <c r="D131" s="65"/>
      <c r="E131" s="65"/>
      <c r="F131" s="65"/>
      <c r="G131" s="65"/>
      <c r="H131" s="66"/>
      <c r="I131" s="67"/>
      <c r="J131" s="271">
        <f>'Stato Pat - Att-Pas P2018-C2016'!J131</f>
        <v>18500000</v>
      </c>
      <c r="K131" s="271">
        <v>16776533</v>
      </c>
      <c r="L131" s="69">
        <f t="shared" si="8"/>
        <v>1723467</v>
      </c>
      <c r="M131" s="70">
        <f t="shared" si="9"/>
        <v>0.10273082048597287</v>
      </c>
    </row>
    <row r="132" spans="1:13" s="166" customFormat="1">
      <c r="A132" s="71"/>
      <c r="B132" s="93"/>
      <c r="C132" s="73"/>
      <c r="D132" s="73"/>
      <c r="E132" s="73"/>
      <c r="F132" s="73"/>
      <c r="G132" s="73"/>
      <c r="H132" s="162"/>
      <c r="I132" s="163"/>
      <c r="J132" s="224">
        <f>'Stato Pat - Att-Pas P2018-C2016'!J132</f>
        <v>0</v>
      </c>
      <c r="K132" s="224"/>
      <c r="L132" s="164"/>
      <c r="M132" s="77"/>
    </row>
    <row r="133" spans="1:13" s="166" customFormat="1">
      <c r="A133" s="79" t="s">
        <v>113</v>
      </c>
      <c r="B133" s="165" t="s">
        <v>153</v>
      </c>
      <c r="C133" s="88"/>
      <c r="D133" s="88"/>
      <c r="E133" s="88"/>
      <c r="F133" s="88"/>
      <c r="G133" s="88"/>
      <c r="H133" s="151"/>
      <c r="I133" s="152"/>
      <c r="J133" s="216">
        <f>'Stato Pat - Att-Pas P2018-C2016'!J133</f>
        <v>0</v>
      </c>
      <c r="K133" s="216"/>
      <c r="L133" s="154"/>
      <c r="M133" s="86"/>
    </row>
    <row r="134" spans="1:13" s="166" customFormat="1">
      <c r="A134" s="90"/>
      <c r="B134" s="92"/>
      <c r="C134" s="150" t="s">
        <v>18</v>
      </c>
      <c r="D134" s="88" t="s">
        <v>154</v>
      </c>
      <c r="E134" s="92"/>
      <c r="F134" s="73"/>
      <c r="G134" s="73"/>
      <c r="H134" s="151"/>
      <c r="I134" s="152"/>
      <c r="J134" s="216">
        <f>'Stato Pat - Att-Pas P2018-C2016'!J134</f>
        <v>2650000</v>
      </c>
      <c r="K134" s="216">
        <v>2200000</v>
      </c>
      <c r="L134" s="154">
        <f t="shared" si="8"/>
        <v>450000</v>
      </c>
      <c r="M134" s="86">
        <f t="shared" si="9"/>
        <v>0.20454545454545456</v>
      </c>
    </row>
    <row r="135" spans="1:13" s="166" customFormat="1">
      <c r="A135" s="90"/>
      <c r="B135" s="92"/>
      <c r="C135" s="150" t="s">
        <v>20</v>
      </c>
      <c r="D135" s="88" t="s">
        <v>155</v>
      </c>
      <c r="E135" s="92"/>
      <c r="F135" s="73"/>
      <c r="G135" s="73"/>
      <c r="H135" s="151"/>
      <c r="I135" s="152"/>
      <c r="J135" s="216">
        <f>'Stato Pat - Att-Pas P2018-C2016'!J135</f>
        <v>0</v>
      </c>
      <c r="K135" s="216">
        <v>0</v>
      </c>
      <c r="L135" s="154">
        <f t="shared" si="8"/>
        <v>0</v>
      </c>
      <c r="M135" s="86" t="str">
        <f t="shared" si="9"/>
        <v xml:space="preserve">-    </v>
      </c>
    </row>
    <row r="136" spans="1:13" s="166" customFormat="1">
      <c r="A136" s="115"/>
      <c r="B136" s="65" t="s">
        <v>117</v>
      </c>
      <c r="C136" s="65"/>
      <c r="D136" s="65"/>
      <c r="E136" s="65"/>
      <c r="F136" s="65"/>
      <c r="G136" s="65"/>
      <c r="H136" s="66"/>
      <c r="I136" s="67"/>
      <c r="J136" s="271">
        <f>'Stato Pat - Att-Pas P2018-C2016'!J136</f>
        <v>2650000</v>
      </c>
      <c r="K136" s="271">
        <v>2200000</v>
      </c>
      <c r="L136" s="69">
        <f t="shared" si="8"/>
        <v>450000</v>
      </c>
      <c r="M136" s="70">
        <f t="shared" si="9"/>
        <v>0.20454545454545456</v>
      </c>
    </row>
    <row r="137" spans="1:13" s="166" customFormat="1">
      <c r="A137" s="71"/>
      <c r="B137" s="93"/>
      <c r="C137" s="73"/>
      <c r="D137" s="73"/>
      <c r="E137" s="73"/>
      <c r="F137" s="73"/>
      <c r="G137" s="168"/>
      <c r="H137" s="169"/>
      <c r="I137" s="170"/>
      <c r="J137" s="224">
        <f>'Stato Pat - Att-Pas P2018-C2016'!J137</f>
        <v>0</v>
      </c>
      <c r="K137" s="224"/>
      <c r="L137" s="164"/>
      <c r="M137" s="77"/>
    </row>
    <row r="138" spans="1:13" s="166" customFormat="1">
      <c r="A138" s="79" t="s">
        <v>119</v>
      </c>
      <c r="B138" s="793" t="s">
        <v>156</v>
      </c>
      <c r="C138" s="793"/>
      <c r="D138" s="793"/>
      <c r="E138" s="793"/>
      <c r="F138" s="793"/>
      <c r="G138" s="793"/>
      <c r="H138" s="171"/>
      <c r="I138" s="172"/>
      <c r="J138" s="216">
        <f>'Stato Pat - Att-Pas P2018-C2016'!J138</f>
        <v>0</v>
      </c>
      <c r="K138" s="216"/>
      <c r="L138" s="154"/>
      <c r="M138" s="86"/>
    </row>
    <row r="139" spans="1:13" s="166" customFormat="1">
      <c r="A139" s="79"/>
      <c r="B139" s="173"/>
      <c r="C139" s="173"/>
      <c r="D139" s="173"/>
      <c r="E139" s="173"/>
      <c r="F139" s="173"/>
      <c r="G139" s="173"/>
      <c r="H139" s="94" t="s">
        <v>49</v>
      </c>
      <c r="I139" s="94" t="s">
        <v>50</v>
      </c>
      <c r="J139" s="216">
        <f>'Stato Pat - Att-Pas P2018-C2016'!J139</f>
        <v>0</v>
      </c>
      <c r="K139" s="216"/>
      <c r="L139" s="154"/>
      <c r="M139" s="86"/>
    </row>
    <row r="140" spans="1:13" s="166" customFormat="1">
      <c r="A140" s="79"/>
      <c r="B140" s="135"/>
      <c r="C140" s="150" t="s">
        <v>18</v>
      </c>
      <c r="D140" s="88" t="s">
        <v>157</v>
      </c>
      <c r="E140" s="88"/>
      <c r="F140" s="88"/>
      <c r="G140" s="174"/>
      <c r="H140" s="148"/>
      <c r="I140" s="147"/>
      <c r="J140" s="216">
        <f>'Stato Pat - Att-Pas P2018-C2016'!J140</f>
        <v>0</v>
      </c>
      <c r="K140" s="216">
        <v>0</v>
      </c>
      <c r="L140" s="154">
        <f t="shared" ref="L140:L154" si="10">J140-K140</f>
        <v>0</v>
      </c>
      <c r="M140" s="86" t="str">
        <f t="shared" ref="M140:M154" si="11">IF(K140=0,"-    ",L140/K140)</f>
        <v xml:space="preserve">-    </v>
      </c>
    </row>
    <row r="141" spans="1:13" s="166" customFormat="1">
      <c r="A141" s="79"/>
      <c r="B141" s="135"/>
      <c r="C141" s="150" t="s">
        <v>20</v>
      </c>
      <c r="D141" s="22" t="s">
        <v>158</v>
      </c>
      <c r="E141" s="22"/>
      <c r="F141" s="155"/>
      <c r="G141" s="175"/>
      <c r="H141" s="152"/>
      <c r="I141" s="152"/>
      <c r="J141" s="216">
        <f>'Stato Pat - Att-Pas P2018-C2016'!J141</f>
        <v>0</v>
      </c>
      <c r="K141" s="216">
        <v>0</v>
      </c>
      <c r="L141" s="154">
        <f t="shared" si="10"/>
        <v>0</v>
      </c>
      <c r="M141" s="86" t="str">
        <f t="shared" si="11"/>
        <v xml:space="preserve">-    </v>
      </c>
    </row>
    <row r="142" spans="1:13" s="166" customFormat="1">
      <c r="A142" s="79"/>
      <c r="B142" s="135"/>
      <c r="C142" s="155" t="s">
        <v>22</v>
      </c>
      <c r="D142" s="22" t="s">
        <v>159</v>
      </c>
      <c r="E142" s="22"/>
      <c r="F142" s="22"/>
      <c r="G142" s="175"/>
      <c r="H142" s="152">
        <f>J142</f>
        <v>1900000</v>
      </c>
      <c r="I142" s="152"/>
      <c r="J142" s="216">
        <f>'Stato Pat - Att-Pas P2018-C2016'!J142</f>
        <v>1900000</v>
      </c>
      <c r="K142" s="216">
        <v>1900000</v>
      </c>
      <c r="L142" s="154">
        <f t="shared" si="10"/>
        <v>0</v>
      </c>
      <c r="M142" s="86">
        <f t="shared" si="11"/>
        <v>0</v>
      </c>
    </row>
    <row r="143" spans="1:13" s="166" customFormat="1">
      <c r="A143" s="79"/>
      <c r="B143" s="135"/>
      <c r="C143" s="150" t="s">
        <v>24</v>
      </c>
      <c r="D143" s="88" t="s">
        <v>160</v>
      </c>
      <c r="E143" s="88"/>
      <c r="F143" s="88"/>
      <c r="G143" s="174"/>
      <c r="H143" s="152">
        <f t="shared" ref="H143:H157" si="12">J143</f>
        <v>1000000</v>
      </c>
      <c r="I143" s="152"/>
      <c r="J143" s="216">
        <f>'Stato Pat - Att-Pas P2018-C2016'!J143</f>
        <v>1000000</v>
      </c>
      <c r="K143" s="216">
        <v>600000</v>
      </c>
      <c r="L143" s="154">
        <f t="shared" si="10"/>
        <v>400000</v>
      </c>
      <c r="M143" s="86">
        <f t="shared" si="11"/>
        <v>0.66666666666666663</v>
      </c>
    </row>
    <row r="144" spans="1:13" s="166" customFormat="1">
      <c r="A144" s="79"/>
      <c r="B144" s="135"/>
      <c r="C144" s="155" t="s">
        <v>26</v>
      </c>
      <c r="D144" s="22" t="s">
        <v>161</v>
      </c>
      <c r="E144" s="22"/>
      <c r="F144" s="155"/>
      <c r="G144" s="175"/>
      <c r="H144" s="152">
        <f t="shared" si="12"/>
        <v>1240000</v>
      </c>
      <c r="I144" s="153">
        <f>SUM(I145:I150)</f>
        <v>0</v>
      </c>
      <c r="J144" s="216">
        <f>'Stato Pat - Att-Pas P2018-C2016'!J144</f>
        <v>1240000</v>
      </c>
      <c r="K144" s="216">
        <v>1240000</v>
      </c>
      <c r="L144" s="154">
        <f t="shared" si="10"/>
        <v>0</v>
      </c>
      <c r="M144" s="86">
        <f t="shared" si="11"/>
        <v>0</v>
      </c>
    </row>
    <row r="145" spans="1:13" s="166" customFormat="1">
      <c r="A145" s="79"/>
      <c r="B145" s="32"/>
      <c r="C145" s="33"/>
      <c r="D145" s="52" t="s">
        <v>31</v>
      </c>
      <c r="E145" s="42" t="s">
        <v>162</v>
      </c>
      <c r="F145" s="42"/>
      <c r="G145" s="176"/>
      <c r="H145" s="152">
        <f t="shared" si="12"/>
        <v>0</v>
      </c>
      <c r="I145" s="152"/>
      <c r="J145" s="216">
        <f>'Stato Pat - Att-Pas P2018-C2016'!J145</f>
        <v>0</v>
      </c>
      <c r="K145" s="216">
        <v>0</v>
      </c>
      <c r="L145" s="154">
        <f t="shared" si="10"/>
        <v>0</v>
      </c>
      <c r="M145" s="86" t="str">
        <f t="shared" si="11"/>
        <v xml:space="preserve">-    </v>
      </c>
    </row>
    <row r="146" spans="1:13" s="166" customFormat="1">
      <c r="A146" s="79"/>
      <c r="B146" s="32"/>
      <c r="C146" s="33"/>
      <c r="D146" s="177" t="s">
        <v>33</v>
      </c>
      <c r="E146" s="789" t="s">
        <v>163</v>
      </c>
      <c r="F146" s="789"/>
      <c r="G146" s="790"/>
      <c r="H146" s="152">
        <f t="shared" si="12"/>
        <v>0</v>
      </c>
      <c r="I146" s="178"/>
      <c r="J146" s="216">
        <f>'Stato Pat - Att-Pas P2018-C2016'!J146</f>
        <v>0</v>
      </c>
      <c r="K146" s="216">
        <v>0</v>
      </c>
      <c r="L146" s="154">
        <f t="shared" si="10"/>
        <v>0</v>
      </c>
      <c r="M146" s="86" t="str">
        <f t="shared" si="11"/>
        <v xml:space="preserve">-    </v>
      </c>
    </row>
    <row r="147" spans="1:13" s="166" customFormat="1">
      <c r="A147" s="79"/>
      <c r="B147" s="32"/>
      <c r="C147" s="33"/>
      <c r="D147" s="177" t="s">
        <v>56</v>
      </c>
      <c r="E147" s="789" t="s">
        <v>164</v>
      </c>
      <c r="F147" s="789"/>
      <c r="G147" s="790"/>
      <c r="H147" s="152">
        <f t="shared" si="12"/>
        <v>0</v>
      </c>
      <c r="I147" s="178"/>
      <c r="J147" s="216">
        <f>'Stato Pat - Att-Pas P2018-C2016'!J147</f>
        <v>0</v>
      </c>
      <c r="K147" s="216">
        <v>0</v>
      </c>
      <c r="L147" s="154">
        <f t="shared" si="10"/>
        <v>0</v>
      </c>
      <c r="M147" s="86" t="str">
        <f t="shared" si="11"/>
        <v xml:space="preserve">-    </v>
      </c>
    </row>
    <row r="148" spans="1:13" s="166" customFormat="1">
      <c r="A148" s="79"/>
      <c r="B148" s="32"/>
      <c r="C148" s="33"/>
      <c r="D148" s="177" t="s">
        <v>58</v>
      </c>
      <c r="E148" s="158" t="s">
        <v>165</v>
      </c>
      <c r="F148" s="158"/>
      <c r="G148" s="97"/>
      <c r="H148" s="152">
        <f t="shared" si="12"/>
        <v>1100000</v>
      </c>
      <c r="I148" s="178"/>
      <c r="J148" s="216">
        <f>'Stato Pat - Att-Pas P2018-C2016'!J148</f>
        <v>1100000</v>
      </c>
      <c r="K148" s="637">
        <v>1100000</v>
      </c>
      <c r="L148" s="179">
        <f t="shared" si="10"/>
        <v>0</v>
      </c>
      <c r="M148" s="180">
        <f t="shared" si="11"/>
        <v>0</v>
      </c>
    </row>
    <row r="149" spans="1:13" s="166" customFormat="1">
      <c r="A149" s="79"/>
      <c r="B149" s="32"/>
      <c r="C149" s="33"/>
      <c r="D149" s="177" t="s">
        <v>166</v>
      </c>
      <c r="E149" s="158" t="s">
        <v>167</v>
      </c>
      <c r="F149" s="158"/>
      <c r="G149" s="97"/>
      <c r="H149" s="152">
        <f t="shared" si="12"/>
        <v>0</v>
      </c>
      <c r="I149" s="178"/>
      <c r="J149" s="216">
        <f>'Stato Pat - Att-Pas P2018-C2016'!J149</f>
        <v>0</v>
      </c>
      <c r="K149" s="216">
        <v>0</v>
      </c>
      <c r="L149" s="154">
        <f t="shared" si="10"/>
        <v>0</v>
      </c>
      <c r="M149" s="86" t="str">
        <f t="shared" si="11"/>
        <v xml:space="preserve">-    </v>
      </c>
    </row>
    <row r="150" spans="1:13" s="166" customFormat="1">
      <c r="A150" s="79"/>
      <c r="B150" s="92"/>
      <c r="C150" s="33"/>
      <c r="D150" s="177" t="s">
        <v>168</v>
      </c>
      <c r="E150" s="181" t="s">
        <v>169</v>
      </c>
      <c r="F150" s="73"/>
      <c r="G150" s="182"/>
      <c r="H150" s="152">
        <f t="shared" si="12"/>
        <v>140000</v>
      </c>
      <c r="I150" s="152"/>
      <c r="J150" s="216">
        <f>'Stato Pat - Att-Pas P2018-C2016'!J150</f>
        <v>140000</v>
      </c>
      <c r="K150" s="216">
        <v>140000</v>
      </c>
      <c r="L150" s="154">
        <f t="shared" si="10"/>
        <v>0</v>
      </c>
      <c r="M150" s="86">
        <f t="shared" si="11"/>
        <v>0</v>
      </c>
    </row>
    <row r="151" spans="1:13" s="166" customFormat="1">
      <c r="A151" s="79"/>
      <c r="B151" s="92"/>
      <c r="C151" s="150" t="s">
        <v>41</v>
      </c>
      <c r="D151" s="791" t="s">
        <v>170</v>
      </c>
      <c r="E151" s="791"/>
      <c r="F151" s="791"/>
      <c r="G151" s="792"/>
      <c r="H151" s="152">
        <f t="shared" si="12"/>
        <v>0</v>
      </c>
      <c r="I151" s="152"/>
      <c r="J151" s="216">
        <f>'Stato Pat - Att-Pas P2018-C2016'!J151</f>
        <v>0</v>
      </c>
      <c r="K151" s="216">
        <v>0</v>
      </c>
      <c r="L151" s="154">
        <f t="shared" si="10"/>
        <v>0</v>
      </c>
      <c r="M151" s="86" t="str">
        <f t="shared" si="11"/>
        <v xml:space="preserve">-    </v>
      </c>
    </row>
    <row r="152" spans="1:13" s="166" customFormat="1">
      <c r="A152" s="79"/>
      <c r="B152" s="92"/>
      <c r="C152" s="150" t="s">
        <v>43</v>
      </c>
      <c r="D152" s="88" t="s">
        <v>171</v>
      </c>
      <c r="E152" s="88"/>
      <c r="F152" s="88"/>
      <c r="G152" s="174"/>
      <c r="H152" s="152">
        <f t="shared" si="12"/>
        <v>18798921.640000001</v>
      </c>
      <c r="I152" s="152"/>
      <c r="J152" s="216">
        <f>'Stato Pat - Att-Pas P2018-C2016'!J152</f>
        <v>18798921.640000001</v>
      </c>
      <c r="K152" s="216">
        <v>40996628</v>
      </c>
      <c r="L152" s="154">
        <f t="shared" si="10"/>
        <v>-22197706.359999999</v>
      </c>
      <c r="M152" s="86">
        <f t="shared" si="11"/>
        <v>-0.54145200332085852</v>
      </c>
    </row>
    <row r="153" spans="1:13" s="166" customFormat="1">
      <c r="A153" s="183"/>
      <c r="B153" s="92"/>
      <c r="C153" s="150" t="s">
        <v>45</v>
      </c>
      <c r="D153" s="88" t="s">
        <v>172</v>
      </c>
      <c r="E153" s="88"/>
      <c r="F153" s="150"/>
      <c r="G153" s="174"/>
      <c r="H153" s="152">
        <f t="shared" si="12"/>
        <v>0</v>
      </c>
      <c r="I153" s="152"/>
      <c r="J153" s="216">
        <f>'Stato Pat - Att-Pas P2018-C2016'!J153</f>
        <v>0</v>
      </c>
      <c r="K153" s="216">
        <v>0</v>
      </c>
      <c r="L153" s="154">
        <f t="shared" si="10"/>
        <v>0</v>
      </c>
      <c r="M153" s="86" t="str">
        <f t="shared" si="11"/>
        <v xml:space="preserve">-    </v>
      </c>
    </row>
    <row r="154" spans="1:13" s="166" customFormat="1">
      <c r="A154" s="183"/>
      <c r="B154" s="92"/>
      <c r="C154" s="150" t="s">
        <v>47</v>
      </c>
      <c r="D154" s="88" t="s">
        <v>173</v>
      </c>
      <c r="E154" s="88"/>
      <c r="F154" s="88"/>
      <c r="G154" s="174"/>
      <c r="H154" s="152">
        <f t="shared" si="12"/>
        <v>2650000</v>
      </c>
      <c r="I154" s="152"/>
      <c r="J154" s="216">
        <f>'Stato Pat - Att-Pas P2018-C2016'!J154</f>
        <v>2650000</v>
      </c>
      <c r="K154" s="216">
        <v>2650000</v>
      </c>
      <c r="L154" s="154">
        <f t="shared" si="10"/>
        <v>0</v>
      </c>
      <c r="M154" s="86">
        <f t="shared" si="11"/>
        <v>0</v>
      </c>
    </row>
    <row r="155" spans="1:13" s="166" customFormat="1">
      <c r="A155" s="183"/>
      <c r="B155" s="92"/>
      <c r="C155" s="150" t="s">
        <v>174</v>
      </c>
      <c r="D155" s="88" t="s">
        <v>175</v>
      </c>
      <c r="E155" s="88"/>
      <c r="F155" s="150"/>
      <c r="G155" s="174"/>
      <c r="H155" s="152">
        <f t="shared" si="12"/>
        <v>0</v>
      </c>
      <c r="I155" s="152"/>
      <c r="J155" s="216">
        <f>'Stato Pat - Att-Pas P2018-C2016'!J155</f>
        <v>0</v>
      </c>
      <c r="K155" s="216">
        <v>0</v>
      </c>
      <c r="L155" s="154">
        <f t="shared" si="8"/>
        <v>0</v>
      </c>
      <c r="M155" s="86" t="str">
        <f t="shared" si="9"/>
        <v xml:space="preserve">-    </v>
      </c>
    </row>
    <row r="156" spans="1:13" s="166" customFormat="1">
      <c r="A156" s="184"/>
      <c r="B156" s="92"/>
      <c r="C156" s="150" t="s">
        <v>176</v>
      </c>
      <c r="D156" s="88" t="s">
        <v>177</v>
      </c>
      <c r="E156" s="88"/>
      <c r="F156" s="88"/>
      <c r="G156" s="174"/>
      <c r="H156" s="152">
        <f t="shared" si="12"/>
        <v>6100000</v>
      </c>
      <c r="I156" s="157"/>
      <c r="J156" s="216">
        <f>'Stato Pat - Att-Pas P2018-C2016'!J156</f>
        <v>6100000</v>
      </c>
      <c r="K156" s="259">
        <v>6100000</v>
      </c>
      <c r="L156" s="161">
        <f t="shared" si="8"/>
        <v>0</v>
      </c>
      <c r="M156" s="27">
        <f t="shared" si="9"/>
        <v>0</v>
      </c>
    </row>
    <row r="157" spans="1:13" s="166" customFormat="1">
      <c r="A157" s="30"/>
      <c r="B157" s="92"/>
      <c r="C157" s="185" t="s">
        <v>178</v>
      </c>
      <c r="D157" s="186" t="s">
        <v>179</v>
      </c>
      <c r="E157" s="186"/>
      <c r="F157" s="185"/>
      <c r="G157" s="187"/>
      <c r="H157" s="152">
        <f t="shared" si="12"/>
        <v>4000000</v>
      </c>
      <c r="I157" s="36"/>
      <c r="J157" s="216">
        <f>'Stato Pat - Att-Pas P2018-C2016'!J157</f>
        <v>4000000</v>
      </c>
      <c r="K157" s="247">
        <v>4000000</v>
      </c>
      <c r="L157" s="38">
        <f t="shared" si="8"/>
        <v>0</v>
      </c>
      <c r="M157" s="39">
        <f t="shared" si="9"/>
        <v>0</v>
      </c>
    </row>
    <row r="158" spans="1:13" s="166" customFormat="1">
      <c r="A158" s="115"/>
      <c r="B158" s="65" t="s">
        <v>125</v>
      </c>
      <c r="C158" s="65"/>
      <c r="D158" s="65"/>
      <c r="E158" s="65"/>
      <c r="F158" s="65"/>
      <c r="G158" s="188"/>
      <c r="H158" s="68">
        <f>SUM(H140:H144)+SUM(H151:H157)</f>
        <v>35688921.640000001</v>
      </c>
      <c r="I158" s="68">
        <f>SUM(I140:I144)+SUM(I151:I157)</f>
        <v>0</v>
      </c>
      <c r="J158" s="271">
        <f>'Stato Pat - Att-Pas P2018-C2016'!J158</f>
        <v>35688921.640000001</v>
      </c>
      <c r="K158" s="271">
        <v>57486628</v>
      </c>
      <c r="L158" s="69">
        <f t="shared" si="8"/>
        <v>-21797706.359999999</v>
      </c>
      <c r="M158" s="70">
        <f t="shared" si="9"/>
        <v>-0.37917872587691176</v>
      </c>
    </row>
    <row r="159" spans="1:13" s="166" customFormat="1">
      <c r="A159" s="71"/>
      <c r="B159" s="93"/>
      <c r="C159" s="73"/>
      <c r="D159" s="73"/>
      <c r="E159" s="73"/>
      <c r="F159" s="73"/>
      <c r="G159" s="168"/>
      <c r="H159" s="189"/>
      <c r="I159" s="190"/>
      <c r="J159" s="224">
        <f>'Stato Pat - Att-Pas P2018-C2016'!J159</f>
        <v>0</v>
      </c>
      <c r="K159" s="224"/>
      <c r="L159" s="76"/>
      <c r="M159" s="77"/>
    </row>
    <row r="160" spans="1:13" s="166" customFormat="1">
      <c r="A160" s="79" t="s">
        <v>180</v>
      </c>
      <c r="B160" s="165" t="s">
        <v>181</v>
      </c>
      <c r="C160" s="81"/>
      <c r="D160" s="81"/>
      <c r="E160" s="81"/>
      <c r="F160" s="81"/>
      <c r="G160" s="81"/>
      <c r="H160" s="82"/>
      <c r="I160" s="83"/>
      <c r="J160" s="216">
        <f>'Stato Pat - Att-Pas P2018-C2016'!J160</f>
        <v>0</v>
      </c>
      <c r="K160" s="216"/>
      <c r="L160" s="85"/>
      <c r="M160" s="86"/>
    </row>
    <row r="161" spans="1:13" s="166" customFormat="1">
      <c r="A161" s="79"/>
      <c r="B161" s="150" t="s">
        <v>18</v>
      </c>
      <c r="C161" s="88" t="s">
        <v>182</v>
      </c>
      <c r="D161" s="88"/>
      <c r="E161" s="88"/>
      <c r="F161" s="88"/>
      <c r="G161" s="88"/>
      <c r="H161" s="82"/>
      <c r="I161" s="83"/>
      <c r="J161" s="216">
        <f>'Stato Pat - Att-Pas P2018-C2016'!J161</f>
        <v>0</v>
      </c>
      <c r="K161" s="216"/>
      <c r="L161" s="85">
        <f>J161-K161</f>
        <v>0</v>
      </c>
      <c r="M161" s="86" t="str">
        <f>IF(K161=0,"-    ",L161/K161)</f>
        <v xml:space="preserve">-    </v>
      </c>
    </row>
    <row r="162" spans="1:13" s="166" customFormat="1">
      <c r="A162" s="79"/>
      <c r="B162" s="150" t="s">
        <v>20</v>
      </c>
      <c r="C162" s="88" t="s">
        <v>183</v>
      </c>
      <c r="D162" s="88"/>
      <c r="E162" s="88"/>
      <c r="F162" s="88"/>
      <c r="G162" s="88"/>
      <c r="H162" s="82"/>
      <c r="I162" s="83"/>
      <c r="J162" s="216">
        <f>'Stato Pat - Att-Pas P2018-C2016'!J162</f>
        <v>0</v>
      </c>
      <c r="K162" s="216">
        <v>0</v>
      </c>
      <c r="L162" s="85">
        <f>J162-K162</f>
        <v>0</v>
      </c>
      <c r="M162" s="86" t="str">
        <f>IF(K162=0,"-    ",L162/K162)</f>
        <v xml:space="preserve">-    </v>
      </c>
    </row>
    <row r="163" spans="1:13" s="166" customFormat="1">
      <c r="A163" s="115"/>
      <c r="B163" s="65" t="s">
        <v>184</v>
      </c>
      <c r="C163" s="65"/>
      <c r="D163" s="65"/>
      <c r="E163" s="65"/>
      <c r="F163" s="65"/>
      <c r="G163" s="65"/>
      <c r="H163" s="66"/>
      <c r="I163" s="67"/>
      <c r="J163" s="271">
        <f>'Stato Pat - Att-Pas P2018-C2016'!J163</f>
        <v>0</v>
      </c>
      <c r="K163" s="271">
        <v>0</v>
      </c>
      <c r="L163" s="69">
        <f>J163-K163</f>
        <v>0</v>
      </c>
      <c r="M163" s="70" t="str">
        <f>IF(K163=0,"-    ",L163/K163)</f>
        <v xml:space="preserve">-    </v>
      </c>
    </row>
    <row r="164" spans="1:13" s="166" customFormat="1" ht="16.5" thickBot="1">
      <c r="A164" s="71"/>
      <c r="B164" s="93"/>
      <c r="C164" s="73"/>
      <c r="D164" s="73"/>
      <c r="E164" s="73"/>
      <c r="F164" s="73"/>
      <c r="G164" s="73"/>
      <c r="H164" s="74"/>
      <c r="I164" s="75"/>
      <c r="J164" s="224">
        <f>'Stato Pat - Att-Pas P2018-C2016'!J164</f>
        <v>0</v>
      </c>
      <c r="K164" s="224"/>
      <c r="L164" s="76"/>
      <c r="M164" s="77"/>
    </row>
    <row r="165" spans="1:13" s="166" customFormat="1" ht="17.25" thickTop="1" thickBot="1">
      <c r="A165" s="116" t="s">
        <v>185</v>
      </c>
      <c r="B165" s="191"/>
      <c r="C165" s="118"/>
      <c r="D165" s="119"/>
      <c r="E165" s="119"/>
      <c r="F165" s="119"/>
      <c r="G165" s="118"/>
      <c r="H165" s="120"/>
      <c r="I165" s="121"/>
      <c r="J165" s="307">
        <f>'Stato Pat - Att-Pas P2018-C2016'!J165</f>
        <v>97322982.000000075</v>
      </c>
      <c r="K165" s="307">
        <v>134801551</v>
      </c>
      <c r="L165" s="122">
        <f>J165-K165</f>
        <v>-37478568.999999925</v>
      </c>
      <c r="M165" s="123">
        <f>IF(K165=0,"-    ",L165/K165)</f>
        <v>-0.27802772833081074</v>
      </c>
    </row>
    <row r="166" spans="1:13" s="166" customFormat="1" ht="16.5" thickTop="1">
      <c r="A166" s="71"/>
      <c r="B166" s="93"/>
      <c r="C166" s="73"/>
      <c r="D166" s="73"/>
      <c r="E166" s="73"/>
      <c r="F166" s="73"/>
      <c r="G166" s="73"/>
      <c r="H166" s="74"/>
      <c r="I166" s="75"/>
      <c r="J166" s="224">
        <f>'Stato Pat - Att-Pas P2018-C2016'!J166</f>
        <v>0</v>
      </c>
      <c r="K166" s="224"/>
      <c r="L166" s="76"/>
      <c r="M166" s="77"/>
    </row>
    <row r="167" spans="1:13" s="166" customFormat="1">
      <c r="A167" s="79" t="s">
        <v>186</v>
      </c>
      <c r="B167" s="165" t="s">
        <v>120</v>
      </c>
      <c r="C167" s="81"/>
      <c r="D167" s="134"/>
      <c r="E167" s="134"/>
      <c r="F167" s="134"/>
      <c r="G167" s="92"/>
      <c r="H167" s="82"/>
      <c r="I167" s="83"/>
      <c r="J167" s="216">
        <f>'Stato Pat - Att-Pas P2018-C2016'!J167</f>
        <v>0</v>
      </c>
      <c r="K167" s="216"/>
      <c r="L167" s="76"/>
      <c r="M167" s="77"/>
    </row>
    <row r="168" spans="1:13" s="166" customFormat="1">
      <c r="A168" s="71"/>
      <c r="B168" s="150" t="s">
        <v>18</v>
      </c>
      <c r="C168" s="135" t="s">
        <v>121</v>
      </c>
      <c r="D168" s="134"/>
      <c r="E168" s="134"/>
      <c r="F168" s="134"/>
      <c r="G168" s="92"/>
      <c r="H168" s="74"/>
      <c r="I168" s="75"/>
      <c r="J168" s="224">
        <f>'Stato Pat - Att-Pas P2018-C2016'!J168</f>
        <v>0</v>
      </c>
      <c r="K168" s="224"/>
      <c r="L168" s="76">
        <f>J168-K168</f>
        <v>0</v>
      </c>
      <c r="M168" s="77" t="str">
        <f>IF(K168=0,"-    ",L168/K168)</f>
        <v xml:space="preserve">-    </v>
      </c>
    </row>
    <row r="169" spans="1:13" s="166" customFormat="1">
      <c r="A169" s="71"/>
      <c r="B169" s="150" t="s">
        <v>20</v>
      </c>
      <c r="C169" s="135" t="s">
        <v>122</v>
      </c>
      <c r="D169" s="134"/>
      <c r="E169" s="134"/>
      <c r="F169" s="134"/>
      <c r="G169" s="92"/>
      <c r="H169" s="74"/>
      <c r="I169" s="75"/>
      <c r="J169" s="224">
        <f>'Stato Pat - Att-Pas P2018-C2016'!J169</f>
        <v>2000</v>
      </c>
      <c r="K169" s="224">
        <v>2000</v>
      </c>
      <c r="L169" s="76">
        <f>J169-K169</f>
        <v>0</v>
      </c>
      <c r="M169" s="77">
        <f>IF(K169=0,"-    ",L169/K169)</f>
        <v>0</v>
      </c>
    </row>
    <row r="170" spans="1:13" s="166" customFormat="1">
      <c r="A170" s="71"/>
      <c r="B170" s="150" t="s">
        <v>22</v>
      </c>
      <c r="C170" s="135" t="s">
        <v>123</v>
      </c>
      <c r="D170" s="134"/>
      <c r="E170" s="134"/>
      <c r="F170" s="134"/>
      <c r="G170" s="92"/>
      <c r="H170" s="74"/>
      <c r="I170" s="75"/>
      <c r="J170" s="224">
        <f>'Stato Pat - Att-Pas P2018-C2016'!J170</f>
        <v>0</v>
      </c>
      <c r="K170" s="224"/>
      <c r="L170" s="76">
        <f>J170-K170</f>
        <v>0</v>
      </c>
      <c r="M170" s="77" t="str">
        <f>IF(K170=0,"-    ",L170/K170)</f>
        <v xml:space="preserve">-    </v>
      </c>
    </row>
    <row r="171" spans="1:13" s="166" customFormat="1">
      <c r="A171" s="71"/>
      <c r="B171" s="150" t="s">
        <v>24</v>
      </c>
      <c r="C171" s="135" t="s">
        <v>124</v>
      </c>
      <c r="D171" s="134"/>
      <c r="E171" s="134"/>
      <c r="F171" s="134"/>
      <c r="G171" s="92"/>
      <c r="H171" s="74"/>
      <c r="I171" s="75"/>
      <c r="J171" s="224">
        <f>'Stato Pat - Att-Pas P2018-C2016'!J171</f>
        <v>0</v>
      </c>
      <c r="K171" s="224"/>
      <c r="L171" s="76">
        <f>J171-K171</f>
        <v>0</v>
      </c>
      <c r="M171" s="77" t="str">
        <f>IF(K171=0,"-    ",L171/K171)</f>
        <v xml:space="preserve">-    </v>
      </c>
    </row>
    <row r="172" spans="1:13" s="166" customFormat="1" ht="16.5" thickBot="1">
      <c r="A172" s="136"/>
      <c r="B172" s="138" t="s">
        <v>187</v>
      </c>
      <c r="C172" s="138"/>
      <c r="D172" s="138"/>
      <c r="E172" s="138"/>
      <c r="F172" s="138"/>
      <c r="G172" s="138"/>
      <c r="H172" s="139"/>
      <c r="I172" s="140"/>
      <c r="J172" s="618">
        <f>'Stato Pat - Att-Pas P2018-C2016'!J172</f>
        <v>2000</v>
      </c>
      <c r="K172" s="618">
        <v>2000</v>
      </c>
      <c r="L172" s="141">
        <f>J172-K172</f>
        <v>0</v>
      </c>
      <c r="M172" s="142">
        <f>IF(K172=0,"-    ",L172/K172)</f>
        <v>0</v>
      </c>
    </row>
    <row r="173" spans="1:13" s="166" customFormat="1">
      <c r="A173" s="143"/>
      <c r="G173" s="10"/>
      <c r="H173" s="10"/>
      <c r="I173" s="10"/>
      <c r="J173" s="332"/>
      <c r="K173" s="332"/>
      <c r="L173" s="10"/>
      <c r="M173" s="10"/>
    </row>
    <row r="174" spans="1:13" s="166" customFormat="1">
      <c r="A174" s="143"/>
      <c r="G174" s="10"/>
      <c r="H174" s="10"/>
      <c r="I174" s="10"/>
      <c r="J174" s="332">
        <f>J165-J93</f>
        <v>0</v>
      </c>
      <c r="K174" s="332">
        <f>K165-K93</f>
        <v>0</v>
      </c>
      <c r="L174" s="192"/>
      <c r="M174" s="192"/>
    </row>
    <row r="175" spans="1:13" s="166" customFormat="1">
      <c r="A175" s="143"/>
      <c r="G175" s="10"/>
      <c r="H175" s="10"/>
      <c r="I175" s="10"/>
      <c r="J175" s="332"/>
      <c r="K175" s="332"/>
      <c r="L175" s="10"/>
      <c r="M175" s="10"/>
    </row>
    <row r="176" spans="1:13" s="166" customFormat="1">
      <c r="A176" s="143"/>
      <c r="G176" s="10"/>
      <c r="H176" s="10"/>
      <c r="I176" s="10"/>
      <c r="J176" s="332"/>
      <c r="K176" s="332"/>
      <c r="L176" s="10"/>
      <c r="M176" s="10"/>
    </row>
    <row r="177" spans="1:13" s="166" customFormat="1">
      <c r="A177" s="143"/>
      <c r="G177" s="10"/>
      <c r="H177" s="10"/>
      <c r="I177" s="10"/>
      <c r="J177" s="332"/>
      <c r="K177" s="332"/>
      <c r="L177" s="10"/>
      <c r="M177" s="10"/>
    </row>
    <row r="178" spans="1:13" s="166" customFormat="1">
      <c r="A178" s="143"/>
      <c r="G178" s="10"/>
      <c r="H178" s="10"/>
      <c r="I178" s="10"/>
      <c r="J178" s="332"/>
      <c r="K178" s="332"/>
      <c r="L178" s="10"/>
      <c r="M178" s="10"/>
    </row>
    <row r="179" spans="1:13" s="166" customFormat="1">
      <c r="A179" s="143"/>
      <c r="G179" s="10"/>
      <c r="H179" s="10"/>
      <c r="I179" s="10"/>
      <c r="J179" s="332"/>
      <c r="K179" s="332"/>
      <c r="L179" s="10"/>
      <c r="M179" s="10"/>
    </row>
    <row r="180" spans="1:13" s="166" customFormat="1">
      <c r="A180" s="143"/>
      <c r="G180" s="10"/>
      <c r="H180" s="10"/>
      <c r="I180" s="10"/>
      <c r="J180" s="332"/>
      <c r="K180" s="332"/>
      <c r="L180" s="10"/>
      <c r="M180" s="10"/>
    </row>
    <row r="181" spans="1:13" s="166" customFormat="1">
      <c r="A181" s="143"/>
      <c r="G181" s="10"/>
      <c r="H181" s="10"/>
      <c r="I181" s="10"/>
      <c r="J181" s="332"/>
      <c r="K181" s="332"/>
      <c r="L181" s="10"/>
      <c r="M181" s="10"/>
    </row>
    <row r="182" spans="1:13" s="166" customFormat="1">
      <c r="A182" s="143"/>
      <c r="G182" s="10"/>
      <c r="H182" s="10"/>
      <c r="I182" s="10"/>
      <c r="J182" s="332"/>
      <c r="K182" s="332"/>
      <c r="L182" s="10"/>
      <c r="M182" s="10"/>
    </row>
    <row r="183" spans="1:13" s="166" customFormat="1">
      <c r="A183" s="143"/>
      <c r="G183" s="10"/>
      <c r="H183" s="10"/>
      <c r="I183" s="10"/>
      <c r="J183" s="332"/>
      <c r="K183" s="332"/>
      <c r="L183" s="10"/>
      <c r="M183" s="10"/>
    </row>
    <row r="184" spans="1:13" s="166" customFormat="1">
      <c r="A184" s="143"/>
      <c r="G184" s="10"/>
      <c r="H184" s="10"/>
      <c r="I184" s="10"/>
      <c r="J184" s="332"/>
      <c r="K184" s="332"/>
      <c r="L184" s="10"/>
      <c r="M184" s="10"/>
    </row>
    <row r="185" spans="1:13" s="166" customFormat="1">
      <c r="A185" s="143"/>
      <c r="G185" s="10"/>
      <c r="H185" s="10"/>
      <c r="I185" s="10"/>
      <c r="J185" s="332"/>
      <c r="K185" s="332"/>
      <c r="L185" s="10"/>
      <c r="M185" s="10"/>
    </row>
    <row r="186" spans="1:13" s="166" customFormat="1">
      <c r="A186" s="143"/>
      <c r="G186" s="10"/>
      <c r="H186" s="10"/>
      <c r="I186" s="10"/>
      <c r="J186" s="332"/>
      <c r="K186" s="332"/>
      <c r="L186" s="10"/>
      <c r="M186" s="10"/>
    </row>
    <row r="187" spans="1:13" s="166" customFormat="1">
      <c r="A187" s="143"/>
      <c r="G187" s="10"/>
      <c r="H187" s="10"/>
      <c r="I187" s="10"/>
      <c r="J187" s="332"/>
      <c r="K187" s="332"/>
      <c r="L187" s="10"/>
      <c r="M187" s="10"/>
    </row>
    <row r="188" spans="1:13" s="166" customFormat="1">
      <c r="A188" s="143"/>
      <c r="G188" s="10"/>
      <c r="H188" s="10"/>
      <c r="I188" s="10"/>
      <c r="J188" s="332"/>
      <c r="K188" s="332"/>
      <c r="L188" s="10"/>
      <c r="M188" s="10"/>
    </row>
    <row r="189" spans="1:13" s="166" customFormat="1">
      <c r="A189" s="143"/>
      <c r="G189" s="10"/>
      <c r="H189" s="10"/>
      <c r="I189" s="10"/>
      <c r="J189" s="332"/>
      <c r="K189" s="332"/>
      <c r="L189" s="10"/>
      <c r="M189" s="10"/>
    </row>
    <row r="190" spans="1:13" s="166" customFormat="1">
      <c r="A190" s="143"/>
      <c r="G190" s="10"/>
      <c r="H190" s="10"/>
      <c r="I190" s="10"/>
      <c r="J190" s="332"/>
      <c r="K190" s="332"/>
      <c r="L190" s="10"/>
      <c r="M190" s="10"/>
    </row>
    <row r="191" spans="1:13" s="166" customFormat="1">
      <c r="A191" s="143"/>
      <c r="G191" s="10"/>
      <c r="H191" s="10"/>
      <c r="I191" s="10"/>
      <c r="J191" s="332"/>
      <c r="K191" s="332"/>
      <c r="L191" s="10"/>
      <c r="M191" s="10"/>
    </row>
    <row r="192" spans="1:13" s="166" customFormat="1">
      <c r="A192" s="143"/>
      <c r="G192" s="10"/>
      <c r="H192" s="10"/>
      <c r="I192" s="10"/>
      <c r="J192" s="332"/>
      <c r="K192" s="332"/>
      <c r="L192" s="10"/>
      <c r="M192" s="10"/>
    </row>
    <row r="193" spans="1:13" s="166" customFormat="1">
      <c r="A193" s="143"/>
      <c r="G193" s="10"/>
      <c r="H193" s="10"/>
      <c r="I193" s="10"/>
      <c r="J193" s="332"/>
      <c r="K193" s="332"/>
      <c r="L193" s="10"/>
      <c r="M193" s="10"/>
    </row>
    <row r="194" spans="1:13" s="166" customFormat="1">
      <c r="A194" s="143"/>
      <c r="G194" s="10"/>
      <c r="H194" s="10"/>
      <c r="I194" s="10"/>
      <c r="J194" s="332"/>
      <c r="K194" s="332"/>
      <c r="L194" s="10"/>
      <c r="M194" s="10"/>
    </row>
    <row r="195" spans="1:13" s="166" customFormat="1">
      <c r="A195" s="143"/>
      <c r="G195" s="10"/>
      <c r="H195" s="10"/>
      <c r="I195" s="10"/>
      <c r="J195" s="332"/>
      <c r="K195" s="332"/>
      <c r="L195" s="10"/>
      <c r="M195" s="10"/>
    </row>
    <row r="196" spans="1:13" s="166" customFormat="1">
      <c r="A196" s="143"/>
      <c r="G196" s="10"/>
      <c r="H196" s="10"/>
      <c r="I196" s="10"/>
      <c r="J196" s="332"/>
      <c r="K196" s="332"/>
      <c r="L196" s="10"/>
      <c r="M196" s="10"/>
    </row>
    <row r="197" spans="1:13" s="166" customFormat="1">
      <c r="A197" s="143"/>
      <c r="G197" s="10"/>
      <c r="H197" s="10"/>
      <c r="I197" s="10"/>
      <c r="J197" s="332"/>
      <c r="K197" s="332"/>
      <c r="L197" s="10"/>
      <c r="M197" s="10"/>
    </row>
    <row r="198" spans="1:13" s="166" customFormat="1">
      <c r="A198" s="143"/>
      <c r="G198" s="10"/>
      <c r="H198" s="10"/>
      <c r="I198" s="10"/>
      <c r="J198" s="332"/>
      <c r="K198" s="332"/>
      <c r="L198" s="10"/>
      <c r="M198" s="10"/>
    </row>
    <row r="199" spans="1:13" s="166" customFormat="1">
      <c r="A199" s="143"/>
      <c r="G199" s="10"/>
      <c r="H199" s="10"/>
      <c r="I199" s="10"/>
      <c r="J199" s="332"/>
      <c r="K199" s="332"/>
      <c r="L199" s="10"/>
      <c r="M199" s="10"/>
    </row>
    <row r="200" spans="1:13" s="166" customFormat="1">
      <c r="A200" s="143"/>
      <c r="G200" s="10"/>
      <c r="H200" s="10"/>
      <c r="I200" s="10"/>
      <c r="J200" s="332"/>
      <c r="K200" s="332"/>
      <c r="L200" s="10"/>
      <c r="M200" s="10"/>
    </row>
    <row r="201" spans="1:13" s="166" customFormat="1">
      <c r="A201" s="143"/>
      <c r="G201" s="10"/>
      <c r="H201" s="10"/>
      <c r="I201" s="10"/>
      <c r="J201" s="332"/>
      <c r="K201" s="332"/>
      <c r="L201" s="10"/>
      <c r="M201" s="10"/>
    </row>
    <row r="202" spans="1:13" s="166" customFormat="1">
      <c r="A202" s="143"/>
      <c r="G202" s="10"/>
      <c r="H202" s="10"/>
      <c r="I202" s="10"/>
      <c r="J202" s="332"/>
      <c r="K202" s="332"/>
      <c r="L202" s="10"/>
      <c r="M202" s="10"/>
    </row>
    <row r="203" spans="1:13" s="166" customFormat="1">
      <c r="A203" s="143"/>
      <c r="G203" s="10"/>
      <c r="H203" s="10"/>
      <c r="I203" s="10"/>
      <c r="J203" s="332"/>
      <c r="K203" s="332"/>
      <c r="L203" s="10"/>
      <c r="M203" s="10"/>
    </row>
    <row r="204" spans="1:13" s="166" customFormat="1">
      <c r="A204" s="143"/>
      <c r="G204" s="10"/>
      <c r="H204" s="10"/>
      <c r="I204" s="10"/>
      <c r="J204" s="332"/>
      <c r="K204" s="332"/>
      <c r="L204" s="10"/>
      <c r="M204" s="10"/>
    </row>
    <row r="205" spans="1:13" s="166" customFormat="1">
      <c r="A205" s="143"/>
      <c r="G205" s="10"/>
      <c r="H205" s="10"/>
      <c r="I205" s="10"/>
      <c r="J205" s="332"/>
      <c r="K205" s="332"/>
      <c r="L205" s="10"/>
      <c r="M205" s="10"/>
    </row>
    <row r="206" spans="1:13" s="166" customFormat="1">
      <c r="A206" s="143"/>
      <c r="G206" s="10"/>
      <c r="H206" s="10"/>
      <c r="I206" s="10"/>
      <c r="J206" s="332"/>
      <c r="K206" s="332"/>
      <c r="L206" s="10"/>
      <c r="M206" s="10"/>
    </row>
    <row r="207" spans="1:13" s="166" customFormat="1">
      <c r="A207" s="143"/>
      <c r="G207" s="10"/>
      <c r="H207" s="10"/>
      <c r="I207" s="10"/>
      <c r="J207" s="332"/>
      <c r="K207" s="332"/>
      <c r="L207" s="10"/>
      <c r="M207" s="10"/>
    </row>
    <row r="208" spans="1:13" s="166" customFormat="1">
      <c r="A208" s="143"/>
      <c r="G208" s="10"/>
      <c r="H208" s="10"/>
      <c r="I208" s="10"/>
      <c r="J208" s="332"/>
      <c r="K208" s="332"/>
      <c r="L208" s="10"/>
      <c r="M208" s="10"/>
    </row>
    <row r="209" spans="1:13" s="166" customFormat="1">
      <c r="A209" s="143"/>
      <c r="G209" s="10"/>
      <c r="H209" s="10"/>
      <c r="I209" s="10"/>
      <c r="J209" s="332"/>
      <c r="K209" s="332"/>
      <c r="L209" s="10"/>
      <c r="M209" s="10"/>
    </row>
    <row r="210" spans="1:13" s="166" customFormat="1">
      <c r="A210" s="143"/>
      <c r="G210" s="10"/>
      <c r="H210" s="10"/>
      <c r="I210" s="10"/>
      <c r="J210" s="332"/>
      <c r="K210" s="332"/>
      <c r="L210" s="10"/>
      <c r="M210" s="10"/>
    </row>
    <row r="211" spans="1:13" s="166" customFormat="1">
      <c r="A211" s="143"/>
      <c r="G211" s="10"/>
      <c r="H211" s="10"/>
      <c r="I211" s="10"/>
      <c r="J211" s="332"/>
      <c r="K211" s="332"/>
      <c r="L211" s="10"/>
      <c r="M211" s="10"/>
    </row>
    <row r="212" spans="1:13" s="166" customFormat="1">
      <c r="A212" s="143"/>
      <c r="G212" s="10"/>
      <c r="H212" s="10"/>
      <c r="I212" s="10"/>
      <c r="J212" s="332"/>
      <c r="K212" s="332"/>
      <c r="L212" s="10"/>
      <c r="M212" s="10"/>
    </row>
    <row r="213" spans="1:13" s="166" customFormat="1">
      <c r="A213" s="143"/>
      <c r="G213" s="10"/>
      <c r="H213" s="10"/>
      <c r="I213" s="10"/>
      <c r="J213" s="332"/>
      <c r="K213" s="332"/>
      <c r="L213" s="10"/>
      <c r="M213" s="10"/>
    </row>
    <row r="214" spans="1:13" s="166" customFormat="1">
      <c r="A214" s="143"/>
      <c r="G214" s="10"/>
      <c r="H214" s="10"/>
      <c r="I214" s="10"/>
      <c r="J214" s="332"/>
      <c r="K214" s="332"/>
      <c r="L214" s="10"/>
      <c r="M214" s="10"/>
    </row>
    <row r="215" spans="1:13" s="166" customFormat="1">
      <c r="A215" s="143"/>
      <c r="G215" s="10"/>
      <c r="H215" s="10"/>
      <c r="I215" s="10"/>
      <c r="J215" s="332"/>
      <c r="K215" s="332"/>
      <c r="L215" s="10"/>
      <c r="M215" s="10"/>
    </row>
    <row r="216" spans="1:13" s="166" customFormat="1">
      <c r="A216" s="143"/>
      <c r="G216" s="10"/>
      <c r="H216" s="10"/>
      <c r="I216" s="10"/>
      <c r="J216" s="332"/>
      <c r="K216" s="332"/>
      <c r="L216" s="10"/>
      <c r="M216" s="10"/>
    </row>
    <row r="217" spans="1:13" s="166" customFormat="1">
      <c r="A217" s="143"/>
      <c r="G217" s="10"/>
      <c r="H217" s="10"/>
      <c r="I217" s="10"/>
      <c r="J217" s="332"/>
      <c r="K217" s="332"/>
      <c r="L217" s="10"/>
      <c r="M217" s="10"/>
    </row>
    <row r="218" spans="1:13" s="166" customFormat="1">
      <c r="A218" s="143"/>
      <c r="G218" s="10"/>
      <c r="H218" s="10"/>
      <c r="I218" s="10"/>
      <c r="J218" s="332"/>
      <c r="K218" s="332"/>
      <c r="L218" s="10"/>
      <c r="M218" s="10"/>
    </row>
    <row r="219" spans="1:13" s="166" customFormat="1">
      <c r="A219" s="143"/>
      <c r="G219" s="10"/>
      <c r="H219" s="10"/>
      <c r="I219" s="10"/>
      <c r="J219" s="332"/>
      <c r="K219" s="332"/>
      <c r="L219" s="10"/>
      <c r="M219" s="10"/>
    </row>
    <row r="220" spans="1:13" s="166" customFormat="1">
      <c r="A220" s="143"/>
      <c r="G220" s="10"/>
      <c r="H220" s="10"/>
      <c r="I220" s="10"/>
      <c r="J220" s="332"/>
      <c r="K220" s="332"/>
      <c r="L220" s="10"/>
      <c r="M220" s="10"/>
    </row>
    <row r="221" spans="1:13" s="166" customFormat="1">
      <c r="A221" s="143"/>
      <c r="G221" s="10"/>
      <c r="H221" s="10"/>
      <c r="I221" s="10"/>
      <c r="J221" s="332"/>
      <c r="K221" s="332"/>
      <c r="L221" s="10"/>
      <c r="M221" s="10"/>
    </row>
    <row r="222" spans="1:13" s="166" customFormat="1">
      <c r="A222" s="143"/>
      <c r="G222" s="10"/>
      <c r="H222" s="10"/>
      <c r="I222" s="10"/>
      <c r="J222" s="332"/>
      <c r="K222" s="332"/>
      <c r="L222" s="10"/>
      <c r="M222" s="10"/>
    </row>
    <row r="223" spans="1:13" s="166" customFormat="1">
      <c r="A223" s="143"/>
      <c r="G223" s="10"/>
      <c r="H223" s="10"/>
      <c r="I223" s="10"/>
      <c r="J223" s="332"/>
      <c r="K223" s="332"/>
      <c r="L223" s="10"/>
      <c r="M223" s="10"/>
    </row>
    <row r="224" spans="1:13" s="166" customFormat="1">
      <c r="A224" s="143"/>
      <c r="G224" s="10"/>
      <c r="H224" s="10"/>
      <c r="I224" s="10"/>
      <c r="J224" s="332"/>
      <c r="K224" s="332"/>
      <c r="L224" s="10"/>
      <c r="M224" s="10"/>
    </row>
    <row r="225" spans="1:13" s="166" customFormat="1">
      <c r="A225" s="143"/>
      <c r="G225" s="10"/>
      <c r="H225" s="10"/>
      <c r="I225" s="10"/>
      <c r="J225" s="332"/>
      <c r="K225" s="332"/>
      <c r="L225" s="10"/>
      <c r="M225" s="10"/>
    </row>
    <row r="226" spans="1:13" s="166" customFormat="1">
      <c r="A226" s="143"/>
      <c r="G226" s="10"/>
      <c r="H226" s="10"/>
      <c r="I226" s="10"/>
      <c r="J226" s="332"/>
      <c r="K226" s="332"/>
      <c r="L226" s="10"/>
      <c r="M226" s="10"/>
    </row>
    <row r="227" spans="1:13" s="166" customFormat="1">
      <c r="A227" s="143"/>
      <c r="G227" s="10"/>
      <c r="H227" s="10"/>
      <c r="I227" s="10"/>
      <c r="J227" s="332"/>
      <c r="K227" s="332"/>
      <c r="L227" s="10"/>
      <c r="M227" s="10"/>
    </row>
    <row r="228" spans="1:13" s="166" customFormat="1">
      <c r="A228" s="143"/>
      <c r="G228" s="10"/>
      <c r="H228" s="10"/>
      <c r="I228" s="10"/>
      <c r="J228" s="332"/>
      <c r="K228" s="332"/>
      <c r="L228" s="10"/>
      <c r="M228" s="10"/>
    </row>
    <row r="229" spans="1:13" s="166" customFormat="1">
      <c r="A229" s="143"/>
      <c r="G229" s="10"/>
      <c r="H229" s="10"/>
      <c r="I229" s="10"/>
      <c r="J229" s="332"/>
      <c r="K229" s="332"/>
      <c r="L229" s="10"/>
      <c r="M229" s="10"/>
    </row>
    <row r="230" spans="1:13" s="166" customFormat="1">
      <c r="A230" s="143"/>
      <c r="G230" s="10"/>
      <c r="H230" s="10"/>
      <c r="I230" s="10"/>
      <c r="J230" s="332"/>
      <c r="K230" s="332"/>
      <c r="L230" s="10"/>
      <c r="M230" s="10"/>
    </row>
    <row r="231" spans="1:13" s="166" customFormat="1">
      <c r="A231" s="143"/>
      <c r="G231" s="10"/>
      <c r="H231" s="10"/>
      <c r="I231" s="10"/>
      <c r="J231" s="332"/>
      <c r="K231" s="332"/>
      <c r="L231" s="10"/>
      <c r="M231" s="10"/>
    </row>
    <row r="232" spans="1:13" s="166" customFormat="1">
      <c r="A232" s="143"/>
      <c r="G232" s="10"/>
      <c r="H232" s="10"/>
      <c r="I232" s="10"/>
      <c r="J232" s="332"/>
      <c r="K232" s="332"/>
      <c r="L232" s="10"/>
      <c r="M232" s="10"/>
    </row>
    <row r="233" spans="1:13" s="166" customFormat="1">
      <c r="A233" s="143"/>
      <c r="G233" s="10"/>
      <c r="H233" s="10"/>
      <c r="I233" s="10"/>
      <c r="J233" s="332"/>
      <c r="K233" s="332"/>
      <c r="L233" s="10"/>
      <c r="M233" s="10"/>
    </row>
    <row r="234" spans="1:13" s="166" customFormat="1">
      <c r="A234" s="143"/>
      <c r="G234" s="10"/>
      <c r="H234" s="10"/>
      <c r="I234" s="10"/>
      <c r="J234" s="332"/>
      <c r="K234" s="332"/>
      <c r="L234" s="10"/>
      <c r="M234" s="10"/>
    </row>
    <row r="235" spans="1:13" s="166" customFormat="1">
      <c r="A235" s="143"/>
      <c r="G235" s="10"/>
      <c r="H235" s="10"/>
      <c r="I235" s="10"/>
      <c r="J235" s="332"/>
      <c r="K235" s="332"/>
      <c r="L235" s="10"/>
      <c r="M235" s="10"/>
    </row>
    <row r="236" spans="1:13" s="166" customFormat="1">
      <c r="A236" s="143"/>
      <c r="G236" s="10"/>
      <c r="H236" s="10"/>
      <c r="I236" s="10"/>
      <c r="J236" s="332"/>
      <c r="K236" s="332"/>
      <c r="L236" s="10"/>
      <c r="M236" s="10"/>
    </row>
    <row r="237" spans="1:13" s="166" customFormat="1">
      <c r="A237" s="143"/>
      <c r="G237" s="10"/>
      <c r="H237" s="10"/>
      <c r="I237" s="10"/>
      <c r="J237" s="332"/>
      <c r="K237" s="332"/>
      <c r="L237" s="10"/>
      <c r="M237" s="10"/>
    </row>
    <row r="238" spans="1:13" s="166" customFormat="1">
      <c r="A238" s="143"/>
      <c r="G238" s="10"/>
      <c r="H238" s="10"/>
      <c r="I238" s="10"/>
      <c r="J238" s="332"/>
      <c r="K238" s="332"/>
      <c r="L238" s="10"/>
      <c r="M238" s="10"/>
    </row>
    <row r="239" spans="1:13" s="166" customFormat="1">
      <c r="A239" s="143"/>
      <c r="G239" s="10"/>
      <c r="H239" s="10"/>
      <c r="I239" s="10"/>
      <c r="J239" s="332"/>
      <c r="K239" s="332"/>
      <c r="L239" s="10"/>
      <c r="M239" s="10"/>
    </row>
    <row r="240" spans="1:13" s="166" customFormat="1">
      <c r="A240" s="143"/>
      <c r="G240" s="10"/>
      <c r="H240" s="10"/>
      <c r="I240" s="10"/>
      <c r="J240" s="332"/>
      <c r="K240" s="332"/>
      <c r="L240" s="10"/>
      <c r="M240" s="10"/>
    </row>
    <row r="241" spans="1:13" s="166" customFormat="1">
      <c r="A241" s="143"/>
      <c r="G241" s="10"/>
      <c r="H241" s="10"/>
      <c r="I241" s="10"/>
      <c r="J241" s="332"/>
      <c r="K241" s="332"/>
      <c r="L241" s="10"/>
      <c r="M241" s="10"/>
    </row>
    <row r="242" spans="1:13" s="166" customFormat="1">
      <c r="A242" s="143"/>
      <c r="G242" s="10"/>
      <c r="H242" s="10"/>
      <c r="I242" s="10"/>
      <c r="J242" s="332"/>
      <c r="K242" s="332"/>
      <c r="L242" s="10"/>
      <c r="M242" s="10"/>
    </row>
    <row r="243" spans="1:13" s="166" customFormat="1">
      <c r="A243" s="143"/>
      <c r="G243" s="10"/>
      <c r="H243" s="10"/>
      <c r="I243" s="10"/>
      <c r="J243" s="332"/>
      <c r="K243" s="332"/>
      <c r="L243" s="10"/>
      <c r="M243" s="10"/>
    </row>
    <row r="244" spans="1:13" s="166" customFormat="1">
      <c r="A244" s="143"/>
      <c r="G244" s="10"/>
      <c r="H244" s="10"/>
      <c r="I244" s="10"/>
      <c r="J244" s="332"/>
      <c r="K244" s="332"/>
      <c r="L244" s="10"/>
      <c r="M244" s="10"/>
    </row>
    <row r="245" spans="1:13" s="166" customFormat="1">
      <c r="A245" s="143"/>
      <c r="G245" s="10"/>
      <c r="H245" s="10"/>
      <c r="I245" s="10"/>
      <c r="J245" s="332"/>
      <c r="K245" s="332"/>
      <c r="L245" s="10"/>
      <c r="M245" s="10"/>
    </row>
    <row r="246" spans="1:13" s="166" customFormat="1">
      <c r="A246" s="143"/>
      <c r="G246" s="10"/>
      <c r="H246" s="10"/>
      <c r="I246" s="10"/>
      <c r="J246" s="332"/>
      <c r="K246" s="332"/>
      <c r="L246" s="10"/>
      <c r="M246" s="10"/>
    </row>
    <row r="247" spans="1:13" s="166" customFormat="1">
      <c r="A247" s="143"/>
      <c r="G247" s="10"/>
      <c r="H247" s="10"/>
      <c r="I247" s="10"/>
      <c r="J247" s="332"/>
      <c r="K247" s="332"/>
      <c r="L247" s="10"/>
      <c r="M247" s="10"/>
    </row>
    <row r="248" spans="1:13" s="166" customFormat="1">
      <c r="A248" s="143"/>
      <c r="G248" s="10"/>
      <c r="H248" s="10"/>
      <c r="I248" s="10"/>
      <c r="J248" s="332"/>
      <c r="K248" s="332"/>
      <c r="L248" s="10"/>
      <c r="M248" s="10"/>
    </row>
    <row r="249" spans="1:13" s="166" customFormat="1">
      <c r="A249" s="143"/>
      <c r="G249" s="10"/>
      <c r="H249" s="10"/>
      <c r="I249" s="10"/>
      <c r="J249" s="332"/>
      <c r="K249" s="332"/>
      <c r="L249" s="10"/>
      <c r="M249" s="10"/>
    </row>
    <row r="250" spans="1:13" s="166" customFormat="1">
      <c r="A250" s="143"/>
      <c r="G250" s="10"/>
      <c r="H250" s="10"/>
      <c r="I250" s="10"/>
      <c r="J250" s="332"/>
      <c r="K250" s="332"/>
      <c r="L250" s="10"/>
      <c r="M250" s="10"/>
    </row>
    <row r="251" spans="1:13" s="166" customFormat="1">
      <c r="A251" s="143"/>
      <c r="G251" s="10"/>
      <c r="H251" s="10"/>
      <c r="I251" s="10"/>
      <c r="J251" s="332"/>
      <c r="K251" s="332"/>
      <c r="L251" s="10"/>
      <c r="M251" s="10"/>
    </row>
    <row r="252" spans="1:13" s="166" customFormat="1">
      <c r="A252" s="143"/>
      <c r="G252" s="10"/>
      <c r="H252" s="10"/>
      <c r="I252" s="10"/>
      <c r="J252" s="332"/>
      <c r="K252" s="332"/>
      <c r="L252" s="10"/>
      <c r="M252" s="10"/>
    </row>
    <row r="253" spans="1:13" s="166" customFormat="1">
      <c r="A253" s="143"/>
      <c r="G253" s="10"/>
      <c r="H253" s="10"/>
      <c r="I253" s="10"/>
      <c r="J253" s="332"/>
      <c r="K253" s="332"/>
      <c r="L253" s="10"/>
      <c r="M253" s="10"/>
    </row>
    <row r="254" spans="1:13" s="166" customFormat="1">
      <c r="A254" s="143"/>
      <c r="G254" s="10"/>
      <c r="H254" s="10"/>
      <c r="I254" s="10"/>
      <c r="J254" s="332"/>
      <c r="K254" s="332"/>
      <c r="L254" s="10"/>
      <c r="M254" s="10"/>
    </row>
    <row r="255" spans="1:13" s="166" customFormat="1">
      <c r="A255" s="143"/>
      <c r="G255" s="10"/>
      <c r="H255" s="10"/>
      <c r="I255" s="10"/>
      <c r="J255" s="332"/>
      <c r="K255" s="332"/>
      <c r="L255" s="10"/>
      <c r="M255" s="10"/>
    </row>
    <row r="256" spans="1:13" s="166" customFormat="1">
      <c r="A256" s="143"/>
      <c r="G256" s="10"/>
      <c r="H256" s="10"/>
      <c r="I256" s="10"/>
      <c r="J256" s="332"/>
      <c r="K256" s="332"/>
      <c r="L256" s="10"/>
      <c r="M256" s="10"/>
    </row>
    <row r="257" spans="1:13" s="166" customFormat="1">
      <c r="A257" s="143"/>
      <c r="G257" s="10"/>
      <c r="H257" s="10"/>
      <c r="I257" s="10"/>
      <c r="J257" s="332"/>
      <c r="K257" s="332"/>
      <c r="L257" s="10"/>
      <c r="M257" s="10"/>
    </row>
    <row r="258" spans="1:13" s="166" customFormat="1">
      <c r="A258" s="143"/>
      <c r="G258" s="10"/>
      <c r="H258" s="10"/>
      <c r="I258" s="10"/>
      <c r="J258" s="332"/>
      <c r="K258" s="332"/>
      <c r="L258" s="10"/>
      <c r="M258" s="10"/>
    </row>
    <row r="259" spans="1:13" s="166" customFormat="1">
      <c r="A259" s="143"/>
      <c r="G259" s="10"/>
      <c r="H259" s="10"/>
      <c r="I259" s="10"/>
      <c r="J259" s="332"/>
      <c r="K259" s="332"/>
      <c r="L259" s="10"/>
      <c r="M259" s="10"/>
    </row>
    <row r="260" spans="1:13" s="166" customFormat="1">
      <c r="A260" s="143"/>
      <c r="G260" s="10"/>
      <c r="H260" s="10"/>
      <c r="I260" s="10"/>
      <c r="J260" s="332"/>
      <c r="K260" s="332"/>
      <c r="L260" s="10"/>
      <c r="M260" s="10"/>
    </row>
    <row r="261" spans="1:13" s="166" customFormat="1">
      <c r="A261" s="143"/>
      <c r="G261" s="10"/>
      <c r="H261" s="10"/>
      <c r="I261" s="10"/>
      <c r="J261" s="332"/>
      <c r="K261" s="332"/>
      <c r="L261" s="10"/>
      <c r="M261" s="10"/>
    </row>
    <row r="262" spans="1:13" s="166" customFormat="1">
      <c r="A262" s="143"/>
      <c r="G262" s="10"/>
      <c r="H262" s="10"/>
      <c r="I262" s="10"/>
      <c r="J262" s="332"/>
      <c r="K262" s="332"/>
      <c r="L262" s="10"/>
      <c r="M262" s="10"/>
    </row>
    <row r="263" spans="1:13" s="166" customFormat="1">
      <c r="A263" s="143"/>
      <c r="G263" s="10"/>
      <c r="H263" s="10"/>
      <c r="I263" s="10"/>
      <c r="J263" s="332"/>
      <c r="K263" s="332"/>
      <c r="L263" s="10"/>
      <c r="M263" s="10"/>
    </row>
    <row r="264" spans="1:13" s="166" customFormat="1">
      <c r="A264" s="143"/>
      <c r="G264" s="10"/>
      <c r="H264" s="10"/>
      <c r="I264" s="10"/>
      <c r="J264" s="332"/>
      <c r="K264" s="332"/>
      <c r="L264" s="10"/>
      <c r="M264" s="10"/>
    </row>
    <row r="265" spans="1:13" s="166" customFormat="1">
      <c r="A265" s="143"/>
      <c r="G265" s="10"/>
      <c r="H265" s="10"/>
      <c r="I265" s="10"/>
      <c r="J265" s="332"/>
      <c r="K265" s="332"/>
      <c r="L265" s="10"/>
      <c r="M265" s="10"/>
    </row>
  </sheetData>
  <mergeCells count="23">
    <mergeCell ref="E146:G146"/>
    <mergeCell ref="E147:G147"/>
    <mergeCell ref="D151:G151"/>
    <mergeCell ref="L102:M103"/>
    <mergeCell ref="A105:I106"/>
    <mergeCell ref="J105:J106"/>
    <mergeCell ref="K105:K106"/>
    <mergeCell ref="L105:M105"/>
    <mergeCell ref="B138:G138"/>
    <mergeCell ref="G102:G103"/>
    <mergeCell ref="H102:K103"/>
    <mergeCell ref="C28:G28"/>
    <mergeCell ref="G34:I34"/>
    <mergeCell ref="C46:G46"/>
    <mergeCell ref="E75:G75"/>
    <mergeCell ref="B101:F101"/>
    <mergeCell ref="G1:G2"/>
    <mergeCell ref="H1:K2"/>
    <mergeCell ref="L1:M2"/>
    <mergeCell ref="A4:I5"/>
    <mergeCell ref="J4:J5"/>
    <mergeCell ref="K4:K5"/>
    <mergeCell ref="L4:M4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47" fitToHeight="0" orientation="portrait" r:id="rId1"/>
  <headerFooter alignWithMargins="0">
    <oddHeader>&amp;RAllegato 1</oddHeader>
    <oddFooter>&amp;C&amp;"Garamond,Corsivo"&amp;P / &amp;N</oddFooter>
  </headerFooter>
  <rowBreaks count="2" manualBreakCount="2">
    <brk id="57" max="12" man="1"/>
    <brk id="101" max="12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1</xdr:col>
                <xdr:colOff>38100</xdr:colOff>
                <xdr:row>0</xdr:row>
                <xdr:rowOff>85725</xdr:rowOff>
              </from>
              <to>
                <xdr:col>3</xdr:col>
                <xdr:colOff>257175</xdr:colOff>
                <xdr:row>2</xdr:row>
                <xdr:rowOff>161925</xdr:rowOff>
              </to>
            </anchor>
          </objectPr>
        </oleObject>
      </mc:Choice>
      <mc:Fallback>
        <oleObject progId="Word.Document.12" shapeId="1025" r:id="rId4"/>
      </mc:Fallback>
    </mc:AlternateContent>
    <mc:AlternateContent xmlns:mc="http://schemas.openxmlformats.org/markup-compatibility/2006">
      <mc:Choice Requires="x14">
        <oleObject progId="Word.Document.12" shapeId="1026" r:id="rId6">
          <objectPr defaultSize="0" r:id="rId7">
            <anchor moveWithCells="1">
              <from>
                <xdr:col>1</xdr:col>
                <xdr:colOff>28575</xdr:colOff>
                <xdr:row>97</xdr:row>
                <xdr:rowOff>333375</xdr:rowOff>
              </from>
              <to>
                <xdr:col>3</xdr:col>
                <xdr:colOff>76200</xdr:colOff>
                <xdr:row>100</xdr:row>
                <xdr:rowOff>66675</xdr:rowOff>
              </to>
            </anchor>
          </objectPr>
        </oleObject>
      </mc:Choice>
      <mc:Fallback>
        <oleObject progId="Word.Document.12" shapeId="1026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17"/>
  <sheetViews>
    <sheetView showGridLines="0" view="pageBreakPreview" topLeftCell="A70" zoomScaleNormal="100" zoomScaleSheetLayoutView="100" workbookViewId="0">
      <selection activeCell="M157" sqref="M157"/>
    </sheetView>
  </sheetViews>
  <sheetFormatPr defaultRowHeight="15.75"/>
  <cols>
    <col min="1" max="1" width="9.140625" style="646"/>
    <col min="2" max="2" width="82.5703125" style="646" bestFit="1" customWidth="1"/>
    <col min="3" max="3" width="16.5703125" style="707" bestFit="1" customWidth="1"/>
    <col min="4" max="4" width="15.7109375" style="707" bestFit="1" customWidth="1"/>
    <col min="5" max="5" width="9.140625" style="646"/>
    <col min="6" max="6" width="14.5703125" style="646" bestFit="1" customWidth="1"/>
    <col min="7" max="8" width="15.7109375" style="646" bestFit="1" customWidth="1"/>
    <col min="9" max="9" width="9.140625" style="646"/>
    <col min="10" max="10" width="9.140625" style="707"/>
    <col min="11" max="12" width="16.85546875" style="707" bestFit="1" customWidth="1"/>
    <col min="13" max="13" width="9.140625" style="707"/>
    <col min="14" max="16384" width="9.140625" style="646"/>
  </cols>
  <sheetData>
    <row r="1" spans="1:13" s="228" customFormat="1" ht="27.6" customHeight="1">
      <c r="A1" s="642"/>
      <c r="B1" s="794" t="s">
        <v>2548</v>
      </c>
      <c r="C1" s="678" t="s">
        <v>2549</v>
      </c>
      <c r="D1" s="679"/>
      <c r="J1" s="721"/>
      <c r="K1" s="721"/>
      <c r="L1" s="721"/>
      <c r="M1" s="721"/>
    </row>
    <row r="2" spans="1:13" s="228" customFormat="1" ht="27.6" customHeight="1" thickBot="1">
      <c r="A2" s="643"/>
      <c r="B2" s="795"/>
      <c r="C2" s="680"/>
      <c r="D2" s="681"/>
      <c r="J2" s="721"/>
      <c r="K2" s="721"/>
      <c r="L2" s="721"/>
      <c r="M2" s="721"/>
    </row>
    <row r="3" spans="1:13">
      <c r="A3" s="644"/>
      <c r="B3" s="645"/>
      <c r="C3" s="682"/>
      <c r="D3" s="683"/>
    </row>
    <row r="4" spans="1:13" ht="40.5" customHeight="1">
      <c r="A4" s="796" t="s">
        <v>2550</v>
      </c>
      <c r="B4" s="797"/>
      <c r="C4" s="684" t="s">
        <v>2699</v>
      </c>
      <c r="D4" s="720" t="s">
        <v>2700</v>
      </c>
    </row>
    <row r="5" spans="1:13" s="649" customFormat="1">
      <c r="A5" s="647"/>
      <c r="B5" s="648"/>
      <c r="C5" s="685"/>
      <c r="D5" s="686"/>
      <c r="J5" s="666"/>
      <c r="K5" s="666"/>
      <c r="L5" s="666"/>
      <c r="M5" s="666"/>
    </row>
    <row r="6" spans="1:13" s="649" customFormat="1" ht="24.75" customHeight="1">
      <c r="A6" s="650" t="s">
        <v>2551</v>
      </c>
      <c r="B6" s="651"/>
      <c r="C6" s="687"/>
      <c r="D6" s="688"/>
      <c r="J6" s="666"/>
      <c r="K6" s="666"/>
      <c r="L6" s="666"/>
      <c r="M6" s="666"/>
    </row>
    <row r="7" spans="1:13" s="649" customFormat="1">
      <c r="A7" s="652" t="s">
        <v>2552</v>
      </c>
      <c r="B7" s="653" t="s">
        <v>2553</v>
      </c>
      <c r="C7" s="689">
        <v>0</v>
      </c>
      <c r="D7" s="690">
        <v>-2484170.6399999261</v>
      </c>
      <c r="J7" s="666"/>
      <c r="K7" s="666"/>
      <c r="L7" s="666"/>
      <c r="M7" s="666"/>
    </row>
    <row r="8" spans="1:13" s="649" customFormat="1">
      <c r="A8" s="652"/>
      <c r="B8" s="654" t="s">
        <v>2554</v>
      </c>
      <c r="C8" s="691"/>
      <c r="D8" s="692"/>
      <c r="J8" s="666"/>
      <c r="K8" s="666"/>
      <c r="L8" s="666"/>
      <c r="M8" s="666"/>
    </row>
    <row r="9" spans="1:13" s="649" customFormat="1">
      <c r="A9" s="655" t="s">
        <v>2552</v>
      </c>
      <c r="B9" s="656" t="s">
        <v>2555</v>
      </c>
      <c r="C9" s="693">
        <f>'Conto Ec. PREV2018-CONS2016'!G72</f>
        <v>1829699</v>
      </c>
      <c r="D9" s="694">
        <v>1847653.82</v>
      </c>
      <c r="J9" s="666"/>
      <c r="K9" s="666"/>
      <c r="L9" s="666"/>
      <c r="M9" s="666"/>
    </row>
    <row r="10" spans="1:13" s="649" customFormat="1">
      <c r="A10" s="655" t="s">
        <v>2552</v>
      </c>
      <c r="B10" s="656" t="s">
        <v>2556</v>
      </c>
      <c r="C10" s="695">
        <f>'Conto Ec. PREV2018-CONS2016'!G73</f>
        <v>1311396</v>
      </c>
      <c r="D10" s="696">
        <v>526744.6</v>
      </c>
      <c r="J10" s="666"/>
      <c r="K10" s="666"/>
      <c r="L10" s="666"/>
      <c r="M10" s="666"/>
    </row>
    <row r="11" spans="1:13" s="649" customFormat="1">
      <c r="A11" s="655" t="s">
        <v>2552</v>
      </c>
      <c r="B11" s="656" t="s">
        <v>2557</v>
      </c>
      <c r="C11" s="695">
        <f>'Conto Ec. PREV2018-CONS2016'!G71</f>
        <v>10330</v>
      </c>
      <c r="D11" s="696">
        <v>4692.59</v>
      </c>
      <c r="J11" s="666"/>
      <c r="K11" s="666"/>
      <c r="L11" s="666"/>
      <c r="M11" s="666"/>
    </row>
    <row r="12" spans="1:13" s="649" customFormat="1">
      <c r="A12" s="650" t="s">
        <v>262</v>
      </c>
      <c r="B12" s="657"/>
      <c r="C12" s="697">
        <f>SUM(C9:C11)</f>
        <v>3151425</v>
      </c>
      <c r="D12" s="698">
        <v>2379091.0099999998</v>
      </c>
      <c r="J12" s="666"/>
      <c r="K12" s="666"/>
      <c r="L12" s="666"/>
      <c r="M12" s="666"/>
    </row>
    <row r="13" spans="1:13" s="649" customFormat="1">
      <c r="A13" s="655" t="s">
        <v>2558</v>
      </c>
      <c r="B13" s="656" t="s">
        <v>2559</v>
      </c>
      <c r="C13" s="699">
        <f>-'Conto Ec. PREV2018-CONS2016'!G30</f>
        <v>-3151425</v>
      </c>
      <c r="D13" s="700">
        <v>2379091.02</v>
      </c>
      <c r="J13" s="666"/>
      <c r="K13" s="666"/>
      <c r="L13" s="666"/>
      <c r="M13" s="666"/>
    </row>
    <row r="14" spans="1:13" s="649" customFormat="1">
      <c r="A14" s="655" t="s">
        <v>2558</v>
      </c>
      <c r="B14" s="656" t="s">
        <v>2560</v>
      </c>
      <c r="C14" s="699"/>
      <c r="D14" s="700"/>
      <c r="J14" s="666"/>
      <c r="K14" s="666"/>
      <c r="L14" s="666"/>
      <c r="M14" s="666"/>
    </row>
    <row r="15" spans="1:13" s="649" customFormat="1">
      <c r="A15" s="650" t="s">
        <v>2561</v>
      </c>
      <c r="B15" s="657"/>
      <c r="C15" s="697">
        <f>SUM(C13:C14)</f>
        <v>-3151425</v>
      </c>
      <c r="D15" s="697">
        <v>2379091.02</v>
      </c>
      <c r="J15" s="666"/>
      <c r="K15" s="666"/>
      <c r="L15" s="666"/>
      <c r="M15" s="666"/>
    </row>
    <row r="16" spans="1:13" s="649" customFormat="1">
      <c r="A16" s="655" t="s">
        <v>2552</v>
      </c>
      <c r="B16" s="658" t="s">
        <v>2562</v>
      </c>
      <c r="C16" s="701">
        <f>'Conto Ec. PREV2018-CONS2016'!G80</f>
        <v>270832</v>
      </c>
      <c r="D16" s="702">
        <v>270832</v>
      </c>
      <c r="J16" s="666"/>
      <c r="K16" s="666"/>
      <c r="L16" s="666"/>
      <c r="M16" s="666"/>
    </row>
    <row r="17" spans="1:13" s="649" customFormat="1">
      <c r="A17" s="655" t="s">
        <v>2558</v>
      </c>
      <c r="B17" s="656" t="s">
        <v>2563</v>
      </c>
      <c r="C17" s="703"/>
      <c r="D17" s="704"/>
      <c r="J17" s="666"/>
      <c r="K17" s="666"/>
      <c r="L17" s="666"/>
      <c r="M17" s="666"/>
    </row>
    <row r="18" spans="1:13" s="649" customFormat="1">
      <c r="A18" s="655" t="s">
        <v>2552</v>
      </c>
      <c r="B18" s="658" t="s">
        <v>2564</v>
      </c>
      <c r="C18" s="701"/>
      <c r="D18" s="702"/>
      <c r="J18" s="666"/>
      <c r="K18" s="666"/>
      <c r="L18" s="666"/>
      <c r="M18" s="666"/>
    </row>
    <row r="19" spans="1:13" s="649" customFormat="1">
      <c r="A19" s="655" t="s">
        <v>2558</v>
      </c>
      <c r="B19" s="656" t="s">
        <v>2565</v>
      </c>
      <c r="C19" s="703"/>
      <c r="D19" s="704"/>
      <c r="J19" s="666"/>
      <c r="K19" s="666"/>
      <c r="L19" s="666"/>
      <c r="M19" s="666"/>
    </row>
    <row r="20" spans="1:13" s="649" customFormat="1">
      <c r="A20" s="650" t="s">
        <v>2566</v>
      </c>
      <c r="B20" s="657"/>
      <c r="C20" s="697">
        <f>SUM(C16:C19)</f>
        <v>270832</v>
      </c>
      <c r="D20" s="697">
        <v>270832</v>
      </c>
      <c r="J20" s="666"/>
      <c r="K20" s="666"/>
      <c r="L20" s="666"/>
      <c r="M20" s="666"/>
    </row>
    <row r="21" spans="1:13" s="649" customFormat="1">
      <c r="A21" s="655" t="s">
        <v>2567</v>
      </c>
      <c r="B21" s="656" t="s">
        <v>2568</v>
      </c>
      <c r="C21" s="703"/>
      <c r="D21" s="704"/>
      <c r="J21" s="666"/>
      <c r="K21" s="666"/>
      <c r="L21" s="666"/>
      <c r="M21" s="666"/>
    </row>
    <row r="22" spans="1:13" s="649" customFormat="1">
      <c r="A22" s="655" t="s">
        <v>2552</v>
      </c>
      <c r="B22" s="658" t="s">
        <v>2569</v>
      </c>
      <c r="C22" s="693"/>
      <c r="D22" s="694"/>
      <c r="J22" s="666"/>
      <c r="K22" s="666"/>
      <c r="L22" s="666"/>
      <c r="M22" s="666"/>
    </row>
    <row r="23" spans="1:13" s="649" customFormat="1">
      <c r="A23" s="659" t="s">
        <v>2558</v>
      </c>
      <c r="B23" s="660" t="s">
        <v>2570</v>
      </c>
      <c r="C23" s="693"/>
      <c r="D23" s="694"/>
      <c r="J23" s="666"/>
      <c r="K23" s="666"/>
      <c r="L23" s="666"/>
      <c r="M23" s="666"/>
    </row>
    <row r="24" spans="1:13" s="649" customFormat="1">
      <c r="A24" s="650" t="s">
        <v>2571</v>
      </c>
      <c r="B24" s="657"/>
      <c r="C24" s="697">
        <f>SUM(C21:C23)</f>
        <v>0</v>
      </c>
      <c r="D24" s="697">
        <v>0</v>
      </c>
      <c r="J24" s="666"/>
      <c r="K24" s="666"/>
      <c r="L24" s="666"/>
      <c r="M24" s="666"/>
    </row>
    <row r="25" spans="1:13" s="649" customFormat="1">
      <c r="A25" s="655" t="s">
        <v>2552</v>
      </c>
      <c r="B25" s="658" t="s">
        <v>2572</v>
      </c>
      <c r="C25" s="701">
        <f>'Conto Ec. PREV2018-CONS2016'!G79+'Conto Ec. PREV2018-CONS2016'!G82</f>
        <v>2701647</v>
      </c>
      <c r="D25" s="702">
        <v>6965472.8300000001</v>
      </c>
      <c r="J25" s="666"/>
      <c r="K25" s="666"/>
      <c r="L25" s="666"/>
      <c r="M25" s="666"/>
    </row>
    <row r="26" spans="1:13" s="649" customFormat="1">
      <c r="A26" s="655" t="s">
        <v>2558</v>
      </c>
      <c r="B26" s="656" t="s">
        <v>2573</v>
      </c>
      <c r="C26" s="703"/>
      <c r="D26" s="704">
        <v>-6471274.1700000009</v>
      </c>
      <c r="J26" s="666"/>
      <c r="K26" s="666"/>
      <c r="L26" s="666"/>
      <c r="M26" s="666"/>
    </row>
    <row r="27" spans="1:13" s="649" customFormat="1">
      <c r="A27" s="650" t="s">
        <v>2574</v>
      </c>
      <c r="B27" s="657"/>
      <c r="C27" s="697">
        <f>SUM(C25:C26)</f>
        <v>2701647</v>
      </c>
      <c r="D27" s="697">
        <v>494198.65999999922</v>
      </c>
      <c r="J27" s="666"/>
      <c r="K27" s="666"/>
      <c r="L27" s="666"/>
      <c r="M27" s="666"/>
    </row>
    <row r="28" spans="1:13" s="649" customFormat="1">
      <c r="A28" s="661" t="s">
        <v>2575</v>
      </c>
      <c r="B28" s="662"/>
      <c r="C28" s="705">
        <f>C27+C24+C20+C15+C12+C7</f>
        <v>2972479</v>
      </c>
      <c r="D28" s="705">
        <v>3039042.0500000734</v>
      </c>
      <c r="J28" s="666"/>
      <c r="K28" s="666"/>
      <c r="L28" s="666"/>
      <c r="M28" s="666"/>
    </row>
    <row r="29" spans="1:13" s="649" customFormat="1">
      <c r="A29" s="663"/>
      <c r="B29" s="664"/>
      <c r="C29" s="691"/>
      <c r="D29" s="692"/>
      <c r="J29" s="666"/>
      <c r="K29" s="666"/>
      <c r="L29" s="666"/>
      <c r="M29" s="666"/>
    </row>
    <row r="30" spans="1:13" s="649" customFormat="1">
      <c r="A30" s="655" t="s">
        <v>2576</v>
      </c>
      <c r="B30" s="665" t="s">
        <v>2577</v>
      </c>
      <c r="C30" s="701">
        <f>-'Stato Pat - Att-Pas P2018-C2016'!L142</f>
        <v>118029.39999999944</v>
      </c>
      <c r="D30" s="704">
        <v>73582.960000000196</v>
      </c>
      <c r="J30" s="666"/>
      <c r="K30" s="666"/>
      <c r="L30" s="666"/>
      <c r="M30" s="666"/>
    </row>
    <row r="31" spans="1:13" s="649" customFormat="1">
      <c r="A31" s="655" t="s">
        <v>2576</v>
      </c>
      <c r="B31" s="665" t="s">
        <v>2578</v>
      </c>
      <c r="C31" s="703">
        <f>-'Stato Pat - Att-Pas P2018-C2016'!L143</f>
        <v>186803.75</v>
      </c>
      <c r="D31" s="704">
        <v>574256.24999999977</v>
      </c>
      <c r="J31" s="666"/>
      <c r="K31" s="666"/>
      <c r="L31" s="666"/>
      <c r="M31" s="666"/>
    </row>
    <row r="32" spans="1:13" s="649" customFormat="1">
      <c r="A32" s="655" t="s">
        <v>2576</v>
      </c>
      <c r="B32" s="665" t="s">
        <v>2579</v>
      </c>
      <c r="C32" s="703">
        <f>-'Stato Pat - Att-Pas P2018-C2016'!L144</f>
        <v>41905.689999999944</v>
      </c>
      <c r="D32" s="704">
        <v>37544.570000000065</v>
      </c>
      <c r="J32" s="666"/>
      <c r="K32" s="666"/>
      <c r="L32" s="666"/>
      <c r="M32" s="666"/>
    </row>
    <row r="33" spans="1:13" s="649" customFormat="1">
      <c r="A33" s="655" t="s">
        <v>2576</v>
      </c>
      <c r="B33" s="665" t="s">
        <v>2580</v>
      </c>
      <c r="C33" s="703"/>
      <c r="D33" s="704"/>
      <c r="J33" s="666"/>
      <c r="K33" s="666"/>
      <c r="L33" s="666"/>
      <c r="M33" s="666"/>
    </row>
    <row r="34" spans="1:13" s="649" customFormat="1">
      <c r="A34" s="655" t="s">
        <v>2576</v>
      </c>
      <c r="B34" s="665" t="s">
        <v>2581</v>
      </c>
      <c r="C34" s="703">
        <f>'Stato Pat - Att-Pas P2018-C2016'!L152</f>
        <v>-34665580.440000005</v>
      </c>
      <c r="D34" s="704">
        <v>-15163628.620000012</v>
      </c>
      <c r="J34" s="666"/>
      <c r="K34" s="666"/>
      <c r="L34" s="666"/>
      <c r="M34" s="666"/>
    </row>
    <row r="35" spans="1:13" s="649" customFormat="1">
      <c r="A35" s="655" t="s">
        <v>2576</v>
      </c>
      <c r="B35" s="665" t="s">
        <v>2582</v>
      </c>
      <c r="C35" s="703">
        <f>'Stato Pat - Att-Pas P2018-C2016'!L154</f>
        <v>-4716124.0900000017</v>
      </c>
      <c r="D35" s="704">
        <v>3099068.6600000029</v>
      </c>
      <c r="J35" s="666"/>
      <c r="K35" s="666"/>
      <c r="L35" s="666"/>
      <c r="M35" s="666"/>
    </row>
    <row r="36" spans="1:13" s="649" customFormat="1" ht="13.5" customHeight="1">
      <c r="A36" s="655" t="s">
        <v>2576</v>
      </c>
      <c r="B36" s="665" t="s">
        <v>2583</v>
      </c>
      <c r="C36" s="703">
        <f>'Stato Pat - Att-Pas P2018-C2016'!L156</f>
        <v>656394.66999999993</v>
      </c>
      <c r="D36" s="704">
        <v>-1331633.0200000033</v>
      </c>
      <c r="J36" s="666"/>
      <c r="K36" s="666"/>
      <c r="L36" s="666"/>
      <c r="M36" s="666"/>
    </row>
    <row r="37" spans="1:13" s="649" customFormat="1">
      <c r="A37" s="655" t="s">
        <v>2576</v>
      </c>
      <c r="B37" s="665" t="s">
        <v>2584</v>
      </c>
      <c r="C37" s="703">
        <f>'Stato Pat - Att-Pas P2018-C2016'!L157</f>
        <v>-8160964.4299999997</v>
      </c>
      <c r="D37" s="704">
        <v>-2753802.0900000017</v>
      </c>
      <c r="J37" s="666"/>
      <c r="K37" s="666"/>
      <c r="L37" s="666"/>
      <c r="M37" s="666"/>
    </row>
    <row r="38" spans="1:13" s="649" customFormat="1">
      <c r="A38" s="652" t="s">
        <v>2576</v>
      </c>
      <c r="B38" s="653" t="s">
        <v>2585</v>
      </c>
      <c r="C38" s="685">
        <f>SUM(C30:C37)</f>
        <v>-46539535.45000001</v>
      </c>
      <c r="D38" s="685">
        <v>-15464611.290000016</v>
      </c>
      <c r="F38" s="666">
        <v>2517929.7599999653</v>
      </c>
      <c r="G38" s="666">
        <v>-17757504.589999981</v>
      </c>
      <c r="H38" s="667">
        <f>F38-G38</f>
        <v>20275434.349999946</v>
      </c>
      <c r="J38" s="666"/>
      <c r="K38" s="666"/>
      <c r="L38" s="666"/>
      <c r="M38" s="666"/>
    </row>
    <row r="39" spans="1:13" s="649" customFormat="1">
      <c r="A39" s="652" t="s">
        <v>2576</v>
      </c>
      <c r="B39" s="653" t="s">
        <v>2586</v>
      </c>
      <c r="C39" s="689">
        <f>SUM(C40:C46)</f>
        <v>0</v>
      </c>
      <c r="D39" s="690">
        <v>0</v>
      </c>
      <c r="J39" s="666"/>
      <c r="K39" s="666"/>
      <c r="L39" s="666"/>
      <c r="M39" s="666"/>
    </row>
    <row r="40" spans="1:13" s="649" customFormat="1">
      <c r="A40" s="655" t="s">
        <v>2576</v>
      </c>
      <c r="B40" s="665" t="s">
        <v>2587</v>
      </c>
      <c r="C40" s="701"/>
      <c r="D40" s="702"/>
      <c r="J40" s="666"/>
      <c r="K40" s="666"/>
      <c r="L40" s="666"/>
      <c r="M40" s="666"/>
    </row>
    <row r="41" spans="1:13" s="649" customFormat="1">
      <c r="A41" s="655" t="s">
        <v>2576</v>
      </c>
      <c r="B41" s="665" t="s">
        <v>2588</v>
      </c>
      <c r="C41" s="701"/>
      <c r="D41" s="702"/>
      <c r="J41" s="666"/>
      <c r="K41" s="666"/>
      <c r="L41" s="666"/>
      <c r="M41" s="666"/>
    </row>
    <row r="42" spans="1:13" s="649" customFormat="1">
      <c r="A42" s="655" t="s">
        <v>2576</v>
      </c>
      <c r="B42" s="665" t="s">
        <v>2589</v>
      </c>
      <c r="C42" s="701"/>
      <c r="D42" s="702"/>
      <c r="J42" s="666"/>
      <c r="K42" s="666"/>
      <c r="L42" s="666"/>
      <c r="M42" s="666"/>
    </row>
    <row r="43" spans="1:13" s="649" customFormat="1">
      <c r="A43" s="655" t="s">
        <v>2576</v>
      </c>
      <c r="B43" s="665" t="s">
        <v>2590</v>
      </c>
      <c r="C43" s="701"/>
      <c r="D43" s="702"/>
      <c r="J43" s="666"/>
      <c r="K43" s="666"/>
      <c r="L43" s="666"/>
      <c r="M43" s="666"/>
    </row>
    <row r="44" spans="1:13" s="649" customFormat="1">
      <c r="A44" s="655" t="s">
        <v>2576</v>
      </c>
      <c r="B44" s="665" t="s">
        <v>2591</v>
      </c>
      <c r="C44" s="701"/>
      <c r="D44" s="702"/>
      <c r="J44" s="666"/>
      <c r="K44" s="666"/>
      <c r="L44" s="666"/>
      <c r="M44" s="666"/>
    </row>
    <row r="45" spans="1:13" s="649" customFormat="1">
      <c r="A45" s="655" t="s">
        <v>2576</v>
      </c>
      <c r="B45" s="665" t="s">
        <v>2592</v>
      </c>
      <c r="C45" s="701"/>
      <c r="D45" s="702"/>
      <c r="J45" s="666"/>
      <c r="K45" s="666"/>
      <c r="L45" s="666"/>
      <c r="M45" s="666"/>
    </row>
    <row r="46" spans="1:13" s="649" customFormat="1">
      <c r="A46" s="655" t="s">
        <v>2576</v>
      </c>
      <c r="B46" s="665" t="s">
        <v>2593</v>
      </c>
      <c r="C46" s="701"/>
      <c r="D46" s="702"/>
      <c r="J46" s="666"/>
      <c r="K46" s="666"/>
      <c r="L46" s="666"/>
      <c r="M46" s="666"/>
    </row>
    <row r="47" spans="1:13" s="649" customFormat="1">
      <c r="A47" s="655"/>
      <c r="B47" s="665"/>
      <c r="C47" s="701"/>
      <c r="D47" s="702"/>
      <c r="J47" s="666"/>
      <c r="K47" s="666"/>
      <c r="L47" s="666"/>
      <c r="M47" s="666"/>
    </row>
    <row r="48" spans="1:13" s="649" customFormat="1">
      <c r="A48" s="655" t="s">
        <v>2576</v>
      </c>
      <c r="B48" s="665" t="s">
        <v>2594</v>
      </c>
      <c r="C48" s="701">
        <f>'Stato Pat - Att-Pas P2018-C2016'!L59</f>
        <v>-6262384.5399999917</v>
      </c>
      <c r="D48" s="704">
        <v>7616199.4599999785</v>
      </c>
      <c r="J48" s="666"/>
      <c r="K48" s="666"/>
      <c r="L48" s="666"/>
      <c r="M48" s="666"/>
    </row>
    <row r="49" spans="1:13" s="649" customFormat="1">
      <c r="A49" s="655" t="s">
        <v>2576</v>
      </c>
      <c r="B49" s="665" t="s">
        <v>2595</v>
      </c>
      <c r="C49" s="703">
        <f>'Stato Pat - Att-Pas P2018-C2016'!L71</f>
        <v>306.83000000000175</v>
      </c>
      <c r="D49" s="704">
        <v>-6202.4400000000023</v>
      </c>
      <c r="J49" s="666"/>
      <c r="K49" s="666"/>
      <c r="L49" s="666"/>
      <c r="M49" s="666"/>
    </row>
    <row r="50" spans="1:13" s="649" customFormat="1">
      <c r="A50" s="655" t="s">
        <v>2576</v>
      </c>
      <c r="B50" s="665" t="s">
        <v>2596</v>
      </c>
      <c r="C50" s="703">
        <f>'Stato Pat - Att-Pas P2018-C2016'!L72</f>
        <v>-1029386.3699999999</v>
      </c>
      <c r="D50" s="704">
        <v>685634.63000000012</v>
      </c>
      <c r="J50" s="666"/>
      <c r="K50" s="666"/>
      <c r="L50" s="666"/>
      <c r="M50" s="666"/>
    </row>
    <row r="51" spans="1:13" s="649" customFormat="1">
      <c r="A51" s="655" t="s">
        <v>2576</v>
      </c>
      <c r="B51" s="665" t="s">
        <v>2597</v>
      </c>
      <c r="C51" s="703"/>
      <c r="D51" s="704"/>
      <c r="J51" s="666"/>
      <c r="K51" s="666"/>
      <c r="L51" s="666"/>
      <c r="M51" s="666"/>
    </row>
    <row r="52" spans="1:13" s="649" customFormat="1">
      <c r="A52" s="655" t="s">
        <v>2576</v>
      </c>
      <c r="B52" s="665" t="s">
        <v>2598</v>
      </c>
      <c r="C52" s="703"/>
      <c r="D52" s="704"/>
      <c r="J52" s="666"/>
      <c r="K52" s="666"/>
      <c r="L52" s="666"/>
      <c r="M52" s="666"/>
    </row>
    <row r="53" spans="1:13" s="649" customFormat="1">
      <c r="A53" s="655" t="s">
        <v>2576</v>
      </c>
      <c r="B53" s="665" t="s">
        <v>2599</v>
      </c>
      <c r="C53" s="703">
        <f>'Stato Pat - Att-Pas P2018-C2016'!L77</f>
        <v>244051.58000000194</v>
      </c>
      <c r="D53" s="704">
        <v>1012937.2000000011</v>
      </c>
      <c r="J53" s="666"/>
      <c r="K53" s="666"/>
      <c r="L53" s="666"/>
      <c r="M53" s="666"/>
    </row>
    <row r="54" spans="1:13" s="649" customFormat="1">
      <c r="A54" s="652" t="s">
        <v>2576</v>
      </c>
      <c r="B54" s="653" t="s">
        <v>2600</v>
      </c>
      <c r="C54" s="685">
        <f>SUM(C48:C53)</f>
        <v>-7047412.4999999898</v>
      </c>
      <c r="D54" s="685">
        <v>9308568.8499999791</v>
      </c>
      <c r="J54" s="666"/>
      <c r="K54" s="666"/>
      <c r="L54" s="666"/>
      <c r="M54" s="666"/>
    </row>
    <row r="55" spans="1:13" s="649" customFormat="1">
      <c r="A55" s="659" t="s">
        <v>2576</v>
      </c>
      <c r="B55" s="665" t="s">
        <v>2601</v>
      </c>
      <c r="C55" s="695">
        <f>-'[5]Stato Pat - Att-Pas 2013-2014'!L40</f>
        <v>0</v>
      </c>
      <c r="D55" s="696">
        <v>1179360.2399999993</v>
      </c>
      <c r="J55" s="666"/>
      <c r="K55" s="666"/>
      <c r="L55" s="666"/>
      <c r="M55" s="666"/>
    </row>
    <row r="56" spans="1:13" s="649" customFormat="1">
      <c r="A56" s="659" t="s">
        <v>2576</v>
      </c>
      <c r="B56" s="665" t="s">
        <v>2602</v>
      </c>
      <c r="C56" s="701"/>
      <c r="D56" s="702"/>
      <c r="J56" s="666"/>
      <c r="K56" s="666"/>
      <c r="L56" s="666"/>
      <c r="M56" s="666"/>
    </row>
    <row r="57" spans="1:13" s="649" customFormat="1">
      <c r="A57" s="652" t="s">
        <v>2576</v>
      </c>
      <c r="B57" s="668" t="s">
        <v>2603</v>
      </c>
      <c r="C57" s="685">
        <f>SUM(C55:C56)</f>
        <v>0</v>
      </c>
      <c r="D57" s="685">
        <v>1179360.2399999993</v>
      </c>
      <c r="J57" s="666"/>
      <c r="K57" s="666"/>
      <c r="L57" s="666"/>
      <c r="M57" s="666"/>
    </row>
    <row r="58" spans="1:13" s="649" customFormat="1">
      <c r="A58" s="652" t="s">
        <v>2576</v>
      </c>
      <c r="B58" s="653" t="s">
        <v>2604</v>
      </c>
      <c r="C58" s="689">
        <f>'Stato Pat - Att-Pas P2018-C2016'!L89</f>
        <v>0</v>
      </c>
      <c r="D58" s="690">
        <v>0</v>
      </c>
      <c r="J58" s="666"/>
      <c r="K58" s="666"/>
      <c r="L58" s="666"/>
      <c r="M58" s="666"/>
    </row>
    <row r="59" spans="1:13" s="649" customFormat="1">
      <c r="A59" s="661" t="s">
        <v>2605</v>
      </c>
      <c r="B59" s="662"/>
      <c r="C59" s="705">
        <f>C38+C39+C54+C57+C58+C28</f>
        <v>-50614468.950000003</v>
      </c>
      <c r="D59" s="705">
        <v>-1937640.1499999641</v>
      </c>
      <c r="J59" s="666"/>
      <c r="K59" s="666"/>
      <c r="L59" s="666"/>
      <c r="M59" s="666"/>
    </row>
    <row r="60" spans="1:13" s="649" customFormat="1">
      <c r="A60" s="663"/>
      <c r="B60" s="664"/>
      <c r="C60" s="691"/>
      <c r="D60" s="692"/>
      <c r="J60" s="666"/>
      <c r="K60" s="666"/>
      <c r="L60" s="666"/>
      <c r="M60" s="666"/>
    </row>
    <row r="61" spans="1:13" s="649" customFormat="1" ht="24.75" customHeight="1">
      <c r="A61" s="650" t="s">
        <v>2606</v>
      </c>
      <c r="B61" s="651"/>
      <c r="C61" s="687"/>
      <c r="D61" s="688"/>
      <c r="J61" s="666"/>
      <c r="K61" s="666"/>
      <c r="L61" s="666"/>
      <c r="M61" s="666"/>
    </row>
    <row r="62" spans="1:13" s="649" customFormat="1">
      <c r="A62" s="655" t="s">
        <v>2558</v>
      </c>
      <c r="B62" s="656" t="s">
        <v>2607</v>
      </c>
      <c r="C62" s="701"/>
      <c r="D62" s="702"/>
      <c r="J62" s="666"/>
      <c r="K62" s="666"/>
      <c r="L62" s="666"/>
      <c r="M62" s="666"/>
    </row>
    <row r="63" spans="1:13" s="649" customFormat="1">
      <c r="A63" s="655" t="s">
        <v>2558</v>
      </c>
      <c r="B63" s="656" t="s">
        <v>2608</v>
      </c>
      <c r="C63" s="703"/>
      <c r="D63" s="704"/>
      <c r="J63" s="666"/>
      <c r="K63" s="666"/>
      <c r="L63" s="666"/>
      <c r="M63" s="666"/>
    </row>
    <row r="64" spans="1:13" s="649" customFormat="1">
      <c r="A64" s="655" t="s">
        <v>2558</v>
      </c>
      <c r="B64" s="656" t="s">
        <v>2609</v>
      </c>
      <c r="C64" s="703"/>
      <c r="D64" s="704"/>
      <c r="J64" s="666"/>
      <c r="K64" s="666"/>
      <c r="L64" s="666"/>
      <c r="M64" s="666"/>
    </row>
    <row r="65" spans="1:13" s="649" customFormat="1">
      <c r="A65" s="655" t="s">
        <v>2558</v>
      </c>
      <c r="B65" s="656" t="s">
        <v>2610</v>
      </c>
      <c r="C65" s="703"/>
      <c r="D65" s="704"/>
      <c r="J65" s="666"/>
      <c r="K65" s="666"/>
      <c r="L65" s="666"/>
      <c r="M65" s="666"/>
    </row>
    <row r="66" spans="1:13" s="649" customFormat="1">
      <c r="A66" s="655" t="s">
        <v>2558</v>
      </c>
      <c r="B66" s="656" t="s">
        <v>2611</v>
      </c>
      <c r="C66" s="703">
        <f>'Stato Pat - Att-Pas P2018-C2016'!L12</f>
        <v>43279.739999999991</v>
      </c>
      <c r="D66" s="704">
        <v>-7733.4599999999627</v>
      </c>
      <c r="J66" s="666"/>
      <c r="K66" s="666"/>
      <c r="L66" s="666"/>
      <c r="M66" s="666"/>
    </row>
    <row r="67" spans="1:13" s="649" customFormat="1">
      <c r="A67" s="669" t="s">
        <v>2558</v>
      </c>
      <c r="B67" s="668" t="s">
        <v>2612</v>
      </c>
      <c r="C67" s="685">
        <f>SUM(C62:C66)</f>
        <v>43279.739999999991</v>
      </c>
      <c r="D67" s="685">
        <v>-7733.4599999999627</v>
      </c>
      <c r="J67" s="666"/>
      <c r="K67" s="666"/>
      <c r="L67" s="666"/>
      <c r="M67" s="666"/>
    </row>
    <row r="68" spans="1:13" s="649" customFormat="1">
      <c r="A68" s="655" t="s">
        <v>2552</v>
      </c>
      <c r="B68" s="656" t="s">
        <v>2613</v>
      </c>
      <c r="C68" s="701"/>
      <c r="D68" s="702"/>
      <c r="J68" s="666"/>
      <c r="K68" s="666"/>
      <c r="L68" s="666"/>
      <c r="M68" s="666"/>
    </row>
    <row r="69" spans="1:13" s="649" customFormat="1">
      <c r="A69" s="655" t="s">
        <v>2552</v>
      </c>
      <c r="B69" s="656" t="s">
        <v>2614</v>
      </c>
      <c r="C69" s="703"/>
      <c r="D69" s="704"/>
      <c r="J69" s="666"/>
      <c r="K69" s="666"/>
      <c r="L69" s="666"/>
      <c r="M69" s="666"/>
    </row>
    <row r="70" spans="1:13" s="649" customFormat="1">
      <c r="A70" s="655" t="s">
        <v>2552</v>
      </c>
      <c r="B70" s="656" t="s">
        <v>2615</v>
      </c>
      <c r="C70" s="703"/>
      <c r="D70" s="704"/>
      <c r="J70" s="666"/>
      <c r="K70" s="666"/>
      <c r="L70" s="666"/>
      <c r="M70" s="666"/>
    </row>
    <row r="71" spans="1:13" s="649" customFormat="1">
      <c r="A71" s="655" t="s">
        <v>2552</v>
      </c>
      <c r="B71" s="656" t="s">
        <v>2616</v>
      </c>
      <c r="C71" s="703"/>
      <c r="D71" s="704"/>
      <c r="J71" s="666"/>
      <c r="K71" s="666"/>
      <c r="L71" s="666"/>
      <c r="M71" s="666"/>
    </row>
    <row r="72" spans="1:13" s="649" customFormat="1">
      <c r="A72" s="655" t="s">
        <v>2552</v>
      </c>
      <c r="B72" s="656" t="s">
        <v>2617</v>
      </c>
      <c r="C72" s="703"/>
      <c r="D72" s="704"/>
      <c r="J72" s="666"/>
      <c r="K72" s="666"/>
      <c r="L72" s="666"/>
      <c r="M72" s="666"/>
    </row>
    <row r="73" spans="1:13" s="649" customFormat="1">
      <c r="A73" s="669" t="s">
        <v>2552</v>
      </c>
      <c r="B73" s="668" t="s">
        <v>2618</v>
      </c>
      <c r="C73" s="685">
        <f>SUM(C68:C72)</f>
        <v>0</v>
      </c>
      <c r="D73" s="686">
        <v>0</v>
      </c>
      <c r="J73" s="666"/>
      <c r="K73" s="666"/>
      <c r="L73" s="666"/>
      <c r="M73" s="666"/>
    </row>
    <row r="74" spans="1:13" s="649" customFormat="1">
      <c r="A74" s="655" t="s">
        <v>2558</v>
      </c>
      <c r="B74" s="656" t="s">
        <v>2619</v>
      </c>
      <c r="C74" s="701">
        <f>'[6]Immobilizzazioni Finale'!C9</f>
        <v>0</v>
      </c>
      <c r="D74" s="702">
        <v>0</v>
      </c>
      <c r="J74" s="666"/>
      <c r="K74" s="666"/>
      <c r="L74" s="666"/>
      <c r="M74" s="666"/>
    </row>
    <row r="75" spans="1:13" s="649" customFormat="1">
      <c r="A75" s="655" t="s">
        <v>2558</v>
      </c>
      <c r="B75" s="656" t="s">
        <v>2620</v>
      </c>
      <c r="C75" s="703">
        <f>'Stato Pat - Att-Pas P2018-C2016'!L17</f>
        <v>-3405576.8999999985</v>
      </c>
      <c r="D75" s="704">
        <v>-2081239.9899999946</v>
      </c>
      <c r="J75" s="666"/>
      <c r="K75" s="666"/>
      <c r="L75" s="666"/>
      <c r="M75" s="666"/>
    </row>
    <row r="76" spans="1:13" s="649" customFormat="1">
      <c r="A76" s="655" t="s">
        <v>2558</v>
      </c>
      <c r="B76" s="656" t="s">
        <v>2621</v>
      </c>
      <c r="C76" s="703">
        <f>'Stato Pat - Att-Pas P2018-C2016'!L20</f>
        <v>146127.5700000003</v>
      </c>
      <c r="D76" s="704">
        <v>-6136.5999999996275</v>
      </c>
      <c r="J76" s="666"/>
      <c r="K76" s="666"/>
      <c r="L76" s="666"/>
      <c r="M76" s="666"/>
    </row>
    <row r="77" spans="1:13" s="649" customFormat="1">
      <c r="A77" s="655" t="s">
        <v>2558</v>
      </c>
      <c r="B77" s="656" t="s">
        <v>2622</v>
      </c>
      <c r="C77" s="703">
        <f>'Stato Pat - Att-Pas P2018-C2016'!L21</f>
        <v>31621.260000001639</v>
      </c>
      <c r="D77" s="704">
        <v>-709403.0700000003</v>
      </c>
      <c r="J77" s="666"/>
      <c r="K77" s="666"/>
      <c r="L77" s="666"/>
      <c r="M77" s="666"/>
    </row>
    <row r="78" spans="1:13" s="649" customFormat="1">
      <c r="A78" s="655" t="s">
        <v>2558</v>
      </c>
      <c r="B78" s="656" t="s">
        <v>2623</v>
      </c>
      <c r="C78" s="703">
        <f>'Stato Pat - Att-Pas P2018-C2016'!L22</f>
        <v>78131.979999999981</v>
      </c>
      <c r="D78" s="704">
        <v>-86120.220000000205</v>
      </c>
      <c r="J78" s="666"/>
      <c r="K78" s="666"/>
      <c r="L78" s="666"/>
      <c r="M78" s="666"/>
    </row>
    <row r="79" spans="1:13" s="649" customFormat="1">
      <c r="A79" s="655" t="s">
        <v>2558</v>
      </c>
      <c r="B79" s="656" t="s">
        <v>2624</v>
      </c>
      <c r="C79" s="703">
        <f>'Stato Pat - Att-Pas P2018-C2016'!L23</f>
        <v>0.21999999997206032</v>
      </c>
      <c r="D79" s="704">
        <v>0</v>
      </c>
      <c r="J79" s="666"/>
      <c r="K79" s="666"/>
      <c r="L79" s="666"/>
      <c r="M79" s="666"/>
    </row>
    <row r="80" spans="1:13" s="649" customFormat="1">
      <c r="A80" s="655" t="s">
        <v>2558</v>
      </c>
      <c r="B80" s="656" t="s">
        <v>2625</v>
      </c>
      <c r="C80" s="703">
        <f>'Stato Pat - Att-Pas P2018-C2016'!L25</f>
        <v>-2569835.7399999998</v>
      </c>
      <c r="D80" s="704">
        <v>-140576.75</v>
      </c>
      <c r="J80" s="666"/>
      <c r="K80" s="666"/>
      <c r="L80" s="666"/>
      <c r="M80" s="666"/>
    </row>
    <row r="81" spans="1:13" s="649" customFormat="1">
      <c r="A81" s="669" t="s">
        <v>2558</v>
      </c>
      <c r="B81" s="668" t="s">
        <v>2626</v>
      </c>
      <c r="C81" s="685">
        <f>SUM(C74:C80)</f>
        <v>-5719531.6099999957</v>
      </c>
      <c r="D81" s="685">
        <v>-3023476.6299999948</v>
      </c>
      <c r="J81" s="666"/>
      <c r="K81" s="666"/>
      <c r="L81" s="666"/>
      <c r="M81" s="666"/>
    </row>
    <row r="82" spans="1:13" s="649" customFormat="1">
      <c r="A82" s="655" t="s">
        <v>2552</v>
      </c>
      <c r="B82" s="656" t="s">
        <v>2627</v>
      </c>
      <c r="C82" s="701"/>
      <c r="D82" s="702"/>
      <c r="J82" s="666"/>
      <c r="K82" s="666"/>
      <c r="L82" s="666"/>
      <c r="M82" s="666"/>
    </row>
    <row r="83" spans="1:13" s="649" customFormat="1">
      <c r="A83" s="655" t="s">
        <v>2552</v>
      </c>
      <c r="B83" s="656" t="s">
        <v>2628</v>
      </c>
      <c r="C83" s="703"/>
      <c r="D83" s="704"/>
      <c r="J83" s="666"/>
      <c r="K83" s="666"/>
      <c r="L83" s="666"/>
      <c r="M83" s="666"/>
    </row>
    <row r="84" spans="1:13" s="649" customFormat="1">
      <c r="A84" s="655" t="s">
        <v>2552</v>
      </c>
      <c r="B84" s="656" t="s">
        <v>2629</v>
      </c>
      <c r="C84" s="703"/>
      <c r="D84" s="704"/>
      <c r="J84" s="666"/>
      <c r="K84" s="666"/>
      <c r="L84" s="666"/>
      <c r="M84" s="666"/>
    </row>
    <row r="85" spans="1:13" s="649" customFormat="1">
      <c r="A85" s="655" t="s">
        <v>2552</v>
      </c>
      <c r="B85" s="656" t="s">
        <v>2630</v>
      </c>
      <c r="C85" s="703"/>
      <c r="D85" s="704"/>
      <c r="J85" s="666"/>
      <c r="K85" s="666"/>
      <c r="L85" s="666"/>
      <c r="M85" s="666"/>
    </row>
    <row r="86" spans="1:13" s="649" customFormat="1">
      <c r="A86" s="655" t="s">
        <v>2552</v>
      </c>
      <c r="B86" s="656" t="s">
        <v>2631</v>
      </c>
      <c r="C86" s="703"/>
      <c r="D86" s="704"/>
      <c r="J86" s="666"/>
      <c r="K86" s="666"/>
      <c r="L86" s="666"/>
      <c r="M86" s="666"/>
    </row>
    <row r="87" spans="1:13" s="649" customFormat="1">
      <c r="A87" s="655" t="s">
        <v>2552</v>
      </c>
      <c r="B87" s="656" t="s">
        <v>2632</v>
      </c>
      <c r="C87" s="703"/>
      <c r="D87" s="704"/>
      <c r="J87" s="666"/>
      <c r="K87" s="666"/>
      <c r="L87" s="666"/>
      <c r="M87" s="666"/>
    </row>
    <row r="88" spans="1:13" s="649" customFormat="1">
      <c r="A88" s="655" t="s">
        <v>2552</v>
      </c>
      <c r="B88" s="656" t="s">
        <v>2633</v>
      </c>
      <c r="C88" s="703"/>
      <c r="D88" s="704"/>
      <c r="J88" s="666"/>
      <c r="K88" s="666"/>
      <c r="L88" s="666"/>
      <c r="M88" s="666"/>
    </row>
    <row r="89" spans="1:13" s="649" customFormat="1">
      <c r="A89" s="652" t="s">
        <v>2552</v>
      </c>
      <c r="B89" s="668" t="s">
        <v>2634</v>
      </c>
      <c r="C89" s="685">
        <f>SUM(C82:C88)</f>
        <v>0</v>
      </c>
      <c r="D89" s="686">
        <v>0</v>
      </c>
      <c r="J89" s="666"/>
      <c r="K89" s="666"/>
      <c r="L89" s="666"/>
      <c r="M89" s="666"/>
    </row>
    <row r="90" spans="1:13" s="649" customFormat="1">
      <c r="A90" s="655" t="s">
        <v>2558</v>
      </c>
      <c r="B90" s="656" t="s">
        <v>2635</v>
      </c>
      <c r="C90" s="703"/>
      <c r="D90" s="704"/>
      <c r="J90" s="666"/>
      <c r="K90" s="666"/>
      <c r="L90" s="666"/>
      <c r="M90" s="666"/>
    </row>
    <row r="91" spans="1:13" s="649" customFormat="1">
      <c r="A91" s="655" t="s">
        <v>2558</v>
      </c>
      <c r="B91" s="656" t="s">
        <v>2636</v>
      </c>
      <c r="C91" s="703"/>
      <c r="D91" s="704"/>
      <c r="J91" s="666"/>
      <c r="K91" s="666"/>
      <c r="L91" s="666"/>
      <c r="M91" s="666"/>
    </row>
    <row r="92" spans="1:13" s="649" customFormat="1">
      <c r="A92" s="652" t="s">
        <v>2558</v>
      </c>
      <c r="B92" s="668" t="s">
        <v>2637</v>
      </c>
      <c r="C92" s="685">
        <f>SUM(C90:C91)</f>
        <v>0</v>
      </c>
      <c r="D92" s="686">
        <v>0</v>
      </c>
      <c r="J92" s="666"/>
      <c r="K92" s="666"/>
      <c r="L92" s="666"/>
      <c r="M92" s="666"/>
    </row>
    <row r="93" spans="1:13" s="649" customFormat="1">
      <c r="A93" s="655" t="s">
        <v>2552</v>
      </c>
      <c r="B93" s="656" t="s">
        <v>2638</v>
      </c>
      <c r="C93" s="703"/>
      <c r="D93" s="704"/>
      <c r="J93" s="666"/>
      <c r="K93" s="666"/>
      <c r="L93" s="666"/>
      <c r="M93" s="666"/>
    </row>
    <row r="94" spans="1:13" s="649" customFormat="1">
      <c r="A94" s="655" t="s">
        <v>2552</v>
      </c>
      <c r="B94" s="656" t="s">
        <v>2639</v>
      </c>
      <c r="C94" s="703"/>
      <c r="D94" s="704"/>
      <c r="J94" s="666"/>
      <c r="K94" s="666"/>
      <c r="L94" s="666"/>
      <c r="M94" s="666"/>
    </row>
    <row r="95" spans="1:13" s="649" customFormat="1">
      <c r="A95" s="652" t="s">
        <v>2552</v>
      </c>
      <c r="B95" s="668" t="s">
        <v>2640</v>
      </c>
      <c r="C95" s="685">
        <f>SUM(C93:C94)</f>
        <v>0</v>
      </c>
      <c r="D95" s="686">
        <v>0</v>
      </c>
      <c r="J95" s="666"/>
      <c r="K95" s="666"/>
      <c r="L95" s="666"/>
      <c r="M95" s="666"/>
    </row>
    <row r="96" spans="1:13" s="649" customFormat="1">
      <c r="A96" s="652" t="s">
        <v>2567</v>
      </c>
      <c r="B96" s="668" t="s">
        <v>2641</v>
      </c>
      <c r="C96" s="685">
        <v>0</v>
      </c>
      <c r="D96" s="686">
        <v>0</v>
      </c>
      <c r="J96" s="666"/>
      <c r="K96" s="666"/>
      <c r="L96" s="666"/>
      <c r="M96" s="666"/>
    </row>
    <row r="97" spans="1:13" s="649" customFormat="1">
      <c r="A97" s="661" t="s">
        <v>2642</v>
      </c>
      <c r="B97" s="662"/>
      <c r="C97" s="705">
        <f>C96+C95+C92+C89+C81+C73+C67</f>
        <v>-5676251.8699999955</v>
      </c>
      <c r="D97" s="705">
        <v>-3031210.0899999947</v>
      </c>
      <c r="J97" s="666"/>
      <c r="K97" s="666"/>
      <c r="L97" s="666"/>
      <c r="M97" s="666"/>
    </row>
    <row r="98" spans="1:13" s="649" customFormat="1">
      <c r="A98" s="663"/>
      <c r="B98" s="664"/>
      <c r="C98" s="691"/>
      <c r="D98" s="692"/>
      <c r="J98" s="666"/>
      <c r="K98" s="666"/>
      <c r="L98" s="666"/>
      <c r="M98" s="666"/>
    </row>
    <row r="99" spans="1:13" s="649" customFormat="1" ht="24.75" customHeight="1">
      <c r="A99" s="650" t="s">
        <v>2643</v>
      </c>
      <c r="B99" s="651"/>
      <c r="C99" s="687"/>
      <c r="D99" s="688"/>
      <c r="J99" s="666"/>
      <c r="K99" s="666"/>
      <c r="L99" s="666"/>
      <c r="M99" s="666"/>
    </row>
    <row r="100" spans="1:13" s="649" customFormat="1">
      <c r="A100" s="655" t="s">
        <v>2576</v>
      </c>
      <c r="B100" s="658" t="s">
        <v>2644</v>
      </c>
      <c r="C100" s="703"/>
      <c r="D100" s="704"/>
      <c r="J100" s="666"/>
      <c r="K100" s="666"/>
      <c r="L100" s="666"/>
      <c r="M100" s="666"/>
    </row>
    <row r="101" spans="1:13" s="649" customFormat="1">
      <c r="A101" s="655" t="s">
        <v>2576</v>
      </c>
      <c r="B101" s="658" t="s">
        <v>2645</v>
      </c>
      <c r="C101" s="703">
        <f>'Stato Pat - Att-Pas P2018-C2016'!L67</f>
        <v>-110235.80000000075</v>
      </c>
      <c r="D101" s="704">
        <v>-9976629.6899999995</v>
      </c>
      <c r="J101" s="666"/>
      <c r="K101" s="666"/>
      <c r="L101" s="666"/>
      <c r="M101" s="666"/>
    </row>
    <row r="102" spans="1:13" s="649" customFormat="1">
      <c r="A102" s="655" t="s">
        <v>2576</v>
      </c>
      <c r="B102" s="658" t="s">
        <v>2646</v>
      </c>
      <c r="C102" s="703"/>
      <c r="D102" s="704"/>
      <c r="J102" s="666"/>
      <c r="K102" s="666"/>
      <c r="L102" s="666"/>
      <c r="M102" s="666"/>
    </row>
    <row r="103" spans="1:13" s="649" customFormat="1">
      <c r="A103" s="655" t="s">
        <v>2576</v>
      </c>
      <c r="B103" s="658" t="s">
        <v>2647</v>
      </c>
      <c r="C103" s="703">
        <f>'Stato Pat - Att-Pas P2018-C2016'!L69</f>
        <v>-20.150000000372529</v>
      </c>
      <c r="D103" s="704">
        <v>2412444.8499999996</v>
      </c>
      <c r="J103" s="666"/>
      <c r="K103" s="666"/>
      <c r="L103" s="666"/>
      <c r="M103" s="666"/>
    </row>
    <row r="104" spans="1:13" s="649" customFormat="1">
      <c r="A104" s="655" t="s">
        <v>2576</v>
      </c>
      <c r="B104" s="658" t="s">
        <v>2648</v>
      </c>
      <c r="C104" s="703"/>
      <c r="D104" s="704"/>
      <c r="J104" s="666"/>
      <c r="K104" s="666"/>
      <c r="L104" s="666"/>
      <c r="M104" s="666"/>
    </row>
    <row r="105" spans="1:13" s="649" customFormat="1">
      <c r="A105" s="652" t="s">
        <v>2552</v>
      </c>
      <c r="B105" s="653" t="s">
        <v>2649</v>
      </c>
      <c r="C105" s="685">
        <f>SUM(C100:C104)</f>
        <v>-110255.95000000112</v>
      </c>
      <c r="D105" s="685">
        <v>-7564184.8399999999</v>
      </c>
      <c r="J105" s="666"/>
      <c r="K105" s="666"/>
      <c r="L105" s="666"/>
      <c r="M105" s="666"/>
    </row>
    <row r="106" spans="1:13" s="649" customFormat="1">
      <c r="A106" s="655" t="s">
        <v>2552</v>
      </c>
      <c r="B106" s="658" t="s">
        <v>2650</v>
      </c>
      <c r="C106" s="703">
        <f>-'Stato Pat - Att-Pas P2018-C2016'!L115</f>
        <v>3659397.9799999967</v>
      </c>
      <c r="D106" s="704">
        <v>6687963.379999998</v>
      </c>
      <c r="J106" s="666"/>
      <c r="K106" s="666"/>
      <c r="L106" s="666"/>
      <c r="M106" s="666"/>
    </row>
    <row r="107" spans="1:13" s="649" customFormat="1">
      <c r="A107" s="655" t="s">
        <v>2576</v>
      </c>
      <c r="B107" s="658" t="s">
        <v>2651</v>
      </c>
      <c r="C107" s="703">
        <v>14642713.76</v>
      </c>
      <c r="D107" s="704"/>
      <c r="J107" s="666"/>
      <c r="K107" s="666"/>
      <c r="L107" s="666"/>
      <c r="M107" s="666"/>
    </row>
    <row r="108" spans="1:13" s="649" customFormat="1">
      <c r="A108" s="652" t="s">
        <v>2576</v>
      </c>
      <c r="B108" s="668" t="s">
        <v>2652</v>
      </c>
      <c r="C108" s="685">
        <f>SUM(C106:C107)</f>
        <v>18302111.739999995</v>
      </c>
      <c r="D108" s="685">
        <v>6687963.379999998</v>
      </c>
      <c r="J108" s="666"/>
      <c r="K108" s="666"/>
      <c r="L108" s="666"/>
      <c r="M108" s="666"/>
    </row>
    <row r="109" spans="1:13" s="649" customFormat="1">
      <c r="A109" s="670" t="s">
        <v>2576</v>
      </c>
      <c r="B109" s="671" t="s">
        <v>2653</v>
      </c>
      <c r="C109" s="685"/>
      <c r="D109" s="686"/>
      <c r="J109" s="666"/>
      <c r="K109" s="666"/>
      <c r="L109" s="666"/>
      <c r="M109" s="666"/>
    </row>
    <row r="110" spans="1:13" s="649" customFormat="1">
      <c r="A110" s="655" t="s">
        <v>2552</v>
      </c>
      <c r="B110" s="664" t="s">
        <v>2654</v>
      </c>
      <c r="C110" s="703"/>
      <c r="D110" s="704"/>
      <c r="J110" s="666"/>
      <c r="K110" s="666"/>
      <c r="L110" s="666"/>
      <c r="M110" s="666"/>
    </row>
    <row r="111" spans="1:13" s="649" customFormat="1">
      <c r="A111" s="655" t="s">
        <v>2558</v>
      </c>
      <c r="B111" s="658" t="s">
        <v>2655</v>
      </c>
      <c r="C111" s="703"/>
      <c r="D111" s="704"/>
      <c r="J111" s="666"/>
      <c r="K111" s="666">
        <v>202399000</v>
      </c>
      <c r="L111" s="666">
        <f>K111/3*4</f>
        <v>269865333.33333331</v>
      </c>
      <c r="M111" s="666"/>
    </row>
    <row r="112" spans="1:13" s="649" customFormat="1">
      <c r="A112" s="661" t="s">
        <v>2656</v>
      </c>
      <c r="B112" s="662"/>
      <c r="C112" s="705">
        <f>C109+C108+C105</f>
        <v>18191855.789999992</v>
      </c>
      <c r="D112" s="705">
        <v>-876221.46000000183</v>
      </c>
      <c r="J112" s="666"/>
      <c r="K112" s="666">
        <v>43859000</v>
      </c>
      <c r="L112" s="666">
        <f>K112/3*4</f>
        <v>58478666.666666664</v>
      </c>
      <c r="M112" s="666"/>
    </row>
    <row r="113" spans="1:13" s="649" customFormat="1">
      <c r="A113" s="663"/>
      <c r="B113" s="664"/>
      <c r="C113" s="701"/>
      <c r="D113" s="702"/>
      <c r="J113" s="666"/>
      <c r="K113" s="666"/>
      <c r="L113" s="666">
        <f>L111-L112</f>
        <v>211386666.66666666</v>
      </c>
      <c r="M113" s="666"/>
    </row>
    <row r="114" spans="1:13" s="649" customFormat="1" ht="24.75" customHeight="1">
      <c r="A114" s="650" t="s">
        <v>2657</v>
      </c>
      <c r="B114" s="651"/>
      <c r="C114" s="687">
        <f>C112+C97+C59</f>
        <v>-38098865.030000009</v>
      </c>
      <c r="D114" s="687">
        <v>-5845071.6999999601</v>
      </c>
      <c r="J114" s="666"/>
      <c r="K114" s="666"/>
      <c r="L114" s="666"/>
      <c r="M114" s="666"/>
    </row>
    <row r="115" spans="1:13" s="649" customFormat="1">
      <c r="A115" s="672" t="s">
        <v>2658</v>
      </c>
      <c r="B115" s="673"/>
      <c r="C115" s="685">
        <f>'Stato Pat - Att-Pas P2018-C2016'!L81</f>
        <v>-38098865.029999956</v>
      </c>
      <c r="D115" s="686">
        <v>-5845071.7000000253</v>
      </c>
      <c r="J115" s="666"/>
      <c r="K115" s="666"/>
      <c r="L115" s="666"/>
      <c r="M115" s="666"/>
    </row>
    <row r="116" spans="1:13" s="649" customFormat="1">
      <c r="A116" s="674"/>
      <c r="B116" s="675"/>
      <c r="C116" s="685"/>
      <c r="D116" s="686"/>
      <c r="J116" s="666"/>
      <c r="K116" s="666"/>
      <c r="L116" s="666"/>
      <c r="M116" s="666"/>
    </row>
    <row r="117" spans="1:13" s="649" customFormat="1" ht="16.5" thickBot="1">
      <c r="A117" s="676" t="s">
        <v>2659</v>
      </c>
      <c r="B117" s="677"/>
      <c r="C117" s="706">
        <f>C114-C115</f>
        <v>0</v>
      </c>
      <c r="D117" s="706">
        <v>6.5192580223083496E-8</v>
      </c>
      <c r="J117" s="666"/>
      <c r="K117" s="666"/>
      <c r="L117" s="666"/>
      <c r="M117" s="666"/>
    </row>
  </sheetData>
  <mergeCells count="2">
    <mergeCell ref="B1:B2"/>
    <mergeCell ref="A4:B4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verticalDpi="1200" r:id="rId1"/>
  <headerFooter>
    <oddHeader>&amp;L&amp;"-,Grassetto"ASP - VV&amp;R&amp;"-,Grassetto"BEP 2018 e Pluriennale 2018-2020</oddHeader>
    <oddFooter>&amp;C&amp;P di &amp;N</oddFooter>
  </headerFooter>
  <rowBreaks count="1" manualBreakCount="1">
    <brk id="60" max="3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2289" r:id="rId4">
          <objectPr defaultSize="0" r:id="rId5">
            <anchor moveWithCells="1">
              <from>
                <xdr:col>0</xdr:col>
                <xdr:colOff>133350</xdr:colOff>
                <xdr:row>0</xdr:row>
                <xdr:rowOff>47625</xdr:rowOff>
              </from>
              <to>
                <xdr:col>1</xdr:col>
                <xdr:colOff>171450</xdr:colOff>
                <xdr:row>2</xdr:row>
                <xdr:rowOff>123825</xdr:rowOff>
              </to>
            </anchor>
          </objectPr>
        </oleObject>
      </mc:Choice>
      <mc:Fallback>
        <oleObject progId="Word.Document.12" shapeId="1228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84"/>
  <sheetViews>
    <sheetView showGridLines="0" view="pageBreakPreview" zoomScaleNormal="100" zoomScaleSheetLayoutView="100" workbookViewId="0">
      <selection activeCell="M157" sqref="M157"/>
    </sheetView>
  </sheetViews>
  <sheetFormatPr defaultColWidth="10.42578125" defaultRowHeight="15.75"/>
  <cols>
    <col min="1" max="1" width="4" style="331" customWidth="1"/>
    <col min="2" max="2" width="4.5703125" style="331" customWidth="1"/>
    <col min="3" max="3" width="2.5703125" style="331" customWidth="1"/>
    <col min="4" max="5" width="4" style="331" customWidth="1"/>
    <col min="6" max="6" width="91.5703125" style="202" customWidth="1"/>
    <col min="7" max="7" width="18.7109375" style="332" customWidth="1"/>
    <col min="8" max="8" width="18.140625" style="332" customWidth="1"/>
    <col min="9" max="9" width="14.5703125" style="332" bestFit="1" customWidth="1"/>
    <col min="10" max="10" width="13.140625" style="634" customWidth="1"/>
    <col min="11" max="11" width="16.85546875" style="202" bestFit="1" customWidth="1"/>
    <col min="12" max="12" width="16.5703125" style="202" bestFit="1" customWidth="1"/>
    <col min="13" max="256" width="10.42578125" style="202"/>
    <col min="257" max="257" width="4" style="202" customWidth="1"/>
    <col min="258" max="258" width="4.5703125" style="202" customWidth="1"/>
    <col min="259" max="259" width="1.85546875" style="202" customWidth="1"/>
    <col min="260" max="260" width="4" style="202" customWidth="1"/>
    <col min="261" max="261" width="53" style="202" customWidth="1"/>
    <col min="262" max="262" width="0" style="202" hidden="1" customWidth="1"/>
    <col min="263" max="264" width="21.42578125" style="202" customWidth="1"/>
    <col min="265" max="265" width="18.5703125" style="202" customWidth="1"/>
    <col min="266" max="266" width="13.140625" style="202" customWidth="1"/>
    <col min="267" max="267" width="10.42578125" style="202" customWidth="1"/>
    <col min="268" max="268" width="15.5703125" style="202" customWidth="1"/>
    <col min="269" max="512" width="10.42578125" style="202"/>
    <col min="513" max="513" width="4" style="202" customWidth="1"/>
    <col min="514" max="514" width="4.5703125" style="202" customWidth="1"/>
    <col min="515" max="515" width="1.85546875" style="202" customWidth="1"/>
    <col min="516" max="516" width="4" style="202" customWidth="1"/>
    <col min="517" max="517" width="53" style="202" customWidth="1"/>
    <col min="518" max="518" width="0" style="202" hidden="1" customWidth="1"/>
    <col min="519" max="520" width="21.42578125" style="202" customWidth="1"/>
    <col min="521" max="521" width="18.5703125" style="202" customWidth="1"/>
    <col min="522" max="522" width="13.140625" style="202" customWidth="1"/>
    <col min="523" max="523" width="10.42578125" style="202" customWidth="1"/>
    <col min="524" max="524" width="15.5703125" style="202" customWidth="1"/>
    <col min="525" max="768" width="10.42578125" style="202"/>
    <col min="769" max="769" width="4" style="202" customWidth="1"/>
    <col min="770" max="770" width="4.5703125" style="202" customWidth="1"/>
    <col min="771" max="771" width="1.85546875" style="202" customWidth="1"/>
    <col min="772" max="772" width="4" style="202" customWidth="1"/>
    <col min="773" max="773" width="53" style="202" customWidth="1"/>
    <col min="774" max="774" width="0" style="202" hidden="1" customWidth="1"/>
    <col min="775" max="776" width="21.42578125" style="202" customWidth="1"/>
    <col min="777" max="777" width="18.5703125" style="202" customWidth="1"/>
    <col min="778" max="778" width="13.140625" style="202" customWidth="1"/>
    <col min="779" max="779" width="10.42578125" style="202" customWidth="1"/>
    <col min="780" max="780" width="15.5703125" style="202" customWidth="1"/>
    <col min="781" max="1024" width="10.42578125" style="202"/>
    <col min="1025" max="1025" width="4" style="202" customWidth="1"/>
    <col min="1026" max="1026" width="4.5703125" style="202" customWidth="1"/>
    <col min="1027" max="1027" width="1.85546875" style="202" customWidth="1"/>
    <col min="1028" max="1028" width="4" style="202" customWidth="1"/>
    <col min="1029" max="1029" width="53" style="202" customWidth="1"/>
    <col min="1030" max="1030" width="0" style="202" hidden="1" customWidth="1"/>
    <col min="1031" max="1032" width="21.42578125" style="202" customWidth="1"/>
    <col min="1033" max="1033" width="18.5703125" style="202" customWidth="1"/>
    <col min="1034" max="1034" width="13.140625" style="202" customWidth="1"/>
    <col min="1035" max="1035" width="10.42578125" style="202" customWidth="1"/>
    <col min="1036" max="1036" width="15.5703125" style="202" customWidth="1"/>
    <col min="1037" max="1280" width="10.42578125" style="202"/>
    <col min="1281" max="1281" width="4" style="202" customWidth="1"/>
    <col min="1282" max="1282" width="4.5703125" style="202" customWidth="1"/>
    <col min="1283" max="1283" width="1.85546875" style="202" customWidth="1"/>
    <col min="1284" max="1284" width="4" style="202" customWidth="1"/>
    <col min="1285" max="1285" width="53" style="202" customWidth="1"/>
    <col min="1286" max="1286" width="0" style="202" hidden="1" customWidth="1"/>
    <col min="1287" max="1288" width="21.42578125" style="202" customWidth="1"/>
    <col min="1289" max="1289" width="18.5703125" style="202" customWidth="1"/>
    <col min="1290" max="1290" width="13.140625" style="202" customWidth="1"/>
    <col min="1291" max="1291" width="10.42578125" style="202" customWidth="1"/>
    <col min="1292" max="1292" width="15.5703125" style="202" customWidth="1"/>
    <col min="1293" max="1536" width="10.42578125" style="202"/>
    <col min="1537" max="1537" width="4" style="202" customWidth="1"/>
    <col min="1538" max="1538" width="4.5703125" style="202" customWidth="1"/>
    <col min="1539" max="1539" width="1.85546875" style="202" customWidth="1"/>
    <col min="1540" max="1540" width="4" style="202" customWidth="1"/>
    <col min="1541" max="1541" width="53" style="202" customWidth="1"/>
    <col min="1542" max="1542" width="0" style="202" hidden="1" customWidth="1"/>
    <col min="1543" max="1544" width="21.42578125" style="202" customWidth="1"/>
    <col min="1545" max="1545" width="18.5703125" style="202" customWidth="1"/>
    <col min="1546" max="1546" width="13.140625" style="202" customWidth="1"/>
    <col min="1547" max="1547" width="10.42578125" style="202" customWidth="1"/>
    <col min="1548" max="1548" width="15.5703125" style="202" customWidth="1"/>
    <col min="1549" max="1792" width="10.42578125" style="202"/>
    <col min="1793" max="1793" width="4" style="202" customWidth="1"/>
    <col min="1794" max="1794" width="4.5703125" style="202" customWidth="1"/>
    <col min="1795" max="1795" width="1.85546875" style="202" customWidth="1"/>
    <col min="1796" max="1796" width="4" style="202" customWidth="1"/>
    <col min="1797" max="1797" width="53" style="202" customWidth="1"/>
    <col min="1798" max="1798" width="0" style="202" hidden="1" customWidth="1"/>
    <col min="1799" max="1800" width="21.42578125" style="202" customWidth="1"/>
    <col min="1801" max="1801" width="18.5703125" style="202" customWidth="1"/>
    <col min="1802" max="1802" width="13.140625" style="202" customWidth="1"/>
    <col min="1803" max="1803" width="10.42578125" style="202" customWidth="1"/>
    <col min="1804" max="1804" width="15.5703125" style="202" customWidth="1"/>
    <col min="1805" max="2048" width="10.42578125" style="202"/>
    <col min="2049" max="2049" width="4" style="202" customWidth="1"/>
    <col min="2050" max="2050" width="4.5703125" style="202" customWidth="1"/>
    <col min="2051" max="2051" width="1.85546875" style="202" customWidth="1"/>
    <col min="2052" max="2052" width="4" style="202" customWidth="1"/>
    <col min="2053" max="2053" width="53" style="202" customWidth="1"/>
    <col min="2054" max="2054" width="0" style="202" hidden="1" customWidth="1"/>
    <col min="2055" max="2056" width="21.42578125" style="202" customWidth="1"/>
    <col min="2057" max="2057" width="18.5703125" style="202" customWidth="1"/>
    <col min="2058" max="2058" width="13.140625" style="202" customWidth="1"/>
    <col min="2059" max="2059" width="10.42578125" style="202" customWidth="1"/>
    <col min="2060" max="2060" width="15.5703125" style="202" customWidth="1"/>
    <col min="2061" max="2304" width="10.42578125" style="202"/>
    <col min="2305" max="2305" width="4" style="202" customWidth="1"/>
    <col min="2306" max="2306" width="4.5703125" style="202" customWidth="1"/>
    <col min="2307" max="2307" width="1.85546875" style="202" customWidth="1"/>
    <col min="2308" max="2308" width="4" style="202" customWidth="1"/>
    <col min="2309" max="2309" width="53" style="202" customWidth="1"/>
    <col min="2310" max="2310" width="0" style="202" hidden="1" customWidth="1"/>
    <col min="2311" max="2312" width="21.42578125" style="202" customWidth="1"/>
    <col min="2313" max="2313" width="18.5703125" style="202" customWidth="1"/>
    <col min="2314" max="2314" width="13.140625" style="202" customWidth="1"/>
    <col min="2315" max="2315" width="10.42578125" style="202" customWidth="1"/>
    <col min="2316" max="2316" width="15.5703125" style="202" customWidth="1"/>
    <col min="2317" max="2560" width="10.42578125" style="202"/>
    <col min="2561" max="2561" width="4" style="202" customWidth="1"/>
    <col min="2562" max="2562" width="4.5703125" style="202" customWidth="1"/>
    <col min="2563" max="2563" width="1.85546875" style="202" customWidth="1"/>
    <col min="2564" max="2564" width="4" style="202" customWidth="1"/>
    <col min="2565" max="2565" width="53" style="202" customWidth="1"/>
    <col min="2566" max="2566" width="0" style="202" hidden="1" customWidth="1"/>
    <col min="2567" max="2568" width="21.42578125" style="202" customWidth="1"/>
    <col min="2569" max="2569" width="18.5703125" style="202" customWidth="1"/>
    <col min="2570" max="2570" width="13.140625" style="202" customWidth="1"/>
    <col min="2571" max="2571" width="10.42578125" style="202" customWidth="1"/>
    <col min="2572" max="2572" width="15.5703125" style="202" customWidth="1"/>
    <col min="2573" max="2816" width="10.42578125" style="202"/>
    <col min="2817" max="2817" width="4" style="202" customWidth="1"/>
    <col min="2818" max="2818" width="4.5703125" style="202" customWidth="1"/>
    <col min="2819" max="2819" width="1.85546875" style="202" customWidth="1"/>
    <col min="2820" max="2820" width="4" style="202" customWidth="1"/>
    <col min="2821" max="2821" width="53" style="202" customWidth="1"/>
    <col min="2822" max="2822" width="0" style="202" hidden="1" customWidth="1"/>
    <col min="2823" max="2824" width="21.42578125" style="202" customWidth="1"/>
    <col min="2825" max="2825" width="18.5703125" style="202" customWidth="1"/>
    <col min="2826" max="2826" width="13.140625" style="202" customWidth="1"/>
    <col min="2827" max="2827" width="10.42578125" style="202" customWidth="1"/>
    <col min="2828" max="2828" width="15.5703125" style="202" customWidth="1"/>
    <col min="2829" max="3072" width="10.42578125" style="202"/>
    <col min="3073" max="3073" width="4" style="202" customWidth="1"/>
    <col min="3074" max="3074" width="4.5703125" style="202" customWidth="1"/>
    <col min="3075" max="3075" width="1.85546875" style="202" customWidth="1"/>
    <col min="3076" max="3076" width="4" style="202" customWidth="1"/>
    <col min="3077" max="3077" width="53" style="202" customWidth="1"/>
    <col min="3078" max="3078" width="0" style="202" hidden="1" customWidth="1"/>
    <col min="3079" max="3080" width="21.42578125" style="202" customWidth="1"/>
    <col min="3081" max="3081" width="18.5703125" style="202" customWidth="1"/>
    <col min="3082" max="3082" width="13.140625" style="202" customWidth="1"/>
    <col min="3083" max="3083" width="10.42578125" style="202" customWidth="1"/>
    <col min="3084" max="3084" width="15.5703125" style="202" customWidth="1"/>
    <col min="3085" max="3328" width="10.42578125" style="202"/>
    <col min="3329" max="3329" width="4" style="202" customWidth="1"/>
    <col min="3330" max="3330" width="4.5703125" style="202" customWidth="1"/>
    <col min="3331" max="3331" width="1.85546875" style="202" customWidth="1"/>
    <col min="3332" max="3332" width="4" style="202" customWidth="1"/>
    <col min="3333" max="3333" width="53" style="202" customWidth="1"/>
    <col min="3334" max="3334" width="0" style="202" hidden="1" customWidth="1"/>
    <col min="3335" max="3336" width="21.42578125" style="202" customWidth="1"/>
    <col min="3337" max="3337" width="18.5703125" style="202" customWidth="1"/>
    <col min="3338" max="3338" width="13.140625" style="202" customWidth="1"/>
    <col min="3339" max="3339" width="10.42578125" style="202" customWidth="1"/>
    <col min="3340" max="3340" width="15.5703125" style="202" customWidth="1"/>
    <col min="3341" max="3584" width="10.42578125" style="202"/>
    <col min="3585" max="3585" width="4" style="202" customWidth="1"/>
    <col min="3586" max="3586" width="4.5703125" style="202" customWidth="1"/>
    <col min="3587" max="3587" width="1.85546875" style="202" customWidth="1"/>
    <col min="3588" max="3588" width="4" style="202" customWidth="1"/>
    <col min="3589" max="3589" width="53" style="202" customWidth="1"/>
    <col min="3590" max="3590" width="0" style="202" hidden="1" customWidth="1"/>
    <col min="3591" max="3592" width="21.42578125" style="202" customWidth="1"/>
    <col min="3593" max="3593" width="18.5703125" style="202" customWidth="1"/>
    <col min="3594" max="3594" width="13.140625" style="202" customWidth="1"/>
    <col min="3595" max="3595" width="10.42578125" style="202" customWidth="1"/>
    <col min="3596" max="3596" width="15.5703125" style="202" customWidth="1"/>
    <col min="3597" max="3840" width="10.42578125" style="202"/>
    <col min="3841" max="3841" width="4" style="202" customWidth="1"/>
    <col min="3842" max="3842" width="4.5703125" style="202" customWidth="1"/>
    <col min="3843" max="3843" width="1.85546875" style="202" customWidth="1"/>
    <col min="3844" max="3844" width="4" style="202" customWidth="1"/>
    <col min="3845" max="3845" width="53" style="202" customWidth="1"/>
    <col min="3846" max="3846" width="0" style="202" hidden="1" customWidth="1"/>
    <col min="3847" max="3848" width="21.42578125" style="202" customWidth="1"/>
    <col min="3849" max="3849" width="18.5703125" style="202" customWidth="1"/>
    <col min="3850" max="3850" width="13.140625" style="202" customWidth="1"/>
    <col min="3851" max="3851" width="10.42578125" style="202" customWidth="1"/>
    <col min="3852" max="3852" width="15.5703125" style="202" customWidth="1"/>
    <col min="3853" max="4096" width="10.42578125" style="202"/>
    <col min="4097" max="4097" width="4" style="202" customWidth="1"/>
    <col min="4098" max="4098" width="4.5703125" style="202" customWidth="1"/>
    <col min="4099" max="4099" width="1.85546875" style="202" customWidth="1"/>
    <col min="4100" max="4100" width="4" style="202" customWidth="1"/>
    <col min="4101" max="4101" width="53" style="202" customWidth="1"/>
    <col min="4102" max="4102" width="0" style="202" hidden="1" customWidth="1"/>
    <col min="4103" max="4104" width="21.42578125" style="202" customWidth="1"/>
    <col min="4105" max="4105" width="18.5703125" style="202" customWidth="1"/>
    <col min="4106" max="4106" width="13.140625" style="202" customWidth="1"/>
    <col min="4107" max="4107" width="10.42578125" style="202" customWidth="1"/>
    <col min="4108" max="4108" width="15.5703125" style="202" customWidth="1"/>
    <col min="4109" max="4352" width="10.42578125" style="202"/>
    <col min="4353" max="4353" width="4" style="202" customWidth="1"/>
    <col min="4354" max="4354" width="4.5703125" style="202" customWidth="1"/>
    <col min="4355" max="4355" width="1.85546875" style="202" customWidth="1"/>
    <col min="4356" max="4356" width="4" style="202" customWidth="1"/>
    <col min="4357" max="4357" width="53" style="202" customWidth="1"/>
    <col min="4358" max="4358" width="0" style="202" hidden="1" customWidth="1"/>
    <col min="4359" max="4360" width="21.42578125" style="202" customWidth="1"/>
    <col min="4361" max="4361" width="18.5703125" style="202" customWidth="1"/>
    <col min="4362" max="4362" width="13.140625" style="202" customWidth="1"/>
    <col min="4363" max="4363" width="10.42578125" style="202" customWidth="1"/>
    <col min="4364" max="4364" width="15.5703125" style="202" customWidth="1"/>
    <col min="4365" max="4608" width="10.42578125" style="202"/>
    <col min="4609" max="4609" width="4" style="202" customWidth="1"/>
    <col min="4610" max="4610" width="4.5703125" style="202" customWidth="1"/>
    <col min="4611" max="4611" width="1.85546875" style="202" customWidth="1"/>
    <col min="4612" max="4612" width="4" style="202" customWidth="1"/>
    <col min="4613" max="4613" width="53" style="202" customWidth="1"/>
    <col min="4614" max="4614" width="0" style="202" hidden="1" customWidth="1"/>
    <col min="4615" max="4616" width="21.42578125" style="202" customWidth="1"/>
    <col min="4617" max="4617" width="18.5703125" style="202" customWidth="1"/>
    <col min="4618" max="4618" width="13.140625" style="202" customWidth="1"/>
    <col min="4619" max="4619" width="10.42578125" style="202" customWidth="1"/>
    <col min="4620" max="4620" width="15.5703125" style="202" customWidth="1"/>
    <col min="4621" max="4864" width="10.42578125" style="202"/>
    <col min="4865" max="4865" width="4" style="202" customWidth="1"/>
    <col min="4866" max="4866" width="4.5703125" style="202" customWidth="1"/>
    <col min="4867" max="4867" width="1.85546875" style="202" customWidth="1"/>
    <col min="4868" max="4868" width="4" style="202" customWidth="1"/>
    <col min="4869" max="4869" width="53" style="202" customWidth="1"/>
    <col min="4870" max="4870" width="0" style="202" hidden="1" customWidth="1"/>
    <col min="4871" max="4872" width="21.42578125" style="202" customWidth="1"/>
    <col min="4873" max="4873" width="18.5703125" style="202" customWidth="1"/>
    <col min="4874" max="4874" width="13.140625" style="202" customWidth="1"/>
    <col min="4875" max="4875" width="10.42578125" style="202" customWidth="1"/>
    <col min="4876" max="4876" width="15.5703125" style="202" customWidth="1"/>
    <col min="4877" max="5120" width="10.42578125" style="202"/>
    <col min="5121" max="5121" width="4" style="202" customWidth="1"/>
    <col min="5122" max="5122" width="4.5703125" style="202" customWidth="1"/>
    <col min="5123" max="5123" width="1.85546875" style="202" customWidth="1"/>
    <col min="5124" max="5124" width="4" style="202" customWidth="1"/>
    <col min="5125" max="5125" width="53" style="202" customWidth="1"/>
    <col min="5126" max="5126" width="0" style="202" hidden="1" customWidth="1"/>
    <col min="5127" max="5128" width="21.42578125" style="202" customWidth="1"/>
    <col min="5129" max="5129" width="18.5703125" style="202" customWidth="1"/>
    <col min="5130" max="5130" width="13.140625" style="202" customWidth="1"/>
    <col min="5131" max="5131" width="10.42578125" style="202" customWidth="1"/>
    <col min="5132" max="5132" width="15.5703125" style="202" customWidth="1"/>
    <col min="5133" max="5376" width="10.42578125" style="202"/>
    <col min="5377" max="5377" width="4" style="202" customWidth="1"/>
    <col min="5378" max="5378" width="4.5703125" style="202" customWidth="1"/>
    <col min="5379" max="5379" width="1.85546875" style="202" customWidth="1"/>
    <col min="5380" max="5380" width="4" style="202" customWidth="1"/>
    <col min="5381" max="5381" width="53" style="202" customWidth="1"/>
    <col min="5382" max="5382" width="0" style="202" hidden="1" customWidth="1"/>
    <col min="5383" max="5384" width="21.42578125" style="202" customWidth="1"/>
    <col min="5385" max="5385" width="18.5703125" style="202" customWidth="1"/>
    <col min="5386" max="5386" width="13.140625" style="202" customWidth="1"/>
    <col min="5387" max="5387" width="10.42578125" style="202" customWidth="1"/>
    <col min="5388" max="5388" width="15.5703125" style="202" customWidth="1"/>
    <col min="5389" max="5632" width="10.42578125" style="202"/>
    <col min="5633" max="5633" width="4" style="202" customWidth="1"/>
    <col min="5634" max="5634" width="4.5703125" style="202" customWidth="1"/>
    <col min="5635" max="5635" width="1.85546875" style="202" customWidth="1"/>
    <col min="5636" max="5636" width="4" style="202" customWidth="1"/>
    <col min="5637" max="5637" width="53" style="202" customWidth="1"/>
    <col min="5638" max="5638" width="0" style="202" hidden="1" customWidth="1"/>
    <col min="5639" max="5640" width="21.42578125" style="202" customWidth="1"/>
    <col min="5641" max="5641" width="18.5703125" style="202" customWidth="1"/>
    <col min="5642" max="5642" width="13.140625" style="202" customWidth="1"/>
    <col min="5643" max="5643" width="10.42578125" style="202" customWidth="1"/>
    <col min="5644" max="5644" width="15.5703125" style="202" customWidth="1"/>
    <col min="5645" max="5888" width="10.42578125" style="202"/>
    <col min="5889" max="5889" width="4" style="202" customWidth="1"/>
    <col min="5890" max="5890" width="4.5703125" style="202" customWidth="1"/>
    <col min="5891" max="5891" width="1.85546875" style="202" customWidth="1"/>
    <col min="5892" max="5892" width="4" style="202" customWidth="1"/>
    <col min="5893" max="5893" width="53" style="202" customWidth="1"/>
    <col min="5894" max="5894" width="0" style="202" hidden="1" customWidth="1"/>
    <col min="5895" max="5896" width="21.42578125" style="202" customWidth="1"/>
    <col min="5897" max="5897" width="18.5703125" style="202" customWidth="1"/>
    <col min="5898" max="5898" width="13.140625" style="202" customWidth="1"/>
    <col min="5899" max="5899" width="10.42578125" style="202" customWidth="1"/>
    <col min="5900" max="5900" width="15.5703125" style="202" customWidth="1"/>
    <col min="5901" max="6144" width="10.42578125" style="202"/>
    <col min="6145" max="6145" width="4" style="202" customWidth="1"/>
    <col min="6146" max="6146" width="4.5703125" style="202" customWidth="1"/>
    <col min="6147" max="6147" width="1.85546875" style="202" customWidth="1"/>
    <col min="6148" max="6148" width="4" style="202" customWidth="1"/>
    <col min="6149" max="6149" width="53" style="202" customWidth="1"/>
    <col min="6150" max="6150" width="0" style="202" hidden="1" customWidth="1"/>
    <col min="6151" max="6152" width="21.42578125" style="202" customWidth="1"/>
    <col min="6153" max="6153" width="18.5703125" style="202" customWidth="1"/>
    <col min="6154" max="6154" width="13.140625" style="202" customWidth="1"/>
    <col min="6155" max="6155" width="10.42578125" style="202" customWidth="1"/>
    <col min="6156" max="6156" width="15.5703125" style="202" customWidth="1"/>
    <col min="6157" max="6400" width="10.42578125" style="202"/>
    <col min="6401" max="6401" width="4" style="202" customWidth="1"/>
    <col min="6402" max="6402" width="4.5703125" style="202" customWidth="1"/>
    <col min="6403" max="6403" width="1.85546875" style="202" customWidth="1"/>
    <col min="6404" max="6404" width="4" style="202" customWidth="1"/>
    <col min="6405" max="6405" width="53" style="202" customWidth="1"/>
    <col min="6406" max="6406" width="0" style="202" hidden="1" customWidth="1"/>
    <col min="6407" max="6408" width="21.42578125" style="202" customWidth="1"/>
    <col min="6409" max="6409" width="18.5703125" style="202" customWidth="1"/>
    <col min="6410" max="6410" width="13.140625" style="202" customWidth="1"/>
    <col min="6411" max="6411" width="10.42578125" style="202" customWidth="1"/>
    <col min="6412" max="6412" width="15.5703125" style="202" customWidth="1"/>
    <col min="6413" max="6656" width="10.42578125" style="202"/>
    <col min="6657" max="6657" width="4" style="202" customWidth="1"/>
    <col min="6658" max="6658" width="4.5703125" style="202" customWidth="1"/>
    <col min="6659" max="6659" width="1.85546875" style="202" customWidth="1"/>
    <col min="6660" max="6660" width="4" style="202" customWidth="1"/>
    <col min="6661" max="6661" width="53" style="202" customWidth="1"/>
    <col min="6662" max="6662" width="0" style="202" hidden="1" customWidth="1"/>
    <col min="6663" max="6664" width="21.42578125" style="202" customWidth="1"/>
    <col min="6665" max="6665" width="18.5703125" style="202" customWidth="1"/>
    <col min="6666" max="6666" width="13.140625" style="202" customWidth="1"/>
    <col min="6667" max="6667" width="10.42578125" style="202" customWidth="1"/>
    <col min="6668" max="6668" width="15.5703125" style="202" customWidth="1"/>
    <col min="6669" max="6912" width="10.42578125" style="202"/>
    <col min="6913" max="6913" width="4" style="202" customWidth="1"/>
    <col min="6914" max="6914" width="4.5703125" style="202" customWidth="1"/>
    <col min="6915" max="6915" width="1.85546875" style="202" customWidth="1"/>
    <col min="6916" max="6916" width="4" style="202" customWidth="1"/>
    <col min="6917" max="6917" width="53" style="202" customWidth="1"/>
    <col min="6918" max="6918" width="0" style="202" hidden="1" customWidth="1"/>
    <col min="6919" max="6920" width="21.42578125" style="202" customWidth="1"/>
    <col min="6921" max="6921" width="18.5703125" style="202" customWidth="1"/>
    <col min="6922" max="6922" width="13.140625" style="202" customWidth="1"/>
    <col min="6923" max="6923" width="10.42578125" style="202" customWidth="1"/>
    <col min="6924" max="6924" width="15.5703125" style="202" customWidth="1"/>
    <col min="6925" max="7168" width="10.42578125" style="202"/>
    <col min="7169" max="7169" width="4" style="202" customWidth="1"/>
    <col min="7170" max="7170" width="4.5703125" style="202" customWidth="1"/>
    <col min="7171" max="7171" width="1.85546875" style="202" customWidth="1"/>
    <col min="7172" max="7172" width="4" style="202" customWidth="1"/>
    <col min="7173" max="7173" width="53" style="202" customWidth="1"/>
    <col min="7174" max="7174" width="0" style="202" hidden="1" customWidth="1"/>
    <col min="7175" max="7176" width="21.42578125" style="202" customWidth="1"/>
    <col min="7177" max="7177" width="18.5703125" style="202" customWidth="1"/>
    <col min="7178" max="7178" width="13.140625" style="202" customWidth="1"/>
    <col min="7179" max="7179" width="10.42578125" style="202" customWidth="1"/>
    <col min="7180" max="7180" width="15.5703125" style="202" customWidth="1"/>
    <col min="7181" max="7424" width="10.42578125" style="202"/>
    <col min="7425" max="7425" width="4" style="202" customWidth="1"/>
    <col min="7426" max="7426" width="4.5703125" style="202" customWidth="1"/>
    <col min="7427" max="7427" width="1.85546875" style="202" customWidth="1"/>
    <col min="7428" max="7428" width="4" style="202" customWidth="1"/>
    <col min="7429" max="7429" width="53" style="202" customWidth="1"/>
    <col min="7430" max="7430" width="0" style="202" hidden="1" customWidth="1"/>
    <col min="7431" max="7432" width="21.42578125" style="202" customWidth="1"/>
    <col min="7433" max="7433" width="18.5703125" style="202" customWidth="1"/>
    <col min="7434" max="7434" width="13.140625" style="202" customWidth="1"/>
    <col min="7435" max="7435" width="10.42578125" style="202" customWidth="1"/>
    <col min="7436" max="7436" width="15.5703125" style="202" customWidth="1"/>
    <col min="7437" max="7680" width="10.42578125" style="202"/>
    <col min="7681" max="7681" width="4" style="202" customWidth="1"/>
    <col min="7682" max="7682" width="4.5703125" style="202" customWidth="1"/>
    <col min="7683" max="7683" width="1.85546875" style="202" customWidth="1"/>
    <col min="7684" max="7684" width="4" style="202" customWidth="1"/>
    <col min="7685" max="7685" width="53" style="202" customWidth="1"/>
    <col min="7686" max="7686" width="0" style="202" hidden="1" customWidth="1"/>
    <col min="7687" max="7688" width="21.42578125" style="202" customWidth="1"/>
    <col min="7689" max="7689" width="18.5703125" style="202" customWidth="1"/>
    <col min="7690" max="7690" width="13.140625" style="202" customWidth="1"/>
    <col min="7691" max="7691" width="10.42578125" style="202" customWidth="1"/>
    <col min="7692" max="7692" width="15.5703125" style="202" customWidth="1"/>
    <col min="7693" max="7936" width="10.42578125" style="202"/>
    <col min="7937" max="7937" width="4" style="202" customWidth="1"/>
    <col min="7938" max="7938" width="4.5703125" style="202" customWidth="1"/>
    <col min="7939" max="7939" width="1.85546875" style="202" customWidth="1"/>
    <col min="7940" max="7940" width="4" style="202" customWidth="1"/>
    <col min="7941" max="7941" width="53" style="202" customWidth="1"/>
    <col min="7942" max="7942" width="0" style="202" hidden="1" customWidth="1"/>
    <col min="7943" max="7944" width="21.42578125" style="202" customWidth="1"/>
    <col min="7945" max="7945" width="18.5703125" style="202" customWidth="1"/>
    <col min="7946" max="7946" width="13.140625" style="202" customWidth="1"/>
    <col min="7947" max="7947" width="10.42578125" style="202" customWidth="1"/>
    <col min="7948" max="7948" width="15.5703125" style="202" customWidth="1"/>
    <col min="7949" max="8192" width="10.42578125" style="202"/>
    <col min="8193" max="8193" width="4" style="202" customWidth="1"/>
    <col min="8194" max="8194" width="4.5703125" style="202" customWidth="1"/>
    <col min="8195" max="8195" width="1.85546875" style="202" customWidth="1"/>
    <col min="8196" max="8196" width="4" style="202" customWidth="1"/>
    <col min="8197" max="8197" width="53" style="202" customWidth="1"/>
    <col min="8198" max="8198" width="0" style="202" hidden="1" customWidth="1"/>
    <col min="8199" max="8200" width="21.42578125" style="202" customWidth="1"/>
    <col min="8201" max="8201" width="18.5703125" style="202" customWidth="1"/>
    <col min="8202" max="8202" width="13.140625" style="202" customWidth="1"/>
    <col min="8203" max="8203" width="10.42578125" style="202" customWidth="1"/>
    <col min="8204" max="8204" width="15.5703125" style="202" customWidth="1"/>
    <col min="8205" max="8448" width="10.42578125" style="202"/>
    <col min="8449" max="8449" width="4" style="202" customWidth="1"/>
    <col min="8450" max="8450" width="4.5703125" style="202" customWidth="1"/>
    <col min="8451" max="8451" width="1.85546875" style="202" customWidth="1"/>
    <col min="8452" max="8452" width="4" style="202" customWidth="1"/>
    <col min="8453" max="8453" width="53" style="202" customWidth="1"/>
    <col min="8454" max="8454" width="0" style="202" hidden="1" customWidth="1"/>
    <col min="8455" max="8456" width="21.42578125" style="202" customWidth="1"/>
    <col min="8457" max="8457" width="18.5703125" style="202" customWidth="1"/>
    <col min="8458" max="8458" width="13.140625" style="202" customWidth="1"/>
    <col min="8459" max="8459" width="10.42578125" style="202" customWidth="1"/>
    <col min="8460" max="8460" width="15.5703125" style="202" customWidth="1"/>
    <col min="8461" max="8704" width="10.42578125" style="202"/>
    <col min="8705" max="8705" width="4" style="202" customWidth="1"/>
    <col min="8706" max="8706" width="4.5703125" style="202" customWidth="1"/>
    <col min="8707" max="8707" width="1.85546875" style="202" customWidth="1"/>
    <col min="8708" max="8708" width="4" style="202" customWidth="1"/>
    <col min="8709" max="8709" width="53" style="202" customWidth="1"/>
    <col min="8710" max="8710" width="0" style="202" hidden="1" customWidth="1"/>
    <col min="8711" max="8712" width="21.42578125" style="202" customWidth="1"/>
    <col min="8713" max="8713" width="18.5703125" style="202" customWidth="1"/>
    <col min="8714" max="8714" width="13.140625" style="202" customWidth="1"/>
    <col min="8715" max="8715" width="10.42578125" style="202" customWidth="1"/>
    <col min="8716" max="8716" width="15.5703125" style="202" customWidth="1"/>
    <col min="8717" max="8960" width="10.42578125" style="202"/>
    <col min="8961" max="8961" width="4" style="202" customWidth="1"/>
    <col min="8962" max="8962" width="4.5703125" style="202" customWidth="1"/>
    <col min="8963" max="8963" width="1.85546875" style="202" customWidth="1"/>
    <col min="8964" max="8964" width="4" style="202" customWidth="1"/>
    <col min="8965" max="8965" width="53" style="202" customWidth="1"/>
    <col min="8966" max="8966" width="0" style="202" hidden="1" customWidth="1"/>
    <col min="8967" max="8968" width="21.42578125" style="202" customWidth="1"/>
    <col min="8969" max="8969" width="18.5703125" style="202" customWidth="1"/>
    <col min="8970" max="8970" width="13.140625" style="202" customWidth="1"/>
    <col min="8971" max="8971" width="10.42578125" style="202" customWidth="1"/>
    <col min="8972" max="8972" width="15.5703125" style="202" customWidth="1"/>
    <col min="8973" max="9216" width="10.42578125" style="202"/>
    <col min="9217" max="9217" width="4" style="202" customWidth="1"/>
    <col min="9218" max="9218" width="4.5703125" style="202" customWidth="1"/>
    <col min="9219" max="9219" width="1.85546875" style="202" customWidth="1"/>
    <col min="9220" max="9220" width="4" style="202" customWidth="1"/>
    <col min="9221" max="9221" width="53" style="202" customWidth="1"/>
    <col min="9222" max="9222" width="0" style="202" hidden="1" customWidth="1"/>
    <col min="9223" max="9224" width="21.42578125" style="202" customWidth="1"/>
    <col min="9225" max="9225" width="18.5703125" style="202" customWidth="1"/>
    <col min="9226" max="9226" width="13.140625" style="202" customWidth="1"/>
    <col min="9227" max="9227" width="10.42578125" style="202" customWidth="1"/>
    <col min="9228" max="9228" width="15.5703125" style="202" customWidth="1"/>
    <col min="9229" max="9472" width="10.42578125" style="202"/>
    <col min="9473" max="9473" width="4" style="202" customWidth="1"/>
    <col min="9474" max="9474" width="4.5703125" style="202" customWidth="1"/>
    <col min="9475" max="9475" width="1.85546875" style="202" customWidth="1"/>
    <col min="9476" max="9476" width="4" style="202" customWidth="1"/>
    <col min="9477" max="9477" width="53" style="202" customWidth="1"/>
    <col min="9478" max="9478" width="0" style="202" hidden="1" customWidth="1"/>
    <col min="9479" max="9480" width="21.42578125" style="202" customWidth="1"/>
    <col min="9481" max="9481" width="18.5703125" style="202" customWidth="1"/>
    <col min="9482" max="9482" width="13.140625" style="202" customWidth="1"/>
    <col min="9483" max="9483" width="10.42578125" style="202" customWidth="1"/>
    <col min="9484" max="9484" width="15.5703125" style="202" customWidth="1"/>
    <col min="9485" max="9728" width="10.42578125" style="202"/>
    <col min="9729" max="9729" width="4" style="202" customWidth="1"/>
    <col min="9730" max="9730" width="4.5703125" style="202" customWidth="1"/>
    <col min="9731" max="9731" width="1.85546875" style="202" customWidth="1"/>
    <col min="9732" max="9732" width="4" style="202" customWidth="1"/>
    <col min="9733" max="9733" width="53" style="202" customWidth="1"/>
    <col min="9734" max="9734" width="0" style="202" hidden="1" customWidth="1"/>
    <col min="9735" max="9736" width="21.42578125" style="202" customWidth="1"/>
    <col min="9737" max="9737" width="18.5703125" style="202" customWidth="1"/>
    <col min="9738" max="9738" width="13.140625" style="202" customWidth="1"/>
    <col min="9739" max="9739" width="10.42578125" style="202" customWidth="1"/>
    <col min="9740" max="9740" width="15.5703125" style="202" customWidth="1"/>
    <col min="9741" max="9984" width="10.42578125" style="202"/>
    <col min="9985" max="9985" width="4" style="202" customWidth="1"/>
    <col min="9986" max="9986" width="4.5703125" style="202" customWidth="1"/>
    <col min="9987" max="9987" width="1.85546875" style="202" customWidth="1"/>
    <col min="9988" max="9988" width="4" style="202" customWidth="1"/>
    <col min="9989" max="9989" width="53" style="202" customWidth="1"/>
    <col min="9990" max="9990" width="0" style="202" hidden="1" customWidth="1"/>
    <col min="9991" max="9992" width="21.42578125" style="202" customWidth="1"/>
    <col min="9993" max="9993" width="18.5703125" style="202" customWidth="1"/>
    <col min="9994" max="9994" width="13.140625" style="202" customWidth="1"/>
    <col min="9995" max="9995" width="10.42578125" style="202" customWidth="1"/>
    <col min="9996" max="9996" width="15.5703125" style="202" customWidth="1"/>
    <col min="9997" max="10240" width="10.42578125" style="202"/>
    <col min="10241" max="10241" width="4" style="202" customWidth="1"/>
    <col min="10242" max="10242" width="4.5703125" style="202" customWidth="1"/>
    <col min="10243" max="10243" width="1.85546875" style="202" customWidth="1"/>
    <col min="10244" max="10244" width="4" style="202" customWidth="1"/>
    <col min="10245" max="10245" width="53" style="202" customWidth="1"/>
    <col min="10246" max="10246" width="0" style="202" hidden="1" customWidth="1"/>
    <col min="10247" max="10248" width="21.42578125" style="202" customWidth="1"/>
    <col min="10249" max="10249" width="18.5703125" style="202" customWidth="1"/>
    <col min="10250" max="10250" width="13.140625" style="202" customWidth="1"/>
    <col min="10251" max="10251" width="10.42578125" style="202" customWidth="1"/>
    <col min="10252" max="10252" width="15.5703125" style="202" customWidth="1"/>
    <col min="10253" max="10496" width="10.42578125" style="202"/>
    <col min="10497" max="10497" width="4" style="202" customWidth="1"/>
    <col min="10498" max="10498" width="4.5703125" style="202" customWidth="1"/>
    <col min="10499" max="10499" width="1.85546875" style="202" customWidth="1"/>
    <col min="10500" max="10500" width="4" style="202" customWidth="1"/>
    <col min="10501" max="10501" width="53" style="202" customWidth="1"/>
    <col min="10502" max="10502" width="0" style="202" hidden="1" customWidth="1"/>
    <col min="10503" max="10504" width="21.42578125" style="202" customWidth="1"/>
    <col min="10505" max="10505" width="18.5703125" style="202" customWidth="1"/>
    <col min="10506" max="10506" width="13.140625" style="202" customWidth="1"/>
    <col min="10507" max="10507" width="10.42578125" style="202" customWidth="1"/>
    <col min="10508" max="10508" width="15.5703125" style="202" customWidth="1"/>
    <col min="10509" max="10752" width="10.42578125" style="202"/>
    <col min="10753" max="10753" width="4" style="202" customWidth="1"/>
    <col min="10754" max="10754" width="4.5703125" style="202" customWidth="1"/>
    <col min="10755" max="10755" width="1.85546875" style="202" customWidth="1"/>
    <col min="10756" max="10756" width="4" style="202" customWidth="1"/>
    <col min="10757" max="10757" width="53" style="202" customWidth="1"/>
    <col min="10758" max="10758" width="0" style="202" hidden="1" customWidth="1"/>
    <col min="10759" max="10760" width="21.42578125" style="202" customWidth="1"/>
    <col min="10761" max="10761" width="18.5703125" style="202" customWidth="1"/>
    <col min="10762" max="10762" width="13.140625" style="202" customWidth="1"/>
    <col min="10763" max="10763" width="10.42578125" style="202" customWidth="1"/>
    <col min="10764" max="10764" width="15.5703125" style="202" customWidth="1"/>
    <col min="10765" max="11008" width="10.42578125" style="202"/>
    <col min="11009" max="11009" width="4" style="202" customWidth="1"/>
    <col min="11010" max="11010" width="4.5703125" style="202" customWidth="1"/>
    <col min="11011" max="11011" width="1.85546875" style="202" customWidth="1"/>
    <col min="11012" max="11012" width="4" style="202" customWidth="1"/>
    <col min="11013" max="11013" width="53" style="202" customWidth="1"/>
    <col min="11014" max="11014" width="0" style="202" hidden="1" customWidth="1"/>
    <col min="11015" max="11016" width="21.42578125" style="202" customWidth="1"/>
    <col min="11017" max="11017" width="18.5703125" style="202" customWidth="1"/>
    <col min="11018" max="11018" width="13.140625" style="202" customWidth="1"/>
    <col min="11019" max="11019" width="10.42578125" style="202" customWidth="1"/>
    <col min="11020" max="11020" width="15.5703125" style="202" customWidth="1"/>
    <col min="11021" max="11264" width="10.42578125" style="202"/>
    <col min="11265" max="11265" width="4" style="202" customWidth="1"/>
    <col min="11266" max="11266" width="4.5703125" style="202" customWidth="1"/>
    <col min="11267" max="11267" width="1.85546875" style="202" customWidth="1"/>
    <col min="11268" max="11268" width="4" style="202" customWidth="1"/>
    <col min="11269" max="11269" width="53" style="202" customWidth="1"/>
    <col min="11270" max="11270" width="0" style="202" hidden="1" customWidth="1"/>
    <col min="11271" max="11272" width="21.42578125" style="202" customWidth="1"/>
    <col min="11273" max="11273" width="18.5703125" style="202" customWidth="1"/>
    <col min="11274" max="11274" width="13.140625" style="202" customWidth="1"/>
    <col min="11275" max="11275" width="10.42578125" style="202" customWidth="1"/>
    <col min="11276" max="11276" width="15.5703125" style="202" customWidth="1"/>
    <col min="11277" max="11520" width="10.42578125" style="202"/>
    <col min="11521" max="11521" width="4" style="202" customWidth="1"/>
    <col min="11522" max="11522" width="4.5703125" style="202" customWidth="1"/>
    <col min="11523" max="11523" width="1.85546875" style="202" customWidth="1"/>
    <col min="11524" max="11524" width="4" style="202" customWidth="1"/>
    <col min="11525" max="11525" width="53" style="202" customWidth="1"/>
    <col min="11526" max="11526" width="0" style="202" hidden="1" customWidth="1"/>
    <col min="11527" max="11528" width="21.42578125" style="202" customWidth="1"/>
    <col min="11529" max="11529" width="18.5703125" style="202" customWidth="1"/>
    <col min="11530" max="11530" width="13.140625" style="202" customWidth="1"/>
    <col min="11531" max="11531" width="10.42578125" style="202" customWidth="1"/>
    <col min="11532" max="11532" width="15.5703125" style="202" customWidth="1"/>
    <col min="11533" max="11776" width="10.42578125" style="202"/>
    <col min="11777" max="11777" width="4" style="202" customWidth="1"/>
    <col min="11778" max="11778" width="4.5703125" style="202" customWidth="1"/>
    <col min="11779" max="11779" width="1.85546875" style="202" customWidth="1"/>
    <col min="11780" max="11780" width="4" style="202" customWidth="1"/>
    <col min="11781" max="11781" width="53" style="202" customWidth="1"/>
    <col min="11782" max="11782" width="0" style="202" hidden="1" customWidth="1"/>
    <col min="11783" max="11784" width="21.42578125" style="202" customWidth="1"/>
    <col min="11785" max="11785" width="18.5703125" style="202" customWidth="1"/>
    <col min="11786" max="11786" width="13.140625" style="202" customWidth="1"/>
    <col min="11787" max="11787" width="10.42578125" style="202" customWidth="1"/>
    <col min="11788" max="11788" width="15.5703125" style="202" customWidth="1"/>
    <col min="11789" max="12032" width="10.42578125" style="202"/>
    <col min="12033" max="12033" width="4" style="202" customWidth="1"/>
    <col min="12034" max="12034" width="4.5703125" style="202" customWidth="1"/>
    <col min="12035" max="12035" width="1.85546875" style="202" customWidth="1"/>
    <col min="12036" max="12036" width="4" style="202" customWidth="1"/>
    <col min="12037" max="12037" width="53" style="202" customWidth="1"/>
    <col min="12038" max="12038" width="0" style="202" hidden="1" customWidth="1"/>
    <col min="12039" max="12040" width="21.42578125" style="202" customWidth="1"/>
    <col min="12041" max="12041" width="18.5703125" style="202" customWidth="1"/>
    <col min="12042" max="12042" width="13.140625" style="202" customWidth="1"/>
    <col min="12043" max="12043" width="10.42578125" style="202" customWidth="1"/>
    <col min="12044" max="12044" width="15.5703125" style="202" customWidth="1"/>
    <col min="12045" max="12288" width="10.42578125" style="202"/>
    <col min="12289" max="12289" width="4" style="202" customWidth="1"/>
    <col min="12290" max="12290" width="4.5703125" style="202" customWidth="1"/>
    <col min="12291" max="12291" width="1.85546875" style="202" customWidth="1"/>
    <col min="12292" max="12292" width="4" style="202" customWidth="1"/>
    <col min="12293" max="12293" width="53" style="202" customWidth="1"/>
    <col min="12294" max="12294" width="0" style="202" hidden="1" customWidth="1"/>
    <col min="12295" max="12296" width="21.42578125" style="202" customWidth="1"/>
    <col min="12297" max="12297" width="18.5703125" style="202" customWidth="1"/>
    <col min="12298" max="12298" width="13.140625" style="202" customWidth="1"/>
    <col min="12299" max="12299" width="10.42578125" style="202" customWidth="1"/>
    <col min="12300" max="12300" width="15.5703125" style="202" customWidth="1"/>
    <col min="12301" max="12544" width="10.42578125" style="202"/>
    <col min="12545" max="12545" width="4" style="202" customWidth="1"/>
    <col min="12546" max="12546" width="4.5703125" style="202" customWidth="1"/>
    <col min="12547" max="12547" width="1.85546875" style="202" customWidth="1"/>
    <col min="12548" max="12548" width="4" style="202" customWidth="1"/>
    <col min="12549" max="12549" width="53" style="202" customWidth="1"/>
    <col min="12550" max="12550" width="0" style="202" hidden="1" customWidth="1"/>
    <col min="12551" max="12552" width="21.42578125" style="202" customWidth="1"/>
    <col min="12553" max="12553" width="18.5703125" style="202" customWidth="1"/>
    <col min="12554" max="12554" width="13.140625" style="202" customWidth="1"/>
    <col min="12555" max="12555" width="10.42578125" style="202" customWidth="1"/>
    <col min="12556" max="12556" width="15.5703125" style="202" customWidth="1"/>
    <col min="12557" max="12800" width="10.42578125" style="202"/>
    <col min="12801" max="12801" width="4" style="202" customWidth="1"/>
    <col min="12802" max="12802" width="4.5703125" style="202" customWidth="1"/>
    <col min="12803" max="12803" width="1.85546875" style="202" customWidth="1"/>
    <col min="12804" max="12804" width="4" style="202" customWidth="1"/>
    <col min="12805" max="12805" width="53" style="202" customWidth="1"/>
    <col min="12806" max="12806" width="0" style="202" hidden="1" customWidth="1"/>
    <col min="12807" max="12808" width="21.42578125" style="202" customWidth="1"/>
    <col min="12809" max="12809" width="18.5703125" style="202" customWidth="1"/>
    <col min="12810" max="12810" width="13.140625" style="202" customWidth="1"/>
    <col min="12811" max="12811" width="10.42578125" style="202" customWidth="1"/>
    <col min="12812" max="12812" width="15.5703125" style="202" customWidth="1"/>
    <col min="12813" max="13056" width="10.42578125" style="202"/>
    <col min="13057" max="13057" width="4" style="202" customWidth="1"/>
    <col min="13058" max="13058" width="4.5703125" style="202" customWidth="1"/>
    <col min="13059" max="13059" width="1.85546875" style="202" customWidth="1"/>
    <col min="13060" max="13060" width="4" style="202" customWidth="1"/>
    <col min="13061" max="13061" width="53" style="202" customWidth="1"/>
    <col min="13062" max="13062" width="0" style="202" hidden="1" customWidth="1"/>
    <col min="13063" max="13064" width="21.42578125" style="202" customWidth="1"/>
    <col min="13065" max="13065" width="18.5703125" style="202" customWidth="1"/>
    <col min="13066" max="13066" width="13.140625" style="202" customWidth="1"/>
    <col min="13067" max="13067" width="10.42578125" style="202" customWidth="1"/>
    <col min="13068" max="13068" width="15.5703125" style="202" customWidth="1"/>
    <col min="13069" max="13312" width="10.42578125" style="202"/>
    <col min="13313" max="13313" width="4" style="202" customWidth="1"/>
    <col min="13314" max="13314" width="4.5703125" style="202" customWidth="1"/>
    <col min="13315" max="13315" width="1.85546875" style="202" customWidth="1"/>
    <col min="13316" max="13316" width="4" style="202" customWidth="1"/>
    <col min="13317" max="13317" width="53" style="202" customWidth="1"/>
    <col min="13318" max="13318" width="0" style="202" hidden="1" customWidth="1"/>
    <col min="13319" max="13320" width="21.42578125" style="202" customWidth="1"/>
    <col min="13321" max="13321" width="18.5703125" style="202" customWidth="1"/>
    <col min="13322" max="13322" width="13.140625" style="202" customWidth="1"/>
    <col min="13323" max="13323" width="10.42578125" style="202" customWidth="1"/>
    <col min="13324" max="13324" width="15.5703125" style="202" customWidth="1"/>
    <col min="13325" max="13568" width="10.42578125" style="202"/>
    <col min="13569" max="13569" width="4" style="202" customWidth="1"/>
    <col min="13570" max="13570" width="4.5703125" style="202" customWidth="1"/>
    <col min="13571" max="13571" width="1.85546875" style="202" customWidth="1"/>
    <col min="13572" max="13572" width="4" style="202" customWidth="1"/>
    <col min="13573" max="13573" width="53" style="202" customWidth="1"/>
    <col min="13574" max="13574" width="0" style="202" hidden="1" customWidth="1"/>
    <col min="13575" max="13576" width="21.42578125" style="202" customWidth="1"/>
    <col min="13577" max="13577" width="18.5703125" style="202" customWidth="1"/>
    <col min="13578" max="13578" width="13.140625" style="202" customWidth="1"/>
    <col min="13579" max="13579" width="10.42578125" style="202" customWidth="1"/>
    <col min="13580" max="13580" width="15.5703125" style="202" customWidth="1"/>
    <col min="13581" max="13824" width="10.42578125" style="202"/>
    <col min="13825" max="13825" width="4" style="202" customWidth="1"/>
    <col min="13826" max="13826" width="4.5703125" style="202" customWidth="1"/>
    <col min="13827" max="13827" width="1.85546875" style="202" customWidth="1"/>
    <col min="13828" max="13828" width="4" style="202" customWidth="1"/>
    <col min="13829" max="13829" width="53" style="202" customWidth="1"/>
    <col min="13830" max="13830" width="0" style="202" hidden="1" customWidth="1"/>
    <col min="13831" max="13832" width="21.42578125" style="202" customWidth="1"/>
    <col min="13833" max="13833" width="18.5703125" style="202" customWidth="1"/>
    <col min="13834" max="13834" width="13.140625" style="202" customWidth="1"/>
    <col min="13835" max="13835" width="10.42578125" style="202" customWidth="1"/>
    <col min="13836" max="13836" width="15.5703125" style="202" customWidth="1"/>
    <col min="13837" max="14080" width="10.42578125" style="202"/>
    <col min="14081" max="14081" width="4" style="202" customWidth="1"/>
    <col min="14082" max="14082" width="4.5703125" style="202" customWidth="1"/>
    <col min="14083" max="14083" width="1.85546875" style="202" customWidth="1"/>
    <col min="14084" max="14084" width="4" style="202" customWidth="1"/>
    <col min="14085" max="14085" width="53" style="202" customWidth="1"/>
    <col min="14086" max="14086" width="0" style="202" hidden="1" customWidth="1"/>
    <col min="14087" max="14088" width="21.42578125" style="202" customWidth="1"/>
    <col min="14089" max="14089" width="18.5703125" style="202" customWidth="1"/>
    <col min="14090" max="14090" width="13.140625" style="202" customWidth="1"/>
    <col min="14091" max="14091" width="10.42578125" style="202" customWidth="1"/>
    <col min="14092" max="14092" width="15.5703125" style="202" customWidth="1"/>
    <col min="14093" max="14336" width="10.42578125" style="202"/>
    <col min="14337" max="14337" width="4" style="202" customWidth="1"/>
    <col min="14338" max="14338" width="4.5703125" style="202" customWidth="1"/>
    <col min="14339" max="14339" width="1.85546875" style="202" customWidth="1"/>
    <col min="14340" max="14340" width="4" style="202" customWidth="1"/>
    <col min="14341" max="14341" width="53" style="202" customWidth="1"/>
    <col min="14342" max="14342" width="0" style="202" hidden="1" customWidth="1"/>
    <col min="14343" max="14344" width="21.42578125" style="202" customWidth="1"/>
    <col min="14345" max="14345" width="18.5703125" style="202" customWidth="1"/>
    <col min="14346" max="14346" width="13.140625" style="202" customWidth="1"/>
    <col min="14347" max="14347" width="10.42578125" style="202" customWidth="1"/>
    <col min="14348" max="14348" width="15.5703125" style="202" customWidth="1"/>
    <col min="14349" max="14592" width="10.42578125" style="202"/>
    <col min="14593" max="14593" width="4" style="202" customWidth="1"/>
    <col min="14594" max="14594" width="4.5703125" style="202" customWidth="1"/>
    <col min="14595" max="14595" width="1.85546875" style="202" customWidth="1"/>
    <col min="14596" max="14596" width="4" style="202" customWidth="1"/>
    <col min="14597" max="14597" width="53" style="202" customWidth="1"/>
    <col min="14598" max="14598" width="0" style="202" hidden="1" customWidth="1"/>
    <col min="14599" max="14600" width="21.42578125" style="202" customWidth="1"/>
    <col min="14601" max="14601" width="18.5703125" style="202" customWidth="1"/>
    <col min="14602" max="14602" width="13.140625" style="202" customWidth="1"/>
    <col min="14603" max="14603" width="10.42578125" style="202" customWidth="1"/>
    <col min="14604" max="14604" width="15.5703125" style="202" customWidth="1"/>
    <col min="14605" max="14848" width="10.42578125" style="202"/>
    <col min="14849" max="14849" width="4" style="202" customWidth="1"/>
    <col min="14850" max="14850" width="4.5703125" style="202" customWidth="1"/>
    <col min="14851" max="14851" width="1.85546875" style="202" customWidth="1"/>
    <col min="14852" max="14852" width="4" style="202" customWidth="1"/>
    <col min="14853" max="14853" width="53" style="202" customWidth="1"/>
    <col min="14854" max="14854" width="0" style="202" hidden="1" customWidth="1"/>
    <col min="14855" max="14856" width="21.42578125" style="202" customWidth="1"/>
    <col min="14857" max="14857" width="18.5703125" style="202" customWidth="1"/>
    <col min="14858" max="14858" width="13.140625" style="202" customWidth="1"/>
    <col min="14859" max="14859" width="10.42578125" style="202" customWidth="1"/>
    <col min="14860" max="14860" width="15.5703125" style="202" customWidth="1"/>
    <col min="14861" max="15104" width="10.42578125" style="202"/>
    <col min="15105" max="15105" width="4" style="202" customWidth="1"/>
    <col min="15106" max="15106" width="4.5703125" style="202" customWidth="1"/>
    <col min="15107" max="15107" width="1.85546875" style="202" customWidth="1"/>
    <col min="15108" max="15108" width="4" style="202" customWidth="1"/>
    <col min="15109" max="15109" width="53" style="202" customWidth="1"/>
    <col min="15110" max="15110" width="0" style="202" hidden="1" customWidth="1"/>
    <col min="15111" max="15112" width="21.42578125" style="202" customWidth="1"/>
    <col min="15113" max="15113" width="18.5703125" style="202" customWidth="1"/>
    <col min="15114" max="15114" width="13.140625" style="202" customWidth="1"/>
    <col min="15115" max="15115" width="10.42578125" style="202" customWidth="1"/>
    <col min="15116" max="15116" width="15.5703125" style="202" customWidth="1"/>
    <col min="15117" max="15360" width="10.42578125" style="202"/>
    <col min="15361" max="15361" width="4" style="202" customWidth="1"/>
    <col min="15362" max="15362" width="4.5703125" style="202" customWidth="1"/>
    <col min="15363" max="15363" width="1.85546875" style="202" customWidth="1"/>
    <col min="15364" max="15364" width="4" style="202" customWidth="1"/>
    <col min="15365" max="15365" width="53" style="202" customWidth="1"/>
    <col min="15366" max="15366" width="0" style="202" hidden="1" customWidth="1"/>
    <col min="15367" max="15368" width="21.42578125" style="202" customWidth="1"/>
    <col min="15369" max="15369" width="18.5703125" style="202" customWidth="1"/>
    <col min="15370" max="15370" width="13.140625" style="202" customWidth="1"/>
    <col min="15371" max="15371" width="10.42578125" style="202" customWidth="1"/>
    <col min="15372" max="15372" width="15.5703125" style="202" customWidth="1"/>
    <col min="15373" max="15616" width="10.42578125" style="202"/>
    <col min="15617" max="15617" width="4" style="202" customWidth="1"/>
    <col min="15618" max="15618" width="4.5703125" style="202" customWidth="1"/>
    <col min="15619" max="15619" width="1.85546875" style="202" customWidth="1"/>
    <col min="15620" max="15620" width="4" style="202" customWidth="1"/>
    <col min="15621" max="15621" width="53" style="202" customWidth="1"/>
    <col min="15622" max="15622" width="0" style="202" hidden="1" customWidth="1"/>
    <col min="15623" max="15624" width="21.42578125" style="202" customWidth="1"/>
    <col min="15625" max="15625" width="18.5703125" style="202" customWidth="1"/>
    <col min="15626" max="15626" width="13.140625" style="202" customWidth="1"/>
    <col min="15627" max="15627" width="10.42578125" style="202" customWidth="1"/>
    <col min="15628" max="15628" width="15.5703125" style="202" customWidth="1"/>
    <col min="15629" max="15872" width="10.42578125" style="202"/>
    <col min="15873" max="15873" width="4" style="202" customWidth="1"/>
    <col min="15874" max="15874" width="4.5703125" style="202" customWidth="1"/>
    <col min="15875" max="15875" width="1.85546875" style="202" customWidth="1"/>
    <col min="15876" max="15876" width="4" style="202" customWidth="1"/>
    <col min="15877" max="15877" width="53" style="202" customWidth="1"/>
    <col min="15878" max="15878" width="0" style="202" hidden="1" customWidth="1"/>
    <col min="15879" max="15880" width="21.42578125" style="202" customWidth="1"/>
    <col min="15881" max="15881" width="18.5703125" style="202" customWidth="1"/>
    <col min="15882" max="15882" width="13.140625" style="202" customWidth="1"/>
    <col min="15883" max="15883" width="10.42578125" style="202" customWidth="1"/>
    <col min="15884" max="15884" width="15.5703125" style="202" customWidth="1"/>
    <col min="15885" max="16128" width="10.42578125" style="202"/>
    <col min="16129" max="16129" width="4" style="202" customWidth="1"/>
    <col min="16130" max="16130" width="4.5703125" style="202" customWidth="1"/>
    <col min="16131" max="16131" width="1.85546875" style="202" customWidth="1"/>
    <col min="16132" max="16132" width="4" style="202" customWidth="1"/>
    <col min="16133" max="16133" width="53" style="202" customWidth="1"/>
    <col min="16134" max="16134" width="0" style="202" hidden="1" customWidth="1"/>
    <col min="16135" max="16136" width="21.42578125" style="202" customWidth="1"/>
    <col min="16137" max="16137" width="18.5703125" style="202" customWidth="1"/>
    <col min="16138" max="16138" width="13.140625" style="202" customWidth="1"/>
    <col min="16139" max="16139" width="10.42578125" style="202" customWidth="1"/>
    <col min="16140" max="16140" width="15.5703125" style="202" customWidth="1"/>
    <col min="16141" max="16384" width="10.42578125" style="202"/>
  </cols>
  <sheetData>
    <row r="1" spans="1:10" s="195" customFormat="1" ht="27.6" customHeight="1">
      <c r="A1" s="193"/>
      <c r="B1" s="194"/>
      <c r="C1" s="194"/>
      <c r="D1" s="194"/>
      <c r="E1" s="194"/>
      <c r="F1" s="760" t="s">
        <v>8</v>
      </c>
      <c r="G1" s="760" t="s">
        <v>0</v>
      </c>
      <c r="H1" s="798"/>
      <c r="I1" s="800" t="s">
        <v>10</v>
      </c>
      <c r="J1" s="801"/>
    </row>
    <row r="2" spans="1:10" s="195" customFormat="1" ht="27.6" customHeight="1" thickBot="1">
      <c r="A2" s="196"/>
      <c r="B2" s="197"/>
      <c r="C2" s="197"/>
      <c r="D2" s="197"/>
      <c r="E2" s="197"/>
      <c r="F2" s="761"/>
      <c r="G2" s="761"/>
      <c r="H2" s="799"/>
      <c r="I2" s="802"/>
      <c r="J2" s="803"/>
    </row>
    <row r="3" spans="1:10" s="200" customFormat="1" ht="15" customHeight="1" thickBot="1">
      <c r="A3" s="198"/>
      <c r="B3" s="198"/>
      <c r="C3" s="198"/>
      <c r="D3" s="198"/>
      <c r="E3" s="198"/>
      <c r="F3" s="198"/>
      <c r="G3" s="199"/>
      <c r="H3" s="201"/>
      <c r="I3" s="201"/>
      <c r="J3" s="622"/>
    </row>
    <row r="4" spans="1:10" ht="27" customHeight="1">
      <c r="A4" s="804" t="s">
        <v>188</v>
      </c>
      <c r="B4" s="805"/>
      <c r="C4" s="805"/>
      <c r="D4" s="805"/>
      <c r="E4" s="805"/>
      <c r="F4" s="806"/>
      <c r="G4" s="776" t="s">
        <v>2695</v>
      </c>
      <c r="H4" s="776" t="s">
        <v>2696</v>
      </c>
      <c r="I4" s="778" t="s">
        <v>2698</v>
      </c>
      <c r="J4" s="779"/>
    </row>
    <row r="5" spans="1:10" ht="32.25" customHeight="1">
      <c r="A5" s="807"/>
      <c r="B5" s="808"/>
      <c r="C5" s="808"/>
      <c r="D5" s="808"/>
      <c r="E5" s="808"/>
      <c r="F5" s="809"/>
      <c r="G5" s="777"/>
      <c r="H5" s="777"/>
      <c r="I5" s="203" t="s">
        <v>12</v>
      </c>
      <c r="J5" s="12" t="s">
        <v>13</v>
      </c>
    </row>
    <row r="6" spans="1:10" s="211" customFormat="1" ht="27" customHeight="1">
      <c r="A6" s="204" t="s">
        <v>14</v>
      </c>
      <c r="B6" s="205" t="s">
        <v>189</v>
      </c>
      <c r="C6" s="205"/>
      <c r="D6" s="205"/>
      <c r="E6" s="205"/>
      <c r="F6" s="206"/>
      <c r="G6" s="207"/>
      <c r="H6" s="207"/>
      <c r="I6" s="209"/>
      <c r="J6" s="623"/>
    </row>
    <row r="7" spans="1:10" s="211" customFormat="1" ht="27" customHeight="1">
      <c r="A7" s="212"/>
      <c r="B7" s="213" t="s">
        <v>18</v>
      </c>
      <c r="C7" s="214" t="s">
        <v>190</v>
      </c>
      <c r="D7" s="214"/>
      <c r="E7" s="214"/>
      <c r="F7" s="215"/>
      <c r="G7" s="216">
        <f>G8+G9+G16+G21</f>
        <v>258672480</v>
      </c>
      <c r="H7" s="216">
        <v>259153328.74999997</v>
      </c>
      <c r="I7" s="218">
        <f t="shared" ref="I7:I104" si="0">G7-H7</f>
        <v>-480848.7499999702</v>
      </c>
      <c r="J7" s="624">
        <f t="shared" ref="J7:J85" si="1">IF(H7=0,"-    ",I7/H7)</f>
        <v>-1.8554604423539371E-3</v>
      </c>
    </row>
    <row r="8" spans="1:10" s="228" customFormat="1" ht="27" customHeight="1">
      <c r="A8" s="220"/>
      <c r="B8" s="221"/>
      <c r="C8" s="222"/>
      <c r="D8" s="221" t="s">
        <v>31</v>
      </c>
      <c r="E8" s="222" t="s">
        <v>191</v>
      </c>
      <c r="F8" s="223"/>
      <c r="G8" s="224">
        <f>'Allegato 1.1 (CE) new'!O5</f>
        <v>258168000</v>
      </c>
      <c r="H8" s="224">
        <v>258167418.54999998</v>
      </c>
      <c r="I8" s="226">
        <f t="shared" si="0"/>
        <v>581.45000001788139</v>
      </c>
      <c r="J8" s="625">
        <f t="shared" si="1"/>
        <v>2.2522206840956206E-6</v>
      </c>
    </row>
    <row r="9" spans="1:10" s="228" customFormat="1" ht="27" customHeight="1">
      <c r="A9" s="220"/>
      <c r="B9" s="221"/>
      <c r="C9" s="222"/>
      <c r="D9" s="221" t="s">
        <v>33</v>
      </c>
      <c r="E9" s="222" t="s">
        <v>192</v>
      </c>
      <c r="F9" s="223"/>
      <c r="G9" s="224">
        <f>SUM(G10:G15)</f>
        <v>480480</v>
      </c>
      <c r="H9" s="224">
        <v>943485.2</v>
      </c>
      <c r="I9" s="226">
        <f t="shared" si="0"/>
        <v>-463005.19999999995</v>
      </c>
      <c r="J9" s="625">
        <f t="shared" si="1"/>
        <v>-0.49073922940179665</v>
      </c>
    </row>
    <row r="10" spans="1:10" s="238" customFormat="1" ht="26.25" customHeight="1">
      <c r="A10" s="229"/>
      <c r="B10" s="230"/>
      <c r="C10" s="231"/>
      <c r="D10" s="230"/>
      <c r="E10" s="232" t="s">
        <v>18</v>
      </c>
      <c r="F10" s="233" t="s">
        <v>193</v>
      </c>
      <c r="G10" s="234">
        <f>'Allegato 1.1 (CE) new'!O25</f>
        <v>0</v>
      </c>
      <c r="H10" s="240">
        <v>36613.32</v>
      </c>
      <c r="I10" s="236">
        <f t="shared" si="0"/>
        <v>-36613.32</v>
      </c>
      <c r="J10" s="626">
        <f t="shared" si="1"/>
        <v>-1</v>
      </c>
    </row>
    <row r="11" spans="1:10" s="238" customFormat="1" ht="26.25" customHeight="1">
      <c r="A11" s="229"/>
      <c r="B11" s="230"/>
      <c r="C11" s="231"/>
      <c r="D11" s="230"/>
      <c r="E11" s="232" t="s">
        <v>20</v>
      </c>
      <c r="F11" s="233" t="s">
        <v>194</v>
      </c>
      <c r="G11" s="239"/>
      <c r="H11" s="240"/>
      <c r="I11" s="236">
        <f t="shared" si="0"/>
        <v>0</v>
      </c>
      <c r="J11" s="626" t="str">
        <f t="shared" si="1"/>
        <v xml:space="preserve">-    </v>
      </c>
    </row>
    <row r="12" spans="1:10" s="238" customFormat="1" ht="26.25" customHeight="1">
      <c r="A12" s="229"/>
      <c r="B12" s="230"/>
      <c r="C12" s="231"/>
      <c r="D12" s="230"/>
      <c r="E12" s="232" t="s">
        <v>22</v>
      </c>
      <c r="F12" s="233" t="s">
        <v>195</v>
      </c>
      <c r="G12" s="239"/>
      <c r="H12" s="240"/>
      <c r="I12" s="236">
        <f t="shared" si="0"/>
        <v>0</v>
      </c>
      <c r="J12" s="626" t="str">
        <f t="shared" si="1"/>
        <v xml:space="preserve">-    </v>
      </c>
    </row>
    <row r="13" spans="1:10" s="238" customFormat="1" ht="26.25" customHeight="1">
      <c r="A13" s="229"/>
      <c r="B13" s="230"/>
      <c r="C13" s="231"/>
      <c r="D13" s="230"/>
      <c r="E13" s="232" t="s">
        <v>24</v>
      </c>
      <c r="F13" s="233" t="s">
        <v>196</v>
      </c>
      <c r="G13" s="240">
        <f>'Allegato 1.1 (CE) new'!O28</f>
        <v>480480</v>
      </c>
      <c r="H13" s="240">
        <v>906871.88</v>
      </c>
      <c r="I13" s="236">
        <f t="shared" si="0"/>
        <v>-426391.88</v>
      </c>
      <c r="J13" s="626">
        <f t="shared" si="1"/>
        <v>-0.47017874233789231</v>
      </c>
    </row>
    <row r="14" spans="1:10" s="238" customFormat="1" ht="26.25" customHeight="1">
      <c r="A14" s="229"/>
      <c r="B14" s="230"/>
      <c r="C14" s="231"/>
      <c r="D14" s="230"/>
      <c r="E14" s="232" t="s">
        <v>26</v>
      </c>
      <c r="F14" s="233" t="s">
        <v>197</v>
      </c>
      <c r="G14" s="239"/>
      <c r="H14" s="240"/>
      <c r="I14" s="241">
        <f t="shared" si="0"/>
        <v>0</v>
      </c>
      <c r="J14" s="627" t="str">
        <f t="shared" si="1"/>
        <v xml:space="preserve">-    </v>
      </c>
    </row>
    <row r="15" spans="1:10" s="238" customFormat="1" ht="26.25" customHeight="1">
      <c r="A15" s="229"/>
      <c r="B15" s="230"/>
      <c r="C15" s="231"/>
      <c r="D15" s="230"/>
      <c r="E15" s="232" t="s">
        <v>41</v>
      </c>
      <c r="F15" s="233" t="s">
        <v>198</v>
      </c>
      <c r="G15" s="239"/>
      <c r="H15" s="240"/>
      <c r="I15" s="236">
        <f t="shared" si="0"/>
        <v>0</v>
      </c>
      <c r="J15" s="626" t="str">
        <f t="shared" si="1"/>
        <v xml:space="preserve">-    </v>
      </c>
    </row>
    <row r="16" spans="1:10" s="249" customFormat="1" ht="27" customHeight="1">
      <c r="A16" s="243"/>
      <c r="B16" s="244"/>
      <c r="C16" s="245"/>
      <c r="D16" s="244" t="s">
        <v>56</v>
      </c>
      <c r="E16" s="245" t="s">
        <v>199</v>
      </c>
      <c r="F16" s="246"/>
      <c r="G16" s="247">
        <f>SUM(G17:G20)</f>
        <v>0</v>
      </c>
      <c r="H16" s="247">
        <v>18425</v>
      </c>
      <c r="I16" s="236">
        <f t="shared" si="0"/>
        <v>-18425</v>
      </c>
      <c r="J16" s="626">
        <f t="shared" si="1"/>
        <v>-1</v>
      </c>
    </row>
    <row r="17" spans="1:10" s="249" customFormat="1" ht="27" customHeight="1">
      <c r="A17" s="243"/>
      <c r="B17" s="244"/>
      <c r="C17" s="245"/>
      <c r="D17" s="245"/>
      <c r="E17" s="250" t="s">
        <v>18</v>
      </c>
      <c r="F17" s="251" t="s">
        <v>200</v>
      </c>
      <c r="G17" s="247"/>
      <c r="H17" s="247"/>
      <c r="I17" s="252">
        <f t="shared" si="0"/>
        <v>0</v>
      </c>
      <c r="J17" s="628" t="str">
        <f t="shared" si="1"/>
        <v xml:space="preserve">-    </v>
      </c>
    </row>
    <row r="18" spans="1:10" s="249" customFormat="1" ht="27" customHeight="1">
      <c r="A18" s="243"/>
      <c r="B18" s="244"/>
      <c r="C18" s="245"/>
      <c r="D18" s="245"/>
      <c r="E18" s="250" t="s">
        <v>20</v>
      </c>
      <c r="F18" s="251" t="s">
        <v>201</v>
      </c>
      <c r="G18" s="247"/>
      <c r="H18" s="247"/>
      <c r="I18" s="252">
        <f t="shared" si="0"/>
        <v>0</v>
      </c>
      <c r="J18" s="628" t="str">
        <f t="shared" si="1"/>
        <v xml:space="preserve">-    </v>
      </c>
    </row>
    <row r="19" spans="1:10" s="249" customFormat="1" ht="27" customHeight="1">
      <c r="A19" s="243"/>
      <c r="B19" s="244"/>
      <c r="C19" s="245"/>
      <c r="D19" s="245"/>
      <c r="E19" s="250" t="s">
        <v>22</v>
      </c>
      <c r="F19" s="251" t="s">
        <v>202</v>
      </c>
      <c r="G19" s="247"/>
      <c r="H19" s="247"/>
      <c r="I19" s="252">
        <f t="shared" si="0"/>
        <v>0</v>
      </c>
      <c r="J19" s="628" t="str">
        <f t="shared" si="1"/>
        <v xml:space="preserve">-    </v>
      </c>
    </row>
    <row r="20" spans="1:10" s="249" customFormat="1" ht="27" customHeight="1">
      <c r="A20" s="243"/>
      <c r="B20" s="244"/>
      <c r="C20" s="245"/>
      <c r="D20" s="245"/>
      <c r="E20" s="250" t="s">
        <v>24</v>
      </c>
      <c r="F20" s="251" t="s">
        <v>203</v>
      </c>
      <c r="G20" s="247">
        <v>0</v>
      </c>
      <c r="H20" s="247">
        <v>18425</v>
      </c>
      <c r="I20" s="252">
        <f t="shared" si="0"/>
        <v>-18425</v>
      </c>
      <c r="J20" s="628">
        <f t="shared" si="1"/>
        <v>-1</v>
      </c>
    </row>
    <row r="21" spans="1:10" s="249" customFormat="1" ht="27" customHeight="1">
      <c r="A21" s="243"/>
      <c r="B21" s="244"/>
      <c r="C21" s="245"/>
      <c r="D21" s="244" t="s">
        <v>58</v>
      </c>
      <c r="E21" s="245" t="s">
        <v>204</v>
      </c>
      <c r="F21" s="254"/>
      <c r="G21" s="247">
        <f>'Allegato 1.1 (CE) new'!O42</f>
        <v>24000</v>
      </c>
      <c r="H21" s="247">
        <v>24000</v>
      </c>
      <c r="I21" s="236">
        <f t="shared" si="0"/>
        <v>0</v>
      </c>
      <c r="J21" s="626">
        <f t="shared" si="1"/>
        <v>0</v>
      </c>
    </row>
    <row r="22" spans="1:10" s="263" customFormat="1" ht="27" customHeight="1">
      <c r="A22" s="255"/>
      <c r="B22" s="256" t="s">
        <v>20</v>
      </c>
      <c r="C22" s="257" t="s">
        <v>205</v>
      </c>
      <c r="D22" s="257"/>
      <c r="E22" s="257"/>
      <c r="F22" s="258"/>
      <c r="G22" s="259">
        <f>'Allegato 1.1 (CE) new'!O48</f>
        <v>0</v>
      </c>
      <c r="H22" s="259">
        <v>-1777084.2</v>
      </c>
      <c r="I22" s="261">
        <f t="shared" si="0"/>
        <v>1777084.2</v>
      </c>
      <c r="J22" s="629">
        <f t="shared" si="1"/>
        <v>-1</v>
      </c>
    </row>
    <row r="23" spans="1:10" s="263" customFormat="1" ht="27" customHeight="1">
      <c r="A23" s="255"/>
      <c r="B23" s="256" t="s">
        <v>22</v>
      </c>
      <c r="C23" s="257" t="s">
        <v>206</v>
      </c>
      <c r="D23" s="257"/>
      <c r="E23" s="257"/>
      <c r="F23" s="258"/>
      <c r="G23" s="259">
        <f>'Allegato 1.1 (CE) new'!O51</f>
        <v>0</v>
      </c>
      <c r="H23" s="259">
        <v>903211.53</v>
      </c>
      <c r="I23" s="261">
        <f t="shared" si="0"/>
        <v>-903211.53</v>
      </c>
      <c r="J23" s="629">
        <f t="shared" si="1"/>
        <v>-1</v>
      </c>
    </row>
    <row r="24" spans="1:10" s="263" customFormat="1" ht="27" customHeight="1">
      <c r="A24" s="264"/>
      <c r="B24" s="256" t="s">
        <v>24</v>
      </c>
      <c r="C24" s="257" t="s">
        <v>207</v>
      </c>
      <c r="D24" s="257"/>
      <c r="E24" s="257"/>
      <c r="F24" s="258"/>
      <c r="G24" s="259">
        <f>SUM(G25:G27)</f>
        <v>5770159</v>
      </c>
      <c r="H24" s="259">
        <v>6400876.3700000001</v>
      </c>
      <c r="I24" s="261">
        <f t="shared" si="0"/>
        <v>-630717.37000000011</v>
      </c>
      <c r="J24" s="629">
        <f t="shared" si="1"/>
        <v>-9.8536096237709411E-2</v>
      </c>
    </row>
    <row r="25" spans="1:10" s="249" customFormat="1" ht="27" customHeight="1">
      <c r="A25" s="243"/>
      <c r="B25" s="244"/>
      <c r="C25" s="245"/>
      <c r="D25" s="244" t="s">
        <v>31</v>
      </c>
      <c r="E25" s="245" t="s">
        <v>208</v>
      </c>
      <c r="F25" s="254"/>
      <c r="G25" s="247">
        <f>'Allegato 1.1 (CE) new'!O76+'Allegato 1.1 (CE) new'!O91</f>
        <v>5081343</v>
      </c>
      <c r="H25" s="247">
        <v>5442281.4699999997</v>
      </c>
      <c r="I25" s="236">
        <f t="shared" si="0"/>
        <v>-360938.46999999974</v>
      </c>
      <c r="J25" s="626">
        <f t="shared" si="1"/>
        <v>-6.6321169162167529E-2</v>
      </c>
    </row>
    <row r="26" spans="1:10" s="249" customFormat="1" ht="27" customHeight="1">
      <c r="A26" s="243"/>
      <c r="B26" s="244"/>
      <c r="C26" s="245"/>
      <c r="D26" s="244" t="s">
        <v>33</v>
      </c>
      <c r="E26" s="245" t="s">
        <v>209</v>
      </c>
      <c r="F26" s="254"/>
      <c r="G26" s="247">
        <f>'Allegato 1.1 (CE) new'!O115</f>
        <v>265462</v>
      </c>
      <c r="H26" s="247">
        <v>357838.8</v>
      </c>
      <c r="I26" s="236">
        <f t="shared" si="0"/>
        <v>-92376.799999999988</v>
      </c>
      <c r="J26" s="626">
        <f t="shared" si="1"/>
        <v>-0.25815199469705352</v>
      </c>
    </row>
    <row r="27" spans="1:10" s="228" customFormat="1" ht="27" customHeight="1">
      <c r="A27" s="220"/>
      <c r="B27" s="221"/>
      <c r="C27" s="222"/>
      <c r="D27" s="221" t="s">
        <v>56</v>
      </c>
      <c r="E27" s="222" t="s">
        <v>210</v>
      </c>
      <c r="F27" s="265"/>
      <c r="G27" s="240">
        <f>'Allegato 1.1 (CE) new'!O111+'Allegato 1.1 (CE) new'!O89</f>
        <v>423354</v>
      </c>
      <c r="H27" s="224">
        <v>600756.10000000033</v>
      </c>
      <c r="I27" s="226">
        <f t="shared" si="0"/>
        <v>-177402.10000000033</v>
      </c>
      <c r="J27" s="625">
        <f t="shared" si="1"/>
        <v>-0.29529804191751069</v>
      </c>
    </row>
    <row r="28" spans="1:10" s="211" customFormat="1" ht="27" customHeight="1">
      <c r="A28" s="266"/>
      <c r="B28" s="213" t="s">
        <v>26</v>
      </c>
      <c r="C28" s="214" t="s">
        <v>211</v>
      </c>
      <c r="D28" s="214"/>
      <c r="E28" s="214"/>
      <c r="F28" s="215"/>
      <c r="G28" s="216">
        <f>'Allegato 1.1 (CE) new'!O124</f>
        <v>345498</v>
      </c>
      <c r="H28" s="216">
        <v>410278.16000000003</v>
      </c>
      <c r="I28" s="218">
        <f t="shared" si="0"/>
        <v>-64780.160000000033</v>
      </c>
      <c r="J28" s="624">
        <f t="shared" si="1"/>
        <v>-0.15789326928832875</v>
      </c>
    </row>
    <row r="29" spans="1:10" s="211" customFormat="1" ht="27" customHeight="1">
      <c r="A29" s="266"/>
      <c r="B29" s="213" t="s">
        <v>41</v>
      </c>
      <c r="C29" s="214" t="s">
        <v>212</v>
      </c>
      <c r="D29" s="214"/>
      <c r="E29" s="214"/>
      <c r="F29" s="215"/>
      <c r="G29" s="216">
        <f>'Allegato 1.1 (CE) new'!O150</f>
        <v>1801519</v>
      </c>
      <c r="H29" s="216">
        <v>1829966.8800000001</v>
      </c>
      <c r="I29" s="218">
        <f t="shared" si="0"/>
        <v>-28447.880000000121</v>
      </c>
      <c r="J29" s="624">
        <f t="shared" si="1"/>
        <v>-1.5545570966836361E-2</v>
      </c>
    </row>
    <row r="30" spans="1:10" s="211" customFormat="1" ht="27" customHeight="1">
      <c r="A30" s="266"/>
      <c r="B30" s="213" t="s">
        <v>43</v>
      </c>
      <c r="C30" s="214" t="s">
        <v>213</v>
      </c>
      <c r="D30" s="214"/>
      <c r="E30" s="214"/>
      <c r="F30" s="215"/>
      <c r="G30" s="216">
        <f>'Allegato 1.1 (CE) new'!O160</f>
        <v>3151425</v>
      </c>
      <c r="H30" s="216">
        <v>2379091.02</v>
      </c>
      <c r="I30" s="218">
        <f t="shared" si="0"/>
        <v>772333.98</v>
      </c>
      <c r="J30" s="624">
        <f t="shared" si="1"/>
        <v>0.32463406128950878</v>
      </c>
    </row>
    <row r="31" spans="1:10" s="211" customFormat="1" ht="29.25" customHeight="1">
      <c r="A31" s="255"/>
      <c r="B31" s="256" t="s">
        <v>45</v>
      </c>
      <c r="C31" s="267" t="s">
        <v>214</v>
      </c>
      <c r="D31" s="268"/>
      <c r="E31" s="268"/>
      <c r="F31" s="269"/>
      <c r="G31" s="259"/>
      <c r="H31" s="259"/>
      <c r="I31" s="261">
        <f t="shared" si="0"/>
        <v>0</v>
      </c>
      <c r="J31" s="629" t="str">
        <f t="shared" si="1"/>
        <v xml:space="preserve">-    </v>
      </c>
    </row>
    <row r="32" spans="1:10" s="211" customFormat="1" ht="27" customHeight="1">
      <c r="A32" s="266"/>
      <c r="B32" s="213" t="s">
        <v>47</v>
      </c>
      <c r="C32" s="214" t="s">
        <v>215</v>
      </c>
      <c r="D32" s="214"/>
      <c r="E32" s="214"/>
      <c r="F32" s="215"/>
      <c r="G32" s="216">
        <f>'Allegato 1.1 (CE) new'!O178</f>
        <v>12478</v>
      </c>
      <c r="H32" s="216">
        <v>46850.55</v>
      </c>
      <c r="I32" s="218">
        <f t="shared" si="0"/>
        <v>-34372.550000000003</v>
      </c>
      <c r="J32" s="624">
        <f t="shared" si="1"/>
        <v>-0.73366374567641146</v>
      </c>
    </row>
    <row r="33" spans="1:12" s="211" customFormat="1" ht="27" customHeight="1">
      <c r="A33" s="270"/>
      <c r="B33" s="813" t="s">
        <v>63</v>
      </c>
      <c r="C33" s="813"/>
      <c r="D33" s="813"/>
      <c r="E33" s="813"/>
      <c r="F33" s="814"/>
      <c r="G33" s="271">
        <f>G7+G22+G23+G24+SUM(G28:G32)</f>
        <v>269753559</v>
      </c>
      <c r="H33" s="271">
        <v>269346519.06</v>
      </c>
      <c r="I33" s="273">
        <f t="shared" si="0"/>
        <v>407039.93999999762</v>
      </c>
      <c r="J33" s="630">
        <f t="shared" si="1"/>
        <v>1.5112129216317246E-3</v>
      </c>
      <c r="K33" s="275">
        <f>'Allegato 1.1 (CE) new'!O238</f>
        <v>269753559</v>
      </c>
      <c r="L33" s="275"/>
    </row>
    <row r="34" spans="1:12" s="228" customFormat="1" ht="9" customHeight="1">
      <c r="A34" s="276"/>
      <c r="B34" s="221"/>
      <c r="C34" s="222"/>
      <c r="D34" s="222"/>
      <c r="E34" s="222"/>
      <c r="F34" s="223"/>
      <c r="G34" s="224"/>
      <c r="H34" s="224"/>
      <c r="I34" s="226"/>
      <c r="J34" s="625"/>
    </row>
    <row r="35" spans="1:12" s="211" customFormat="1" ht="27" customHeight="1">
      <c r="A35" s="212" t="s">
        <v>64</v>
      </c>
      <c r="B35" s="277" t="s">
        <v>216</v>
      </c>
      <c r="C35" s="278"/>
      <c r="D35" s="278"/>
      <c r="E35" s="278"/>
      <c r="F35" s="279"/>
      <c r="G35" s="216"/>
      <c r="H35" s="216"/>
      <c r="I35" s="218"/>
      <c r="J35" s="624"/>
      <c r="L35" s="275"/>
    </row>
    <row r="36" spans="1:12" s="211" customFormat="1" ht="27" customHeight="1">
      <c r="A36" s="266"/>
      <c r="B36" s="213" t="s">
        <v>18</v>
      </c>
      <c r="C36" s="214" t="s">
        <v>217</v>
      </c>
      <c r="D36" s="280"/>
      <c r="E36" s="214"/>
      <c r="F36" s="215"/>
      <c r="G36" s="216">
        <f>SUM(G37:G38)</f>
        <v>42772610</v>
      </c>
      <c r="H36" s="216">
        <v>36596349.57</v>
      </c>
      <c r="I36" s="218">
        <f t="shared" si="0"/>
        <v>6176260.4299999997</v>
      </c>
      <c r="J36" s="624">
        <f t="shared" si="1"/>
        <v>0.16876711755598195</v>
      </c>
    </row>
    <row r="37" spans="1:12" s="228" customFormat="1" ht="27" customHeight="1">
      <c r="A37" s="220"/>
      <c r="B37" s="221"/>
      <c r="C37" s="222"/>
      <c r="D37" s="221" t="s">
        <v>31</v>
      </c>
      <c r="E37" s="222" t="s">
        <v>218</v>
      </c>
      <c r="F37" s="223"/>
      <c r="G37" s="224">
        <f>'Allegato 1.1 (CE) new'!O242</f>
        <v>42418834</v>
      </c>
      <c r="H37" s="224">
        <v>36173220.75</v>
      </c>
      <c r="I37" s="226">
        <f t="shared" si="0"/>
        <v>6245613.25</v>
      </c>
      <c r="J37" s="625">
        <f t="shared" si="1"/>
        <v>0.17265847830262668</v>
      </c>
    </row>
    <row r="38" spans="1:12" s="228" customFormat="1" ht="27" customHeight="1">
      <c r="A38" s="220"/>
      <c r="B38" s="221"/>
      <c r="C38" s="222"/>
      <c r="D38" s="221" t="s">
        <v>33</v>
      </c>
      <c r="E38" s="222" t="s">
        <v>219</v>
      </c>
      <c r="F38" s="223"/>
      <c r="G38" s="224">
        <f>'Allegato 1.1 (CE) new'!O277</f>
        <v>353776</v>
      </c>
      <c r="H38" s="224">
        <v>423128.81999999995</v>
      </c>
      <c r="I38" s="226">
        <f t="shared" si="0"/>
        <v>-69352.819999999949</v>
      </c>
      <c r="J38" s="625">
        <f t="shared" si="1"/>
        <v>-0.1639047418230693</v>
      </c>
    </row>
    <row r="39" spans="1:12" s="211" customFormat="1" ht="27" customHeight="1">
      <c r="A39" s="266"/>
      <c r="B39" s="213" t="s">
        <v>20</v>
      </c>
      <c r="C39" s="214" t="s">
        <v>220</v>
      </c>
      <c r="D39" s="280"/>
      <c r="E39" s="214"/>
      <c r="F39" s="215"/>
      <c r="G39" s="216">
        <f>SUM(G40:G56)</f>
        <v>121908528</v>
      </c>
      <c r="H39" s="216">
        <v>123578017.71000001</v>
      </c>
      <c r="I39" s="218">
        <f t="shared" si="0"/>
        <v>-1669489.7100000083</v>
      </c>
      <c r="J39" s="624">
        <f t="shared" si="1"/>
        <v>-1.3509600986785469E-2</v>
      </c>
    </row>
    <row r="40" spans="1:12" s="228" customFormat="1" ht="27" customHeight="1">
      <c r="A40" s="276"/>
      <c r="B40" s="221"/>
      <c r="C40" s="222"/>
      <c r="D40" s="221" t="s">
        <v>31</v>
      </c>
      <c r="E40" s="222" t="s">
        <v>221</v>
      </c>
      <c r="F40" s="223"/>
      <c r="G40" s="224">
        <f>'Allegato 1.1 (CE) new'!O288</f>
        <v>21950916</v>
      </c>
      <c r="H40" s="224">
        <v>22535511.700000003</v>
      </c>
      <c r="I40" s="226">
        <f t="shared" si="0"/>
        <v>-584595.70000000298</v>
      </c>
      <c r="J40" s="625">
        <f t="shared" si="1"/>
        <v>-2.5941088349016851E-2</v>
      </c>
    </row>
    <row r="41" spans="1:12" s="228" customFormat="1" ht="27" customHeight="1">
      <c r="A41" s="276"/>
      <c r="B41" s="221"/>
      <c r="C41" s="222"/>
      <c r="D41" s="221" t="s">
        <v>33</v>
      </c>
      <c r="E41" s="222" t="s">
        <v>222</v>
      </c>
      <c r="F41" s="223"/>
      <c r="G41" s="224">
        <f>'Allegato 1.1 (CE) new'!O295</f>
        <v>27296537</v>
      </c>
      <c r="H41" s="224">
        <v>27433087.290000003</v>
      </c>
      <c r="I41" s="226">
        <f t="shared" si="0"/>
        <v>-136550.29000000283</v>
      </c>
      <c r="J41" s="625">
        <f t="shared" si="1"/>
        <v>-4.9775764775034483E-3</v>
      </c>
    </row>
    <row r="42" spans="1:12" s="228" customFormat="1" ht="27" customHeight="1">
      <c r="A42" s="276"/>
      <c r="B42" s="221"/>
      <c r="C42" s="281"/>
      <c r="D42" s="244" t="s">
        <v>56</v>
      </c>
      <c r="E42" s="245" t="s">
        <v>223</v>
      </c>
      <c r="F42" s="254"/>
      <c r="G42" s="224">
        <f>'Allegato 1.1 (CE) new'!O301</f>
        <v>13460014</v>
      </c>
      <c r="H42" s="224">
        <v>13516790.32</v>
      </c>
      <c r="I42" s="226">
        <f t="shared" si="0"/>
        <v>-56776.320000000298</v>
      </c>
      <c r="J42" s="625">
        <f t="shared" si="1"/>
        <v>-4.200429144483488E-3</v>
      </c>
    </row>
    <row r="43" spans="1:12" s="228" customFormat="1" ht="27" customHeight="1">
      <c r="A43" s="276"/>
      <c r="B43" s="221"/>
      <c r="C43" s="281"/>
      <c r="D43" s="244" t="s">
        <v>58</v>
      </c>
      <c r="E43" s="245" t="s">
        <v>224</v>
      </c>
      <c r="F43" s="254"/>
      <c r="G43" s="224">
        <f>'Allegato 1.1 (CE) new'!O311</f>
        <v>1335075</v>
      </c>
      <c r="H43" s="224">
        <v>1443236.27</v>
      </c>
      <c r="I43" s="226">
        <f t="shared" si="0"/>
        <v>-108161.27000000002</v>
      </c>
      <c r="J43" s="625">
        <f t="shared" si="1"/>
        <v>-7.494356416084251E-2</v>
      </c>
    </row>
    <row r="44" spans="1:12" s="228" customFormat="1" ht="27" customHeight="1">
      <c r="A44" s="276"/>
      <c r="B44" s="221"/>
      <c r="C44" s="281"/>
      <c r="D44" s="244" t="s">
        <v>166</v>
      </c>
      <c r="E44" s="245" t="s">
        <v>225</v>
      </c>
      <c r="F44" s="254"/>
      <c r="G44" s="224">
        <f>'Allegato 1.1 (CE) new'!O317</f>
        <v>2904143</v>
      </c>
      <c r="H44" s="224">
        <v>3199372.19</v>
      </c>
      <c r="I44" s="226">
        <f t="shared" si="0"/>
        <v>-295229.18999999994</v>
      </c>
      <c r="J44" s="625">
        <f t="shared" si="1"/>
        <v>-9.227722580160326E-2</v>
      </c>
    </row>
    <row r="45" spans="1:12" s="228" customFormat="1" ht="27" customHeight="1">
      <c r="A45" s="282"/>
      <c r="B45" s="244"/>
      <c r="C45" s="283"/>
      <c r="D45" s="244" t="s">
        <v>168</v>
      </c>
      <c r="E45" s="245" t="s">
        <v>226</v>
      </c>
      <c r="F45" s="254"/>
      <c r="G45" s="247">
        <f>'Allegato 1.1 (CE) new'!O322</f>
        <v>3724536</v>
      </c>
      <c r="H45" s="247">
        <v>4386540.12</v>
      </c>
      <c r="I45" s="236">
        <f t="shared" si="0"/>
        <v>-662004.12000000011</v>
      </c>
      <c r="J45" s="626">
        <f t="shared" si="1"/>
        <v>-0.15091714697459557</v>
      </c>
    </row>
    <row r="46" spans="1:12" s="228" customFormat="1" ht="27" customHeight="1">
      <c r="A46" s="276"/>
      <c r="B46" s="221"/>
      <c r="C46" s="281"/>
      <c r="D46" s="244" t="s">
        <v>227</v>
      </c>
      <c r="E46" s="245" t="s">
        <v>228</v>
      </c>
      <c r="F46" s="254"/>
      <c r="G46" s="224">
        <f>'Allegato 1.1 (CE) new'!O327</f>
        <v>44073234</v>
      </c>
      <c r="H46" s="224">
        <v>43618583.659999996</v>
      </c>
      <c r="I46" s="226">
        <f t="shared" si="0"/>
        <v>454650.34000000358</v>
      </c>
      <c r="J46" s="625">
        <f t="shared" si="1"/>
        <v>1.0423317353537463E-2</v>
      </c>
    </row>
    <row r="47" spans="1:12" s="228" customFormat="1" ht="27" customHeight="1">
      <c r="A47" s="276"/>
      <c r="B47" s="221"/>
      <c r="C47" s="281"/>
      <c r="D47" s="244" t="s">
        <v>229</v>
      </c>
      <c r="E47" s="245" t="s">
        <v>230</v>
      </c>
      <c r="F47" s="254"/>
      <c r="G47" s="224">
        <f>'Allegato 1.1 (CE) new'!O336</f>
        <v>551195</v>
      </c>
      <c r="H47" s="224">
        <v>560806.17999999993</v>
      </c>
      <c r="I47" s="261">
        <f t="shared" si="0"/>
        <v>-9611.1799999999348</v>
      </c>
      <c r="J47" s="629">
        <f t="shared" si="1"/>
        <v>-1.713814922652945E-2</v>
      </c>
    </row>
    <row r="48" spans="1:12" s="228" customFormat="1" ht="27" customHeight="1">
      <c r="A48" s="276"/>
      <c r="B48" s="221"/>
      <c r="C48" s="281"/>
      <c r="D48" s="244" t="s">
        <v>231</v>
      </c>
      <c r="E48" s="245" t="s">
        <v>232</v>
      </c>
      <c r="F48" s="254"/>
      <c r="G48" s="224">
        <f>'Allegato 1.1 (CE) new'!O342</f>
        <v>3873953</v>
      </c>
      <c r="H48" s="224">
        <v>4001259.46</v>
      </c>
      <c r="I48" s="261">
        <f t="shared" si="0"/>
        <v>-127306.45999999996</v>
      </c>
      <c r="J48" s="629">
        <f t="shared" si="1"/>
        <v>-3.1816597067164436E-2</v>
      </c>
    </row>
    <row r="49" spans="1:12" s="228" customFormat="1" ht="27" customHeight="1">
      <c r="A49" s="276"/>
      <c r="B49" s="221"/>
      <c r="C49" s="281"/>
      <c r="D49" s="244" t="s">
        <v>233</v>
      </c>
      <c r="E49" s="245" t="s">
        <v>234</v>
      </c>
      <c r="F49" s="254"/>
      <c r="G49" s="224">
        <f>'Allegato 1.1 (CE) new'!O351</f>
        <v>45000</v>
      </c>
      <c r="H49" s="224">
        <v>45000</v>
      </c>
      <c r="I49" s="261">
        <f t="shared" si="0"/>
        <v>0</v>
      </c>
      <c r="J49" s="629">
        <f t="shared" si="1"/>
        <v>0</v>
      </c>
    </row>
    <row r="50" spans="1:12" s="228" customFormat="1" ht="27" customHeight="1">
      <c r="A50" s="276"/>
      <c r="B50" s="221"/>
      <c r="C50" s="281"/>
      <c r="D50" s="244" t="s">
        <v>235</v>
      </c>
      <c r="E50" s="245" t="s">
        <v>236</v>
      </c>
      <c r="F50" s="254"/>
      <c r="G50" s="224">
        <f>'Allegato 1.1 (CE) new'!O357</f>
        <v>88225</v>
      </c>
      <c r="H50" s="224">
        <v>89592.75</v>
      </c>
      <c r="I50" s="226">
        <f t="shared" si="0"/>
        <v>-1367.75</v>
      </c>
      <c r="J50" s="625">
        <f t="shared" si="1"/>
        <v>-1.5266302239857577E-2</v>
      </c>
    </row>
    <row r="51" spans="1:12" s="228" customFormat="1" ht="27" customHeight="1">
      <c r="A51" s="276"/>
      <c r="B51" s="221"/>
      <c r="C51" s="281"/>
      <c r="D51" s="244" t="s">
        <v>237</v>
      </c>
      <c r="E51" s="245" t="s">
        <v>238</v>
      </c>
      <c r="F51" s="254"/>
      <c r="G51" s="224">
        <f>'Allegato 1.1 (CE) new'!O362</f>
        <v>1463266</v>
      </c>
      <c r="H51" s="224">
        <v>1641181.9199999997</v>
      </c>
      <c r="I51" s="226">
        <f t="shared" si="0"/>
        <v>-177915.91999999969</v>
      </c>
      <c r="J51" s="625">
        <f t="shared" si="1"/>
        <v>-0.10840718986229127</v>
      </c>
    </row>
    <row r="52" spans="1:12" s="228" customFormat="1" ht="27" customHeight="1">
      <c r="A52" s="276"/>
      <c r="B52" s="221"/>
      <c r="C52" s="281"/>
      <c r="D52" s="244" t="s">
        <v>239</v>
      </c>
      <c r="E52" s="245" t="s">
        <v>240</v>
      </c>
      <c r="F52" s="254"/>
      <c r="G52" s="224">
        <f>'Allegato 1.1 (CE) new'!O388</f>
        <v>173836</v>
      </c>
      <c r="H52" s="224">
        <v>240121.01</v>
      </c>
      <c r="I52" s="261">
        <f t="shared" si="0"/>
        <v>-66285.010000000009</v>
      </c>
      <c r="J52" s="629">
        <f t="shared" si="1"/>
        <v>-0.27604835578527681</v>
      </c>
    </row>
    <row r="53" spans="1:12" s="228" customFormat="1" ht="27" customHeight="1">
      <c r="A53" s="276"/>
      <c r="B53" s="221"/>
      <c r="C53" s="281"/>
      <c r="D53" s="244" t="s">
        <v>241</v>
      </c>
      <c r="E53" s="245" t="s">
        <v>242</v>
      </c>
      <c r="F53" s="254"/>
      <c r="G53" s="224">
        <f>'Allegato 1.1 (CE) new'!O399</f>
        <v>172308</v>
      </c>
      <c r="H53" s="224">
        <v>209439.77</v>
      </c>
      <c r="I53" s="261">
        <f t="shared" si="0"/>
        <v>-37131.76999999999</v>
      </c>
      <c r="J53" s="629">
        <f t="shared" si="1"/>
        <v>-0.17729092234965685</v>
      </c>
    </row>
    <row r="54" spans="1:12" s="228" customFormat="1" ht="27" customHeight="1">
      <c r="A54" s="276"/>
      <c r="B54" s="284"/>
      <c r="C54" s="285"/>
      <c r="D54" s="244" t="s">
        <v>243</v>
      </c>
      <c r="E54" s="286" t="s">
        <v>244</v>
      </c>
      <c r="F54" s="246"/>
      <c r="G54" s="224">
        <f>'Allegato 1.1 (CE) new'!O407</f>
        <v>197259</v>
      </c>
      <c r="H54" s="224">
        <v>183403.82</v>
      </c>
      <c r="I54" s="226">
        <f t="shared" si="0"/>
        <v>13855.179999999993</v>
      </c>
      <c r="J54" s="625">
        <f t="shared" si="1"/>
        <v>7.5544664227822481E-2</v>
      </c>
      <c r="L54" s="287"/>
    </row>
    <row r="55" spans="1:12" s="228" customFormat="1" ht="27" customHeight="1">
      <c r="A55" s="276"/>
      <c r="B55" s="284"/>
      <c r="C55" s="285"/>
      <c r="D55" s="244" t="s">
        <v>245</v>
      </c>
      <c r="E55" s="286" t="s">
        <v>246</v>
      </c>
      <c r="F55" s="246"/>
      <c r="G55" s="224">
        <f>'Allegato 1.1 (CE) new'!O420</f>
        <v>599031</v>
      </c>
      <c r="H55" s="224">
        <v>474091.25</v>
      </c>
      <c r="I55" s="261">
        <f t="shared" si="0"/>
        <v>124939.75</v>
      </c>
      <c r="J55" s="629">
        <f t="shared" si="1"/>
        <v>0.26353523715107585</v>
      </c>
      <c r="L55" s="287"/>
    </row>
    <row r="56" spans="1:12" s="228" customFormat="1" ht="27" customHeight="1">
      <c r="A56" s="276"/>
      <c r="B56" s="284"/>
      <c r="C56" s="285"/>
      <c r="D56" s="244" t="s">
        <v>247</v>
      </c>
      <c r="E56" s="286" t="s">
        <v>248</v>
      </c>
      <c r="F56" s="246"/>
      <c r="G56" s="224"/>
      <c r="H56" s="224"/>
      <c r="I56" s="261">
        <f t="shared" si="0"/>
        <v>0</v>
      </c>
      <c r="J56" s="629" t="str">
        <f t="shared" si="1"/>
        <v xml:space="preserve">-    </v>
      </c>
      <c r="L56" s="287"/>
    </row>
    <row r="57" spans="1:12" s="211" customFormat="1" ht="27" customHeight="1">
      <c r="A57" s="266"/>
      <c r="B57" s="213" t="s">
        <v>22</v>
      </c>
      <c r="C57" s="214" t="s">
        <v>249</v>
      </c>
      <c r="D57" s="288"/>
      <c r="E57" s="289"/>
      <c r="F57" s="290"/>
      <c r="G57" s="216">
        <f>SUM(G58:G60)</f>
        <v>12100766</v>
      </c>
      <c r="H57" s="216">
        <v>11028318.439999999</v>
      </c>
      <c r="I57" s="261">
        <f t="shared" si="0"/>
        <v>1072447.5600000005</v>
      </c>
      <c r="J57" s="629">
        <f t="shared" si="1"/>
        <v>9.7244885141347132E-2</v>
      </c>
      <c r="L57" s="275"/>
    </row>
    <row r="58" spans="1:12" s="249" customFormat="1" ht="27" customHeight="1">
      <c r="A58" s="282"/>
      <c r="B58" s="256"/>
      <c r="C58" s="257"/>
      <c r="D58" s="244" t="s">
        <v>31</v>
      </c>
      <c r="E58" s="286" t="s">
        <v>250</v>
      </c>
      <c r="F58" s="291"/>
      <c r="G58" s="247">
        <f>'Allegato 1.1 (CE) new'!R431</f>
        <v>11892851</v>
      </c>
      <c r="H58" s="247">
        <v>11003411.43</v>
      </c>
      <c r="I58" s="261">
        <f t="shared" si="0"/>
        <v>889439.5700000003</v>
      </c>
      <c r="J58" s="629">
        <f t="shared" si="1"/>
        <v>8.0833073966043667E-2</v>
      </c>
      <c r="L58" s="292"/>
    </row>
    <row r="59" spans="1:12" s="249" customFormat="1" ht="27" customHeight="1">
      <c r="A59" s="282"/>
      <c r="B59" s="293"/>
      <c r="C59" s="244"/>
      <c r="D59" s="244" t="s">
        <v>33</v>
      </c>
      <c r="E59" s="286" t="s">
        <v>251</v>
      </c>
      <c r="F59" s="291"/>
      <c r="G59" s="247">
        <f>'Allegato 1.1 (CE) new'!R448</f>
        <v>140520</v>
      </c>
      <c r="H59" s="247">
        <v>11188.83</v>
      </c>
      <c r="I59" s="261">
        <f t="shared" si="0"/>
        <v>129331.17</v>
      </c>
      <c r="J59" s="629">
        <f t="shared" si="1"/>
        <v>11.558953885258781</v>
      </c>
      <c r="L59" s="292"/>
    </row>
    <row r="60" spans="1:12" s="249" customFormat="1" ht="27" customHeight="1">
      <c r="A60" s="282"/>
      <c r="B60" s="293"/>
      <c r="C60" s="244"/>
      <c r="D60" s="244" t="s">
        <v>56</v>
      </c>
      <c r="E60" s="286" t="s">
        <v>252</v>
      </c>
      <c r="F60" s="291"/>
      <c r="G60" s="247">
        <f>'Allegato 1.1 (CE) new'!R459</f>
        <v>67395</v>
      </c>
      <c r="H60" s="247">
        <v>13718.18</v>
      </c>
      <c r="I60" s="261">
        <f t="shared" si="0"/>
        <v>53676.82</v>
      </c>
      <c r="J60" s="629">
        <f t="shared" si="1"/>
        <v>3.9128237127665622</v>
      </c>
      <c r="L60" s="292"/>
    </row>
    <row r="61" spans="1:12" s="249" customFormat="1" ht="27" customHeight="1">
      <c r="A61" s="282"/>
      <c r="B61" s="256" t="s">
        <v>24</v>
      </c>
      <c r="C61" s="294" t="s">
        <v>253</v>
      </c>
      <c r="D61" s="244"/>
      <c r="E61" s="295"/>
      <c r="F61" s="296"/>
      <c r="G61" s="259">
        <f>'Allegato 1.1 (CE) new'!O462</f>
        <v>1126312</v>
      </c>
      <c r="H61" s="259">
        <v>1773679.4200000002</v>
      </c>
      <c r="I61" s="261">
        <f t="shared" si="0"/>
        <v>-647367.42000000016</v>
      </c>
      <c r="J61" s="629">
        <f t="shared" si="1"/>
        <v>-0.36498558459904784</v>
      </c>
      <c r="L61" s="292"/>
    </row>
    <row r="62" spans="1:12" s="211" customFormat="1" ht="27" customHeight="1">
      <c r="A62" s="282"/>
      <c r="B62" s="213" t="s">
        <v>26</v>
      </c>
      <c r="C62" s="297" t="s">
        <v>254</v>
      </c>
      <c r="D62" s="213"/>
      <c r="E62" s="289"/>
      <c r="F62" s="290"/>
      <c r="G62" s="216">
        <f>'Allegato 1.1 (CE) new'!O484</f>
        <v>1890167</v>
      </c>
      <c r="H62" s="216">
        <v>2517754.11</v>
      </c>
      <c r="I62" s="218">
        <f t="shared" si="0"/>
        <v>-627587.10999999987</v>
      </c>
      <c r="J62" s="624">
        <f t="shared" si="1"/>
        <v>-0.24926465515729013</v>
      </c>
    </row>
    <row r="63" spans="1:12" s="211" customFormat="1" ht="27" customHeight="1">
      <c r="A63" s="282"/>
      <c r="B63" s="213" t="s">
        <v>41</v>
      </c>
      <c r="C63" s="297" t="s">
        <v>255</v>
      </c>
      <c r="D63" s="278"/>
      <c r="E63" s="297"/>
      <c r="F63" s="298"/>
      <c r="G63" s="216">
        <f>SUM(G64:G68)</f>
        <v>76898999</v>
      </c>
      <c r="H63" s="216">
        <v>77517430.609999999</v>
      </c>
      <c r="I63" s="218">
        <f t="shared" si="0"/>
        <v>-618431.6099999994</v>
      </c>
      <c r="J63" s="624">
        <f t="shared" si="1"/>
        <v>-7.977968376059923E-3</v>
      </c>
    </row>
    <row r="64" spans="1:12" s="228" customFormat="1" ht="27" customHeight="1">
      <c r="A64" s="276"/>
      <c r="B64" s="221"/>
      <c r="C64" s="299"/>
      <c r="D64" s="221" t="s">
        <v>31</v>
      </c>
      <c r="E64" s="222" t="s">
        <v>256</v>
      </c>
      <c r="F64" s="300"/>
      <c r="G64" s="224">
        <f>'Allegato 1.1 (CE) new'!O503</f>
        <v>31862389</v>
      </c>
      <c r="H64" s="224">
        <v>33098811.800000001</v>
      </c>
      <c r="I64" s="226">
        <f t="shared" si="0"/>
        <v>-1236422.8000000007</v>
      </c>
      <c r="J64" s="625">
        <f t="shared" si="1"/>
        <v>-3.7355504103020423E-2</v>
      </c>
    </row>
    <row r="65" spans="1:10" s="228" customFormat="1" ht="27" customHeight="1">
      <c r="A65" s="276"/>
      <c r="B65" s="221"/>
      <c r="C65" s="299"/>
      <c r="D65" s="221" t="s">
        <v>33</v>
      </c>
      <c r="E65" s="222" t="s">
        <v>257</v>
      </c>
      <c r="F65" s="300"/>
      <c r="G65" s="224">
        <f>'Allegato 1.1 (CE) new'!O525</f>
        <v>3024950</v>
      </c>
      <c r="H65" s="224">
        <v>2980388.7499999995</v>
      </c>
      <c r="I65" s="226">
        <f t="shared" si="0"/>
        <v>44561.250000000466</v>
      </c>
      <c r="J65" s="625">
        <f t="shared" si="1"/>
        <v>1.495148913040303E-2</v>
      </c>
    </row>
    <row r="66" spans="1:10" s="228" customFormat="1" ht="27" customHeight="1">
      <c r="A66" s="276"/>
      <c r="B66" s="221"/>
      <c r="C66" s="299"/>
      <c r="D66" s="221" t="s">
        <v>56</v>
      </c>
      <c r="E66" s="222" t="s">
        <v>258</v>
      </c>
      <c r="F66" s="300"/>
      <c r="G66" s="224">
        <f>'Allegato 1.1 (CE) new'!O547</f>
        <v>25699284</v>
      </c>
      <c r="H66" s="224">
        <v>24914321.849999998</v>
      </c>
      <c r="I66" s="226">
        <f t="shared" si="0"/>
        <v>784962.15000000224</v>
      </c>
      <c r="J66" s="625">
        <f t="shared" si="1"/>
        <v>3.1506462617203537E-2</v>
      </c>
    </row>
    <row r="67" spans="1:10" s="228" customFormat="1" ht="27" customHeight="1">
      <c r="A67" s="276"/>
      <c r="B67" s="221"/>
      <c r="C67" s="299"/>
      <c r="D67" s="221" t="s">
        <v>58</v>
      </c>
      <c r="E67" s="222" t="s">
        <v>259</v>
      </c>
      <c r="F67" s="300"/>
      <c r="G67" s="224">
        <f>'Allegato 1.1 (CE) new'!O571+'Allegato 1.1 (CE) new'!O618+'Allegato 1.1 (CE) new'!O665</f>
        <v>642680</v>
      </c>
      <c r="H67" s="224">
        <v>946862.1</v>
      </c>
      <c r="I67" s="226">
        <f t="shared" si="0"/>
        <v>-304182.09999999998</v>
      </c>
      <c r="J67" s="625">
        <f t="shared" si="1"/>
        <v>-0.32125279911404203</v>
      </c>
    </row>
    <row r="68" spans="1:10" s="228" customFormat="1" ht="27" customHeight="1">
      <c r="A68" s="276"/>
      <c r="B68" s="221"/>
      <c r="C68" s="299"/>
      <c r="D68" s="221" t="s">
        <v>166</v>
      </c>
      <c r="E68" s="222" t="s">
        <v>260</v>
      </c>
      <c r="F68" s="300"/>
      <c r="G68" s="224">
        <f>'Allegato 1.1 (CE) new'!O594+'Allegato 1.1 (CE) new'!O641+'Allegato 1.1 (CE) new'!O688</f>
        <v>15669696</v>
      </c>
      <c r="H68" s="224">
        <v>15577046.110000003</v>
      </c>
      <c r="I68" s="226">
        <f t="shared" si="0"/>
        <v>92649.889999996871</v>
      </c>
      <c r="J68" s="625">
        <f t="shared" si="1"/>
        <v>5.9478471942455364E-3</v>
      </c>
    </row>
    <row r="69" spans="1:10" s="228" customFormat="1" ht="27" customHeight="1">
      <c r="A69" s="276"/>
      <c r="B69" s="213" t="s">
        <v>43</v>
      </c>
      <c r="C69" s="297" t="s">
        <v>261</v>
      </c>
      <c r="D69" s="301"/>
      <c r="E69" s="289"/>
      <c r="F69" s="290"/>
      <c r="G69" s="224">
        <f>'Allegato 1.1 (CE) new'!O711</f>
        <v>844970</v>
      </c>
      <c r="H69" s="224">
        <v>1250969.8500000001</v>
      </c>
      <c r="I69" s="261">
        <f t="shared" si="0"/>
        <v>-405999.85000000009</v>
      </c>
      <c r="J69" s="629">
        <f t="shared" si="1"/>
        <v>-0.3245480696437249</v>
      </c>
    </row>
    <row r="70" spans="1:10" s="211" customFormat="1" ht="27" customHeight="1">
      <c r="A70" s="276"/>
      <c r="B70" s="213" t="s">
        <v>45</v>
      </c>
      <c r="C70" s="297" t="s">
        <v>262</v>
      </c>
      <c r="D70" s="278"/>
      <c r="E70" s="297"/>
      <c r="F70" s="298"/>
      <c r="G70" s="216">
        <f>SUM(G71:G73)</f>
        <v>3151425</v>
      </c>
      <c r="H70" s="216">
        <v>2379091.0100000002</v>
      </c>
      <c r="I70" s="218">
        <f t="shared" si="0"/>
        <v>772333.98999999976</v>
      </c>
      <c r="J70" s="624">
        <f t="shared" si="1"/>
        <v>0.32463406685732449</v>
      </c>
    </row>
    <row r="71" spans="1:10" s="249" customFormat="1" ht="27" customHeight="1">
      <c r="A71" s="282"/>
      <c r="B71" s="244"/>
      <c r="C71" s="295"/>
      <c r="D71" s="244" t="s">
        <v>31</v>
      </c>
      <c r="E71" s="245" t="s">
        <v>263</v>
      </c>
      <c r="F71" s="302"/>
      <c r="G71" s="247">
        <f>'Allegato 1.1 (CE) new'!O726</f>
        <v>10330</v>
      </c>
      <c r="H71" s="247">
        <v>4692.59</v>
      </c>
      <c r="I71" s="236">
        <f t="shared" si="0"/>
        <v>5637.41</v>
      </c>
      <c r="J71" s="626">
        <f t="shared" si="1"/>
        <v>1.2013429683820662</v>
      </c>
    </row>
    <row r="72" spans="1:10" s="263" customFormat="1" ht="27" customHeight="1">
      <c r="A72" s="255"/>
      <c r="B72" s="256"/>
      <c r="C72" s="294"/>
      <c r="D72" s="244" t="s">
        <v>33</v>
      </c>
      <c r="E72" s="245" t="s">
        <v>264</v>
      </c>
      <c r="F72" s="296"/>
      <c r="G72" s="259">
        <f>'Allegato 1.1 (CE) new'!O744</f>
        <v>1829699</v>
      </c>
      <c r="H72" s="259">
        <v>1847653.82</v>
      </c>
      <c r="I72" s="261">
        <f t="shared" si="0"/>
        <v>-17954.820000000065</v>
      </c>
      <c r="J72" s="629">
        <f t="shared" si="1"/>
        <v>-9.7176320616164259E-3</v>
      </c>
    </row>
    <row r="73" spans="1:10" s="263" customFormat="1" ht="27" customHeight="1">
      <c r="A73" s="255"/>
      <c r="B73" s="256"/>
      <c r="C73" s="294"/>
      <c r="D73" s="244" t="s">
        <v>56</v>
      </c>
      <c r="E73" s="245" t="s">
        <v>265</v>
      </c>
      <c r="F73" s="296"/>
      <c r="G73" s="259">
        <f>'Allegato 1.1 (CE) new'!O753</f>
        <v>1311396</v>
      </c>
      <c r="H73" s="259">
        <v>526744.6</v>
      </c>
      <c r="I73" s="261">
        <f t="shared" si="0"/>
        <v>784651.4</v>
      </c>
      <c r="J73" s="629">
        <f t="shared" si="1"/>
        <v>1.4896240037391937</v>
      </c>
    </row>
    <row r="74" spans="1:10" s="263" customFormat="1" ht="27" customHeight="1">
      <c r="A74" s="255"/>
      <c r="B74" s="256" t="s">
        <v>47</v>
      </c>
      <c r="C74" s="294" t="s">
        <v>266</v>
      </c>
      <c r="D74" s="303"/>
      <c r="E74" s="294"/>
      <c r="F74" s="296"/>
      <c r="G74" s="259"/>
      <c r="H74" s="259"/>
      <c r="I74" s="261">
        <f t="shared" si="0"/>
        <v>0</v>
      </c>
      <c r="J74" s="629" t="str">
        <f t="shared" si="1"/>
        <v xml:space="preserve">-    </v>
      </c>
    </row>
    <row r="75" spans="1:10" s="211" customFormat="1" ht="27" customHeight="1">
      <c r="A75" s="255"/>
      <c r="B75" s="213" t="s">
        <v>174</v>
      </c>
      <c r="C75" s="297" t="s">
        <v>267</v>
      </c>
      <c r="D75" s="278"/>
      <c r="E75" s="297"/>
      <c r="F75" s="298"/>
      <c r="G75" s="216">
        <f>SUM(G76:G77)</f>
        <v>0</v>
      </c>
      <c r="H75" s="216">
        <v>1179360.24</v>
      </c>
      <c r="I75" s="218">
        <f t="shared" si="0"/>
        <v>-1179360.24</v>
      </c>
      <c r="J75" s="624">
        <f t="shared" si="1"/>
        <v>-1</v>
      </c>
    </row>
    <row r="76" spans="1:10" s="228" customFormat="1" ht="27" customHeight="1">
      <c r="A76" s="304"/>
      <c r="B76" s="284"/>
      <c r="C76" s="299"/>
      <c r="D76" s="221" t="s">
        <v>31</v>
      </c>
      <c r="E76" s="299" t="s">
        <v>268</v>
      </c>
      <c r="F76" s="300"/>
      <c r="G76" s="224">
        <v>0</v>
      </c>
      <c r="H76" s="224">
        <v>1170868.04</v>
      </c>
      <c r="I76" s="226">
        <f t="shared" si="0"/>
        <v>-1170868.04</v>
      </c>
      <c r="J76" s="625">
        <f t="shared" si="1"/>
        <v>-1</v>
      </c>
    </row>
    <row r="77" spans="1:10" s="228" customFormat="1" ht="27" customHeight="1">
      <c r="A77" s="304"/>
      <c r="B77" s="284"/>
      <c r="C77" s="299"/>
      <c r="D77" s="221" t="s">
        <v>33</v>
      </c>
      <c r="E77" s="299" t="s">
        <v>269</v>
      </c>
      <c r="F77" s="300"/>
      <c r="G77" s="224">
        <v>0</v>
      </c>
      <c r="H77" s="224">
        <v>8492.1999999999971</v>
      </c>
      <c r="I77" s="226">
        <f t="shared" si="0"/>
        <v>-8492.1999999999971</v>
      </c>
      <c r="J77" s="625">
        <f t="shared" si="1"/>
        <v>-1</v>
      </c>
    </row>
    <row r="78" spans="1:10" s="211" customFormat="1" ht="27" customHeight="1">
      <c r="A78" s="304"/>
      <c r="B78" s="213" t="s">
        <v>176</v>
      </c>
      <c r="C78" s="297" t="s">
        <v>270</v>
      </c>
      <c r="D78" s="278"/>
      <c r="E78" s="297"/>
      <c r="F78" s="298"/>
      <c r="G78" s="216">
        <f>SUM(G79:G82)</f>
        <v>2972479</v>
      </c>
      <c r="H78" s="216">
        <v>6062261.2999999998</v>
      </c>
      <c r="I78" s="218">
        <f t="shared" si="0"/>
        <v>-3089782.3</v>
      </c>
      <c r="J78" s="624">
        <f t="shared" si="1"/>
        <v>-0.50967487990001348</v>
      </c>
    </row>
    <row r="79" spans="1:10" s="228" customFormat="1" ht="27" customHeight="1">
      <c r="A79" s="305"/>
      <c r="B79" s="284"/>
      <c r="C79" s="299"/>
      <c r="D79" s="221" t="s">
        <v>31</v>
      </c>
      <c r="E79" s="299" t="s">
        <v>271</v>
      </c>
      <c r="F79" s="300"/>
      <c r="G79" s="224">
        <f>'Allegato 1.1 (CE) new'!O823</f>
        <v>1149508</v>
      </c>
      <c r="H79" s="224">
        <v>2450000</v>
      </c>
      <c r="I79" s="226">
        <f t="shared" si="0"/>
        <v>-1300492</v>
      </c>
      <c r="J79" s="625">
        <f t="shared" si="1"/>
        <v>-0.53081306122448979</v>
      </c>
    </row>
    <row r="80" spans="1:10" s="228" customFormat="1" ht="27" customHeight="1">
      <c r="A80" s="305"/>
      <c r="B80" s="284"/>
      <c r="C80" s="299"/>
      <c r="D80" s="221" t="s">
        <v>33</v>
      </c>
      <c r="E80" s="299" t="s">
        <v>272</v>
      </c>
      <c r="F80" s="300"/>
      <c r="G80" s="224">
        <f>'Allegato 1.1 (CE) new'!O834</f>
        <v>270832</v>
      </c>
      <c r="H80" s="224">
        <v>270832</v>
      </c>
      <c r="I80" s="226">
        <f t="shared" si="0"/>
        <v>0</v>
      </c>
      <c r="J80" s="625">
        <f t="shared" si="1"/>
        <v>0</v>
      </c>
    </row>
    <row r="81" spans="1:11" s="228" customFormat="1" ht="27" customHeight="1">
      <c r="A81" s="305"/>
      <c r="B81" s="284"/>
      <c r="C81" s="299"/>
      <c r="D81" s="221" t="s">
        <v>56</v>
      </c>
      <c r="E81" s="299" t="s">
        <v>273</v>
      </c>
      <c r="F81" s="300"/>
      <c r="G81" s="224">
        <f>'Allegato 1.1 (CE) new'!O837</f>
        <v>0</v>
      </c>
      <c r="H81" s="224">
        <v>2167000</v>
      </c>
      <c r="I81" s="226">
        <f t="shared" si="0"/>
        <v>-2167000</v>
      </c>
      <c r="J81" s="625">
        <f t="shared" si="1"/>
        <v>-1</v>
      </c>
    </row>
    <row r="82" spans="1:11" s="228" customFormat="1" ht="27" customHeight="1">
      <c r="A82" s="305"/>
      <c r="B82" s="284"/>
      <c r="C82" s="299"/>
      <c r="D82" s="221" t="s">
        <v>58</v>
      </c>
      <c r="E82" s="299" t="s">
        <v>274</v>
      </c>
      <c r="F82" s="300"/>
      <c r="G82" s="224">
        <f>'Allegato 1.1 (CE) new'!O859</f>
        <v>1552139</v>
      </c>
      <c r="H82" s="224">
        <v>1174429.3</v>
      </c>
      <c r="I82" s="226">
        <f t="shared" si="0"/>
        <v>377709.69999999995</v>
      </c>
      <c r="J82" s="625">
        <f t="shared" si="1"/>
        <v>0.32161127110844384</v>
      </c>
    </row>
    <row r="83" spans="1:11" s="211" customFormat="1" ht="27" customHeight="1">
      <c r="A83" s="270"/>
      <c r="B83" s="813" t="s">
        <v>112</v>
      </c>
      <c r="C83" s="813"/>
      <c r="D83" s="813"/>
      <c r="E83" s="813"/>
      <c r="F83" s="814"/>
      <c r="G83" s="271">
        <f>G36+G39+G61+G62+G63+G69+G70+G74+G75+G78+G57</f>
        <v>263666256</v>
      </c>
      <c r="H83" s="271">
        <v>263883232.26000002</v>
      </c>
      <c r="I83" s="271">
        <f>I36+I39+I61+I62+I63+I69+I70+I74+I75+I78+I57</f>
        <v>-216976.26000000746</v>
      </c>
      <c r="J83" s="630">
        <f t="shared" si="1"/>
        <v>-8.2224345268828655E-4</v>
      </c>
      <c r="K83" s="306"/>
    </row>
    <row r="84" spans="1:11" s="228" customFormat="1" ht="9" customHeight="1" thickBot="1">
      <c r="A84" s="305"/>
      <c r="B84" s="221"/>
      <c r="C84" s="299"/>
      <c r="D84" s="285"/>
      <c r="E84" s="299"/>
      <c r="F84" s="300"/>
      <c r="G84" s="224"/>
      <c r="H84" s="224"/>
      <c r="I84" s="226"/>
      <c r="J84" s="625"/>
    </row>
    <row r="85" spans="1:11" s="311" customFormat="1" ht="27" customHeight="1" thickTop="1" thickBot="1">
      <c r="A85" s="810" t="s">
        <v>275</v>
      </c>
      <c r="B85" s="811"/>
      <c r="C85" s="811"/>
      <c r="D85" s="811"/>
      <c r="E85" s="811"/>
      <c r="F85" s="812"/>
      <c r="G85" s="307">
        <f>G33-G83</f>
        <v>6087303</v>
      </c>
      <c r="H85" s="307">
        <v>5463286.7999999821</v>
      </c>
      <c r="I85" s="309">
        <f t="shared" si="0"/>
        <v>624016.20000001788</v>
      </c>
      <c r="J85" s="631">
        <f t="shared" si="1"/>
        <v>0.11421992343510502</v>
      </c>
    </row>
    <row r="86" spans="1:11" s="311" customFormat="1" ht="9" customHeight="1" thickTop="1">
      <c r="A86" s="312"/>
      <c r="B86" s="313"/>
      <c r="C86" s="313"/>
      <c r="D86" s="314"/>
      <c r="E86" s="315"/>
      <c r="F86" s="316"/>
      <c r="G86" s="317"/>
      <c r="H86" s="317"/>
      <c r="I86" s="319"/>
      <c r="J86" s="632"/>
    </row>
    <row r="87" spans="1:11" s="211" customFormat="1" ht="27" customHeight="1">
      <c r="A87" s="212" t="s">
        <v>113</v>
      </c>
      <c r="B87" s="277" t="s">
        <v>276</v>
      </c>
      <c r="C87" s="278"/>
      <c r="D87" s="277"/>
      <c r="E87" s="297"/>
      <c r="F87" s="298"/>
      <c r="G87" s="216"/>
      <c r="H87" s="216"/>
      <c r="I87" s="218"/>
      <c r="J87" s="624"/>
    </row>
    <row r="88" spans="1:11" s="211" customFormat="1" ht="27" customHeight="1">
      <c r="A88" s="266"/>
      <c r="B88" s="213" t="s">
        <v>18</v>
      </c>
      <c r="C88" s="297" t="s">
        <v>277</v>
      </c>
      <c r="D88" s="278"/>
      <c r="E88" s="297"/>
      <c r="F88" s="298"/>
      <c r="G88" s="216">
        <f>'Allegato 1.1 (CE) new'!O879+'Allegato 1.1 (CE) new'!O889</f>
        <v>0</v>
      </c>
      <c r="H88" s="216">
        <v>0</v>
      </c>
      <c r="I88" s="218">
        <f t="shared" si="0"/>
        <v>0</v>
      </c>
      <c r="J88" s="624" t="str">
        <f>IF(H88=0,"-    ",I88/H88)</f>
        <v xml:space="preserve">-    </v>
      </c>
    </row>
    <row r="89" spans="1:11" s="211" customFormat="1" ht="27" customHeight="1">
      <c r="A89" s="266"/>
      <c r="B89" s="213" t="s">
        <v>20</v>
      </c>
      <c r="C89" s="297" t="s">
        <v>278</v>
      </c>
      <c r="D89" s="278"/>
      <c r="E89" s="297"/>
      <c r="F89" s="298"/>
      <c r="G89" s="216">
        <f>'Allegato 1.1 (CE) new'!O905+'Allegato 1.1 (CE) new'!O915</f>
        <v>100000</v>
      </c>
      <c r="H89" s="216">
        <v>1269245.49</v>
      </c>
      <c r="I89" s="218">
        <f t="shared" si="0"/>
        <v>-1169245.49</v>
      </c>
      <c r="J89" s="624">
        <f>IF(H89=0,"-    ",I89/H89)</f>
        <v>-0.92121303499766616</v>
      </c>
    </row>
    <row r="90" spans="1:11" s="211" customFormat="1" ht="27" customHeight="1">
      <c r="A90" s="270"/>
      <c r="B90" s="813" t="s">
        <v>117</v>
      </c>
      <c r="C90" s="813"/>
      <c r="D90" s="813"/>
      <c r="E90" s="813"/>
      <c r="F90" s="814"/>
      <c r="G90" s="271">
        <f>+G88-G89</f>
        <v>-100000</v>
      </c>
      <c r="H90" s="271">
        <v>-1269245.49</v>
      </c>
      <c r="I90" s="273">
        <f t="shared" si="0"/>
        <v>1169245.49</v>
      </c>
      <c r="J90" s="630">
        <f>IF(H90=0,"-    ",I90/H90)</f>
        <v>-0.92121303499766616</v>
      </c>
    </row>
    <row r="91" spans="1:11" s="228" customFormat="1" ht="9" customHeight="1">
      <c r="A91" s="276"/>
      <c r="B91" s="221"/>
      <c r="C91" s="299"/>
      <c r="D91" s="281"/>
      <c r="E91" s="299"/>
      <c r="F91" s="300"/>
      <c r="G91" s="224"/>
      <c r="H91" s="224"/>
      <c r="I91" s="226"/>
      <c r="J91" s="625"/>
    </row>
    <row r="92" spans="1:11" s="211" customFormat="1" ht="27" customHeight="1">
      <c r="A92" s="212" t="s">
        <v>119</v>
      </c>
      <c r="B92" s="277" t="s">
        <v>279</v>
      </c>
      <c r="C92" s="278"/>
      <c r="D92" s="214"/>
      <c r="E92" s="297"/>
      <c r="F92" s="298"/>
      <c r="G92" s="216"/>
      <c r="H92" s="216"/>
      <c r="I92" s="218"/>
      <c r="J92" s="624"/>
    </row>
    <row r="93" spans="1:11" s="211" customFormat="1" ht="27" customHeight="1">
      <c r="A93" s="266"/>
      <c r="B93" s="213" t="s">
        <v>18</v>
      </c>
      <c r="C93" s="277" t="s">
        <v>280</v>
      </c>
      <c r="D93" s="278"/>
      <c r="E93" s="214"/>
      <c r="F93" s="215"/>
      <c r="G93" s="216"/>
      <c r="H93" s="216"/>
      <c r="I93" s="218">
        <f t="shared" si="0"/>
        <v>0</v>
      </c>
      <c r="J93" s="624" t="str">
        <f>IF(H93=0,"-    ",I93/H93)</f>
        <v xml:space="preserve">-    </v>
      </c>
    </row>
    <row r="94" spans="1:11" s="211" customFormat="1" ht="27" customHeight="1">
      <c r="A94" s="266"/>
      <c r="B94" s="213" t="s">
        <v>20</v>
      </c>
      <c r="C94" s="277" t="s">
        <v>281</v>
      </c>
      <c r="D94" s="278"/>
      <c r="E94" s="214"/>
      <c r="F94" s="215"/>
      <c r="G94" s="216"/>
      <c r="H94" s="216"/>
      <c r="I94" s="218">
        <f t="shared" si="0"/>
        <v>0</v>
      </c>
      <c r="J94" s="624" t="str">
        <f>IF(H94=0,"-    ",I94/H94)</f>
        <v xml:space="preserve">-    </v>
      </c>
    </row>
    <row r="95" spans="1:11" s="211" customFormat="1" ht="27" customHeight="1">
      <c r="A95" s="270"/>
      <c r="B95" s="813" t="s">
        <v>125</v>
      </c>
      <c r="C95" s="813"/>
      <c r="D95" s="813"/>
      <c r="E95" s="813"/>
      <c r="F95" s="814"/>
      <c r="G95" s="271">
        <f>G93-G94</f>
        <v>0</v>
      </c>
      <c r="H95" s="271">
        <v>0</v>
      </c>
      <c r="I95" s="273">
        <f t="shared" si="0"/>
        <v>0</v>
      </c>
      <c r="J95" s="630" t="str">
        <f>IF(H95=0,"-    ",I95/H95)</f>
        <v xml:space="preserve">-    </v>
      </c>
    </row>
    <row r="96" spans="1:11" s="228" customFormat="1" ht="9" customHeight="1">
      <c r="A96" s="276"/>
      <c r="B96" s="221"/>
      <c r="C96" s="285"/>
      <c r="D96" s="281"/>
      <c r="E96" s="222"/>
      <c r="F96" s="223"/>
      <c r="G96" s="224"/>
      <c r="H96" s="224"/>
      <c r="I96" s="226"/>
      <c r="J96" s="625"/>
    </row>
    <row r="97" spans="1:10" s="211" customFormat="1" ht="27" customHeight="1">
      <c r="A97" s="212" t="s">
        <v>180</v>
      </c>
      <c r="B97" s="277" t="s">
        <v>282</v>
      </c>
      <c r="C97" s="278"/>
      <c r="D97" s="214"/>
      <c r="E97" s="297"/>
      <c r="F97" s="298"/>
      <c r="G97" s="216"/>
      <c r="H97" s="216"/>
      <c r="I97" s="218"/>
      <c r="J97" s="624"/>
    </row>
    <row r="98" spans="1:10" s="211" customFormat="1" ht="27" customHeight="1">
      <c r="A98" s="266"/>
      <c r="B98" s="213" t="s">
        <v>18</v>
      </c>
      <c r="C98" s="277" t="s">
        <v>283</v>
      </c>
      <c r="D98" s="278"/>
      <c r="E98" s="214"/>
      <c r="F98" s="215"/>
      <c r="G98" s="216">
        <f>SUM(G99:G100)</f>
        <v>0</v>
      </c>
      <c r="H98" s="216">
        <v>1711287.3599999999</v>
      </c>
      <c r="I98" s="218">
        <f t="shared" ref="I98:I103" si="2">G98-H98</f>
        <v>-1711287.3599999999</v>
      </c>
      <c r="J98" s="624">
        <f t="shared" ref="J98:J103" si="3">IF(H98=0,"-    ",I98/H98)</f>
        <v>-1</v>
      </c>
    </row>
    <row r="99" spans="1:10" s="228" customFormat="1" ht="27" customHeight="1">
      <c r="A99" s="276"/>
      <c r="B99" s="284"/>
      <c r="C99" s="299"/>
      <c r="D99" s="221" t="s">
        <v>31</v>
      </c>
      <c r="E99" s="285" t="s">
        <v>284</v>
      </c>
      <c r="F99" s="300"/>
      <c r="G99" s="224"/>
      <c r="H99" s="224"/>
      <c r="I99" s="226">
        <f t="shared" si="2"/>
        <v>0</v>
      </c>
      <c r="J99" s="625" t="str">
        <f t="shared" si="3"/>
        <v xml:space="preserve">-    </v>
      </c>
    </row>
    <row r="100" spans="1:10" s="228" customFormat="1" ht="27" customHeight="1">
      <c r="A100" s="276"/>
      <c r="B100" s="284"/>
      <c r="C100" s="299"/>
      <c r="D100" s="221" t="s">
        <v>33</v>
      </c>
      <c r="E100" s="299" t="s">
        <v>285</v>
      </c>
      <c r="F100" s="300"/>
      <c r="G100" s="224">
        <f>'Allegato 1.1 (CE) new'!O938</f>
        <v>0</v>
      </c>
      <c r="H100" s="224">
        <v>1711287.3599999999</v>
      </c>
      <c r="I100" s="226">
        <f t="shared" si="2"/>
        <v>-1711287.3599999999</v>
      </c>
      <c r="J100" s="625">
        <f t="shared" si="3"/>
        <v>-1</v>
      </c>
    </row>
    <row r="101" spans="1:10" s="211" customFormat="1" ht="27" customHeight="1">
      <c r="A101" s="266"/>
      <c r="B101" s="213" t="s">
        <v>20</v>
      </c>
      <c r="C101" s="277" t="s">
        <v>286</v>
      </c>
      <c r="D101" s="278"/>
      <c r="E101" s="214"/>
      <c r="F101" s="215"/>
      <c r="G101" s="217">
        <f>SUM(G102:G103)</f>
        <v>0</v>
      </c>
      <c r="H101" s="216">
        <v>2065914.0300000005</v>
      </c>
      <c r="I101" s="218">
        <f t="shared" si="2"/>
        <v>-2065914.0300000005</v>
      </c>
      <c r="J101" s="624">
        <f t="shared" si="3"/>
        <v>-1</v>
      </c>
    </row>
    <row r="102" spans="1:10" s="228" customFormat="1" ht="27" customHeight="1">
      <c r="A102" s="276"/>
      <c r="B102" s="284"/>
      <c r="C102" s="299"/>
      <c r="D102" s="221" t="s">
        <v>31</v>
      </c>
      <c r="E102" s="285" t="s">
        <v>287</v>
      </c>
      <c r="F102" s="300"/>
      <c r="G102" s="224"/>
      <c r="H102" s="224"/>
      <c r="I102" s="226">
        <f t="shared" si="2"/>
        <v>0</v>
      </c>
      <c r="J102" s="625" t="str">
        <f t="shared" si="3"/>
        <v xml:space="preserve">-    </v>
      </c>
    </row>
    <row r="103" spans="1:10" s="228" customFormat="1" ht="27" customHeight="1">
      <c r="A103" s="276"/>
      <c r="B103" s="284"/>
      <c r="C103" s="299"/>
      <c r="D103" s="221" t="s">
        <v>33</v>
      </c>
      <c r="E103" s="299" t="s">
        <v>288</v>
      </c>
      <c r="F103" s="300"/>
      <c r="G103" s="224">
        <f>'Allegato 1.1 (CE) new'!O967</f>
        <v>0</v>
      </c>
      <c r="H103" s="224">
        <v>2065914.0300000005</v>
      </c>
      <c r="I103" s="226">
        <f t="shared" si="2"/>
        <v>-2065914.0300000005</v>
      </c>
      <c r="J103" s="625">
        <f t="shared" si="3"/>
        <v>-1</v>
      </c>
    </row>
    <row r="104" spans="1:10" s="211" customFormat="1" ht="27" customHeight="1">
      <c r="A104" s="270"/>
      <c r="B104" s="813" t="s">
        <v>184</v>
      </c>
      <c r="C104" s="813"/>
      <c r="D104" s="813"/>
      <c r="E104" s="813"/>
      <c r="F104" s="814"/>
      <c r="G104" s="271">
        <f>G98-G101</f>
        <v>0</v>
      </c>
      <c r="H104" s="271">
        <v>-354626.67000000062</v>
      </c>
      <c r="I104" s="273">
        <f t="shared" si="0"/>
        <v>354626.67000000062</v>
      </c>
      <c r="J104" s="630">
        <f>IF(H104=0,"-    ",I104/H104)</f>
        <v>-1</v>
      </c>
    </row>
    <row r="105" spans="1:10" s="228" customFormat="1" ht="9" customHeight="1" thickBot="1">
      <c r="A105" s="305"/>
      <c r="B105" s="221"/>
      <c r="C105" s="299"/>
      <c r="D105" s="285"/>
      <c r="E105" s="299"/>
      <c r="F105" s="300"/>
      <c r="G105" s="224"/>
      <c r="H105" s="224"/>
      <c r="I105" s="226"/>
      <c r="J105" s="625"/>
    </row>
    <row r="106" spans="1:10" s="311" customFormat="1" ht="27" customHeight="1" thickTop="1" thickBot="1">
      <c r="A106" s="810" t="s">
        <v>289</v>
      </c>
      <c r="B106" s="811"/>
      <c r="C106" s="811"/>
      <c r="D106" s="811"/>
      <c r="E106" s="811"/>
      <c r="F106" s="812"/>
      <c r="G106" s="307">
        <f>G85+G90+G95+G104</f>
        <v>5987303</v>
      </c>
      <c r="H106" s="307">
        <v>3839414.639999981</v>
      </c>
      <c r="I106" s="309">
        <f>G106-H106</f>
        <v>2147888.360000019</v>
      </c>
      <c r="J106" s="631">
        <f>IF(H106=0,"-    ",I106/H106)</f>
        <v>0.55943120537771085</v>
      </c>
    </row>
    <row r="107" spans="1:10" s="311" customFormat="1" ht="9" customHeight="1" thickTop="1">
      <c r="A107" s="312"/>
      <c r="B107" s="313"/>
      <c r="C107" s="313"/>
      <c r="D107" s="314"/>
      <c r="E107" s="315"/>
      <c r="F107" s="316"/>
      <c r="G107" s="317"/>
      <c r="H107" s="317"/>
      <c r="I107" s="319"/>
      <c r="J107" s="632"/>
    </row>
    <row r="108" spans="1:10" s="211" customFormat="1" ht="27" customHeight="1">
      <c r="A108" s="212" t="s">
        <v>290</v>
      </c>
      <c r="B108" s="277" t="s">
        <v>291</v>
      </c>
      <c r="C108" s="278"/>
      <c r="D108" s="277"/>
      <c r="E108" s="297"/>
      <c r="F108" s="298"/>
      <c r="G108" s="216"/>
      <c r="H108" s="216"/>
      <c r="I108" s="218"/>
      <c r="J108" s="624"/>
    </row>
    <row r="109" spans="1:10" s="211" customFormat="1" ht="27" customHeight="1">
      <c r="A109" s="266"/>
      <c r="B109" s="213" t="s">
        <v>18</v>
      </c>
      <c r="C109" s="297" t="s">
        <v>292</v>
      </c>
      <c r="D109" s="278"/>
      <c r="E109" s="297"/>
      <c r="F109" s="298"/>
      <c r="G109" s="216">
        <f>SUM(G110:G113)</f>
        <v>5987303</v>
      </c>
      <c r="H109" s="216">
        <v>6323585.2800000003</v>
      </c>
      <c r="I109" s="218">
        <f t="shared" ref="I109:I116" si="4">G109-H109</f>
        <v>-336282.28000000026</v>
      </c>
      <c r="J109" s="624">
        <f t="shared" ref="J109:J116" si="5">IF(H109=0,"-    ",I109/H109)</f>
        <v>-5.3179053513136183E-2</v>
      </c>
    </row>
    <row r="110" spans="1:10" s="228" customFormat="1" ht="27" customHeight="1">
      <c r="A110" s="305"/>
      <c r="B110" s="284"/>
      <c r="C110" s="299"/>
      <c r="D110" s="221" t="s">
        <v>31</v>
      </c>
      <c r="E110" s="299" t="s">
        <v>293</v>
      </c>
      <c r="F110" s="300"/>
      <c r="G110" s="224">
        <f>'Allegato 1.1 (CE) new'!O1012</f>
        <v>5060490</v>
      </c>
      <c r="H110" s="224">
        <v>5257927.78</v>
      </c>
      <c r="I110" s="226">
        <f t="shared" si="4"/>
        <v>-197437.78000000026</v>
      </c>
      <c r="J110" s="625">
        <f t="shared" si="5"/>
        <v>-3.7550492943438686E-2</v>
      </c>
    </row>
    <row r="111" spans="1:10" s="228" customFormat="1" ht="27" customHeight="1">
      <c r="A111" s="305"/>
      <c r="B111" s="284"/>
      <c r="C111" s="299"/>
      <c r="D111" s="221" t="s">
        <v>33</v>
      </c>
      <c r="E111" s="299" t="s">
        <v>294</v>
      </c>
      <c r="F111" s="300"/>
      <c r="G111" s="224">
        <f>'Allegato 1.1 (CE) new'!O1014</f>
        <v>851843</v>
      </c>
      <c r="H111" s="224">
        <v>1023991.79</v>
      </c>
      <c r="I111" s="226">
        <f t="shared" si="4"/>
        <v>-172148.79000000004</v>
      </c>
      <c r="J111" s="625">
        <f t="shared" si="5"/>
        <v>-0.16811540061273345</v>
      </c>
    </row>
    <row r="112" spans="1:10" s="228" customFormat="1" ht="27" customHeight="1">
      <c r="A112" s="305"/>
      <c r="B112" s="284"/>
      <c r="C112" s="299"/>
      <c r="D112" s="221" t="s">
        <v>56</v>
      </c>
      <c r="E112" s="299" t="s">
        <v>295</v>
      </c>
      <c r="F112" s="300"/>
      <c r="G112" s="224">
        <f>'Allegato 1.1 (CE) new'!O1016</f>
        <v>74970</v>
      </c>
      <c r="H112" s="224">
        <v>41665.71</v>
      </c>
      <c r="I112" s="226">
        <f t="shared" si="4"/>
        <v>33304.29</v>
      </c>
      <c r="J112" s="625">
        <f t="shared" si="5"/>
        <v>0.79932131241733317</v>
      </c>
    </row>
    <row r="113" spans="1:10" s="228" customFormat="1" ht="27" customHeight="1">
      <c r="A113" s="305"/>
      <c r="B113" s="284"/>
      <c r="C113" s="299"/>
      <c r="D113" s="221" t="s">
        <v>58</v>
      </c>
      <c r="E113" s="299" t="s">
        <v>296</v>
      </c>
      <c r="F113" s="300"/>
      <c r="G113" s="224"/>
      <c r="H113" s="224"/>
      <c r="I113" s="226">
        <f t="shared" si="4"/>
        <v>0</v>
      </c>
      <c r="J113" s="625" t="str">
        <f t="shared" si="5"/>
        <v xml:space="preserve">-    </v>
      </c>
    </row>
    <row r="114" spans="1:10" s="211" customFormat="1" ht="27" customHeight="1">
      <c r="A114" s="266"/>
      <c r="B114" s="213" t="s">
        <v>20</v>
      </c>
      <c r="C114" s="297" t="s">
        <v>297</v>
      </c>
      <c r="D114" s="278"/>
      <c r="E114" s="297"/>
      <c r="F114" s="298"/>
      <c r="G114" s="216"/>
      <c r="H114" s="216"/>
      <c r="I114" s="218">
        <f t="shared" si="4"/>
        <v>0</v>
      </c>
      <c r="J114" s="624" t="str">
        <f t="shared" si="5"/>
        <v xml:space="preserve">-    </v>
      </c>
    </row>
    <row r="115" spans="1:10" s="211" customFormat="1" ht="27" customHeight="1">
      <c r="A115" s="266"/>
      <c r="B115" s="213" t="s">
        <v>22</v>
      </c>
      <c r="C115" s="297" t="s">
        <v>298</v>
      </c>
      <c r="D115" s="278"/>
      <c r="E115" s="297"/>
      <c r="F115" s="298"/>
      <c r="G115" s="216">
        <f>'Allegato 1.1 (CE) new'!O1028</f>
        <v>0</v>
      </c>
      <c r="H115" s="216">
        <v>0</v>
      </c>
      <c r="I115" s="218">
        <f t="shared" si="4"/>
        <v>0</v>
      </c>
      <c r="J115" s="624" t="str">
        <f t="shared" si="5"/>
        <v xml:space="preserve">-    </v>
      </c>
    </row>
    <row r="116" spans="1:10" s="211" customFormat="1" ht="27" customHeight="1">
      <c r="A116" s="270"/>
      <c r="B116" s="813" t="s">
        <v>299</v>
      </c>
      <c r="C116" s="813"/>
      <c r="D116" s="813"/>
      <c r="E116" s="813"/>
      <c r="F116" s="814"/>
      <c r="G116" s="271">
        <f>G109+G114+G115</f>
        <v>5987303</v>
      </c>
      <c r="H116" s="271">
        <v>6323585.2800000003</v>
      </c>
      <c r="I116" s="273">
        <f t="shared" si="4"/>
        <v>-336282.28000000026</v>
      </c>
      <c r="J116" s="630">
        <f t="shared" si="5"/>
        <v>-5.3179053513136183E-2</v>
      </c>
    </row>
    <row r="117" spans="1:10" s="228" customFormat="1" ht="9" customHeight="1">
      <c r="A117" s="305"/>
      <c r="B117" s="221"/>
      <c r="C117" s="299"/>
      <c r="D117" s="285"/>
      <c r="E117" s="299"/>
      <c r="F117" s="300"/>
      <c r="G117" s="224"/>
      <c r="H117" s="224"/>
      <c r="I117" s="226"/>
      <c r="J117" s="625"/>
    </row>
    <row r="118" spans="1:10" s="311" customFormat="1" ht="27" customHeight="1">
      <c r="A118" s="212" t="s">
        <v>300</v>
      </c>
      <c r="B118" s="277"/>
      <c r="C118" s="278"/>
      <c r="D118" s="277"/>
      <c r="E118" s="297"/>
      <c r="F118" s="298"/>
      <c r="G118" s="216">
        <f>G106-G116</f>
        <v>0</v>
      </c>
      <c r="H118" s="216">
        <v>-2484170.6400000192</v>
      </c>
      <c r="I118" s="218">
        <f>G118-H118</f>
        <v>2484170.6400000192</v>
      </c>
      <c r="J118" s="624">
        <f>IF(H118=0,"-    ",I118/H118)</f>
        <v>-1</v>
      </c>
    </row>
    <row r="119" spans="1:10" s="228" customFormat="1" ht="9" customHeight="1" thickBot="1">
      <c r="A119" s="321"/>
      <c r="B119" s="322"/>
      <c r="C119" s="323"/>
      <c r="D119" s="323"/>
      <c r="E119" s="324"/>
      <c r="F119" s="325"/>
      <c r="G119" s="326"/>
      <c r="H119" s="326"/>
      <c r="I119" s="328"/>
      <c r="J119" s="633"/>
    </row>
    <row r="120" spans="1:10">
      <c r="A120" s="330"/>
      <c r="B120" s="330"/>
      <c r="F120" s="331"/>
    </row>
    <row r="121" spans="1:10">
      <c r="A121" s="334"/>
      <c r="B121" s="334"/>
      <c r="C121" s="335"/>
      <c r="D121" s="335"/>
      <c r="E121" s="335"/>
      <c r="F121" s="336"/>
    </row>
    <row r="122" spans="1:10">
      <c r="A122" s="334"/>
      <c r="B122" s="334"/>
      <c r="C122" s="335"/>
      <c r="D122" s="335"/>
      <c r="E122" s="335"/>
      <c r="F122" s="336"/>
    </row>
    <row r="123" spans="1:10">
      <c r="A123" s="334"/>
      <c r="B123" s="334"/>
      <c r="C123" s="335"/>
      <c r="D123" s="335"/>
      <c r="E123" s="335"/>
      <c r="F123" s="336"/>
    </row>
    <row r="124" spans="1:10">
      <c r="A124" s="334"/>
      <c r="B124" s="334"/>
      <c r="C124" s="335"/>
      <c r="D124" s="335"/>
      <c r="E124" s="335"/>
      <c r="F124" s="336"/>
    </row>
    <row r="125" spans="1:10">
      <c r="A125" s="334"/>
      <c r="B125" s="334"/>
      <c r="C125" s="335"/>
      <c r="D125" s="335"/>
      <c r="E125" s="335"/>
      <c r="F125" s="336"/>
    </row>
    <row r="126" spans="1:10">
      <c r="A126" s="334"/>
      <c r="B126" s="334"/>
      <c r="C126" s="335"/>
      <c r="D126" s="335"/>
      <c r="E126" s="335"/>
      <c r="F126" s="336"/>
    </row>
    <row r="127" spans="1:10">
      <c r="A127" s="334"/>
      <c r="B127" s="334"/>
      <c r="C127" s="335"/>
      <c r="D127" s="335"/>
      <c r="E127" s="335"/>
      <c r="F127" s="336"/>
    </row>
    <row r="128" spans="1:10">
      <c r="A128" s="334"/>
      <c r="B128" s="334"/>
      <c r="C128" s="335"/>
      <c r="D128" s="335"/>
      <c r="E128" s="335"/>
      <c r="F128" s="336"/>
    </row>
    <row r="129" spans="1:14">
      <c r="A129" s="334"/>
      <c r="B129" s="334"/>
      <c r="C129" s="335"/>
      <c r="D129" s="335"/>
      <c r="E129" s="335"/>
      <c r="F129" s="336"/>
    </row>
    <row r="130" spans="1:14">
      <c r="A130" s="334"/>
      <c r="B130" s="334"/>
      <c r="C130" s="335"/>
      <c r="D130" s="335"/>
      <c r="E130" s="335"/>
      <c r="F130" s="336"/>
    </row>
    <row r="131" spans="1:14">
      <c r="A131" s="334"/>
      <c r="B131" s="334"/>
      <c r="C131" s="335"/>
      <c r="D131" s="335"/>
      <c r="E131" s="335"/>
      <c r="F131" s="336"/>
    </row>
    <row r="132" spans="1:14">
      <c r="A132" s="334"/>
      <c r="B132" s="334"/>
      <c r="C132" s="335"/>
      <c r="D132" s="335"/>
      <c r="E132" s="335"/>
      <c r="F132" s="336"/>
    </row>
    <row r="133" spans="1:14">
      <c r="A133" s="334"/>
      <c r="B133" s="334"/>
      <c r="C133" s="335"/>
      <c r="D133" s="335"/>
      <c r="E133" s="335"/>
      <c r="F133" s="336"/>
    </row>
    <row r="134" spans="1:14">
      <c r="A134" s="334"/>
      <c r="B134" s="334"/>
      <c r="C134" s="335"/>
      <c r="D134" s="335"/>
      <c r="E134" s="335"/>
      <c r="F134" s="336"/>
    </row>
    <row r="135" spans="1:14">
      <c r="A135" s="334"/>
      <c r="B135" s="334"/>
      <c r="C135" s="335"/>
      <c r="D135" s="335"/>
      <c r="E135" s="335"/>
      <c r="F135" s="336"/>
    </row>
    <row r="136" spans="1:14">
      <c r="A136" s="334"/>
      <c r="B136" s="334"/>
      <c r="C136" s="335"/>
      <c r="D136" s="335"/>
      <c r="E136" s="335"/>
      <c r="F136" s="336"/>
    </row>
    <row r="137" spans="1:14">
      <c r="A137" s="334"/>
      <c r="B137" s="334"/>
      <c r="C137" s="335"/>
      <c r="D137" s="335"/>
      <c r="E137" s="335"/>
      <c r="F137" s="336"/>
    </row>
    <row r="138" spans="1:14" s="331" customFormat="1">
      <c r="A138" s="334"/>
      <c r="B138" s="334"/>
      <c r="C138" s="335"/>
      <c r="D138" s="335"/>
      <c r="E138" s="335"/>
      <c r="F138" s="336"/>
      <c r="G138" s="332"/>
      <c r="H138" s="332"/>
      <c r="I138" s="332"/>
      <c r="J138" s="634"/>
      <c r="K138" s="202"/>
      <c r="L138" s="202"/>
      <c r="M138" s="202"/>
      <c r="N138" s="202"/>
    </row>
    <row r="139" spans="1:14" s="331" customFormat="1">
      <c r="A139" s="334"/>
      <c r="B139" s="334"/>
      <c r="C139" s="335"/>
      <c r="D139" s="335"/>
      <c r="E139" s="335"/>
      <c r="F139" s="336"/>
      <c r="G139" s="332"/>
      <c r="H139" s="332"/>
      <c r="I139" s="332"/>
      <c r="J139" s="634"/>
      <c r="K139" s="202"/>
      <c r="L139" s="202"/>
      <c r="M139" s="202"/>
      <c r="N139" s="202"/>
    </row>
    <row r="140" spans="1:14" s="331" customFormat="1">
      <c r="A140" s="334"/>
      <c r="B140" s="334"/>
      <c r="C140" s="335"/>
      <c r="D140" s="335"/>
      <c r="E140" s="335"/>
      <c r="F140" s="336"/>
      <c r="G140" s="332"/>
      <c r="H140" s="332"/>
      <c r="I140" s="332"/>
      <c r="J140" s="634"/>
      <c r="K140" s="202"/>
      <c r="L140" s="202"/>
      <c r="M140" s="202"/>
      <c r="N140" s="202"/>
    </row>
    <row r="141" spans="1:14" s="331" customFormat="1">
      <c r="A141" s="334"/>
      <c r="B141" s="334"/>
      <c r="C141" s="335"/>
      <c r="D141" s="335"/>
      <c r="E141" s="335"/>
      <c r="F141" s="336"/>
      <c r="G141" s="332"/>
      <c r="H141" s="332"/>
      <c r="I141" s="332"/>
      <c r="J141" s="634"/>
      <c r="K141" s="202"/>
      <c r="L141" s="202"/>
      <c r="M141" s="202"/>
      <c r="N141" s="202"/>
    </row>
    <row r="142" spans="1:14" s="331" customFormat="1">
      <c r="A142" s="334"/>
      <c r="B142" s="334"/>
      <c r="C142" s="335"/>
      <c r="D142" s="335"/>
      <c r="E142" s="335"/>
      <c r="F142" s="336"/>
      <c r="G142" s="332"/>
      <c r="H142" s="332"/>
      <c r="I142" s="332"/>
      <c r="J142" s="634"/>
      <c r="K142" s="202"/>
      <c r="L142" s="202"/>
      <c r="M142" s="202"/>
      <c r="N142" s="202"/>
    </row>
    <row r="143" spans="1:14" s="331" customFormat="1">
      <c r="A143" s="334"/>
      <c r="B143" s="334"/>
      <c r="C143" s="335"/>
      <c r="D143" s="335"/>
      <c r="E143" s="335"/>
      <c r="F143" s="336"/>
      <c r="G143" s="332"/>
      <c r="H143" s="332"/>
      <c r="I143" s="332"/>
      <c r="J143" s="634"/>
      <c r="K143" s="202"/>
      <c r="L143" s="202"/>
      <c r="M143" s="202"/>
      <c r="N143" s="202"/>
    </row>
    <row r="144" spans="1:14" s="331" customFormat="1">
      <c r="A144" s="334"/>
      <c r="B144" s="334"/>
      <c r="C144" s="335"/>
      <c r="D144" s="335"/>
      <c r="E144" s="335"/>
      <c r="F144" s="336"/>
      <c r="G144" s="332"/>
      <c r="H144" s="332"/>
      <c r="I144" s="332"/>
      <c r="J144" s="634"/>
      <c r="K144" s="202"/>
      <c r="L144" s="202"/>
      <c r="M144" s="202"/>
      <c r="N144" s="202"/>
    </row>
    <row r="145" spans="1:14" s="331" customFormat="1">
      <c r="A145" s="334"/>
      <c r="B145" s="334"/>
      <c r="C145" s="335"/>
      <c r="D145" s="335"/>
      <c r="E145" s="335"/>
      <c r="F145" s="336"/>
      <c r="G145" s="332"/>
      <c r="H145" s="332"/>
      <c r="I145" s="332"/>
      <c r="J145" s="634"/>
      <c r="K145" s="202"/>
      <c r="L145" s="202"/>
      <c r="M145" s="202"/>
      <c r="N145" s="202"/>
    </row>
    <row r="146" spans="1:14" s="331" customFormat="1">
      <c r="A146" s="334"/>
      <c r="B146" s="334"/>
      <c r="C146" s="335"/>
      <c r="D146" s="335"/>
      <c r="E146" s="335"/>
      <c r="F146" s="336"/>
      <c r="G146" s="332"/>
      <c r="H146" s="332"/>
      <c r="I146" s="332"/>
      <c r="J146" s="634"/>
      <c r="K146" s="202"/>
      <c r="L146" s="202"/>
      <c r="M146" s="202"/>
      <c r="N146" s="202"/>
    </row>
    <row r="147" spans="1:14" s="331" customFormat="1">
      <c r="A147" s="334"/>
      <c r="B147" s="334"/>
      <c r="C147" s="335"/>
      <c r="D147" s="335"/>
      <c r="E147" s="335"/>
      <c r="F147" s="336"/>
      <c r="G147" s="332"/>
      <c r="H147" s="332"/>
      <c r="I147" s="332"/>
      <c r="J147" s="634"/>
      <c r="K147" s="202"/>
      <c r="L147" s="202"/>
      <c r="M147" s="202"/>
      <c r="N147" s="202"/>
    </row>
    <row r="148" spans="1:14" s="331" customFormat="1">
      <c r="A148" s="334"/>
      <c r="B148" s="334"/>
      <c r="C148" s="335"/>
      <c r="D148" s="335"/>
      <c r="E148" s="335"/>
      <c r="F148" s="336"/>
      <c r="G148" s="332"/>
      <c r="H148" s="332"/>
      <c r="I148" s="332"/>
      <c r="J148" s="634"/>
      <c r="K148" s="202"/>
      <c r="L148" s="202"/>
      <c r="M148" s="202"/>
      <c r="N148" s="202"/>
    </row>
    <row r="149" spans="1:14" s="331" customFormat="1">
      <c r="A149" s="334"/>
      <c r="B149" s="334"/>
      <c r="C149" s="335"/>
      <c r="D149" s="335"/>
      <c r="E149" s="335"/>
      <c r="F149" s="336"/>
      <c r="G149" s="332"/>
      <c r="H149" s="332"/>
      <c r="I149" s="332"/>
      <c r="J149" s="634"/>
      <c r="K149" s="202"/>
      <c r="L149" s="202"/>
      <c r="M149" s="202"/>
      <c r="N149" s="202"/>
    </row>
    <row r="150" spans="1:14" s="331" customFormat="1">
      <c r="A150" s="334"/>
      <c r="B150" s="334"/>
      <c r="C150" s="335"/>
      <c r="D150" s="335"/>
      <c r="E150" s="335"/>
      <c r="F150" s="336"/>
      <c r="G150" s="332"/>
      <c r="H150" s="332"/>
      <c r="I150" s="332"/>
      <c r="J150" s="634"/>
      <c r="K150" s="202"/>
      <c r="L150" s="202"/>
      <c r="M150" s="202"/>
      <c r="N150" s="202"/>
    </row>
    <row r="151" spans="1:14" s="331" customFormat="1">
      <c r="A151" s="334"/>
      <c r="B151" s="334"/>
      <c r="C151" s="335"/>
      <c r="D151" s="335"/>
      <c r="E151" s="335"/>
      <c r="F151" s="336"/>
      <c r="G151" s="332"/>
      <c r="H151" s="332"/>
      <c r="I151" s="332"/>
      <c r="J151" s="634"/>
      <c r="K151" s="202"/>
      <c r="L151" s="202"/>
      <c r="M151" s="202"/>
      <c r="N151" s="202"/>
    </row>
    <row r="152" spans="1:14" s="331" customFormat="1">
      <c r="A152" s="334"/>
      <c r="B152" s="334"/>
      <c r="C152" s="335"/>
      <c r="D152" s="335"/>
      <c r="E152" s="335"/>
      <c r="F152" s="336"/>
      <c r="G152" s="332"/>
      <c r="H152" s="332"/>
      <c r="I152" s="332"/>
      <c r="J152" s="634"/>
      <c r="K152" s="202"/>
      <c r="L152" s="202"/>
      <c r="M152" s="202"/>
      <c r="N152" s="202"/>
    </row>
    <row r="153" spans="1:14" s="331" customFormat="1">
      <c r="A153" s="334"/>
      <c r="B153" s="334"/>
      <c r="C153" s="335"/>
      <c r="D153" s="335"/>
      <c r="E153" s="335"/>
      <c r="F153" s="336"/>
      <c r="G153" s="332"/>
      <c r="H153" s="332"/>
      <c r="I153" s="332"/>
      <c r="J153" s="634"/>
      <c r="K153" s="202"/>
      <c r="L153" s="202"/>
      <c r="M153" s="202"/>
      <c r="N153" s="202"/>
    </row>
    <row r="154" spans="1:14" s="331" customFormat="1">
      <c r="A154" s="334"/>
      <c r="B154" s="334"/>
      <c r="C154" s="335"/>
      <c r="D154" s="335"/>
      <c r="E154" s="335"/>
      <c r="F154" s="336"/>
      <c r="G154" s="332"/>
      <c r="H154" s="332"/>
      <c r="I154" s="332"/>
      <c r="J154" s="634"/>
      <c r="K154" s="202"/>
      <c r="L154" s="202"/>
      <c r="M154" s="202"/>
      <c r="N154" s="202"/>
    </row>
    <row r="155" spans="1:14" s="331" customFormat="1">
      <c r="A155" s="334"/>
      <c r="B155" s="334"/>
      <c r="C155" s="335"/>
      <c r="D155" s="335"/>
      <c r="E155" s="335"/>
      <c r="F155" s="336"/>
      <c r="G155" s="332"/>
      <c r="H155" s="332"/>
      <c r="I155" s="332"/>
      <c r="J155" s="634"/>
      <c r="K155" s="202"/>
      <c r="L155" s="202"/>
      <c r="M155" s="202"/>
      <c r="N155" s="202"/>
    </row>
    <row r="156" spans="1:14" s="331" customFormat="1">
      <c r="A156" s="334"/>
      <c r="B156" s="334"/>
      <c r="C156" s="335"/>
      <c r="D156" s="335"/>
      <c r="E156" s="335"/>
      <c r="F156" s="336"/>
      <c r="G156" s="332"/>
      <c r="H156" s="332"/>
      <c r="I156" s="332"/>
      <c r="J156" s="634"/>
      <c r="K156" s="202"/>
      <c r="L156" s="202"/>
      <c r="M156" s="202"/>
      <c r="N156" s="202"/>
    </row>
    <row r="157" spans="1:14" s="331" customFormat="1">
      <c r="A157" s="334"/>
      <c r="B157" s="334"/>
      <c r="C157" s="335"/>
      <c r="D157" s="335"/>
      <c r="E157" s="335"/>
      <c r="F157" s="336"/>
      <c r="G157" s="332"/>
      <c r="H157" s="332"/>
      <c r="I157" s="332"/>
      <c r="J157" s="634"/>
      <c r="K157" s="202"/>
      <c r="L157" s="202"/>
      <c r="M157" s="202"/>
      <c r="N157" s="202"/>
    </row>
    <row r="158" spans="1:14" s="331" customFormat="1">
      <c r="A158" s="334"/>
      <c r="B158" s="334"/>
      <c r="C158" s="335"/>
      <c r="D158" s="335"/>
      <c r="E158" s="335"/>
      <c r="F158" s="336"/>
      <c r="G158" s="332"/>
      <c r="H158" s="332"/>
      <c r="I158" s="332"/>
      <c r="J158" s="634"/>
      <c r="K158" s="202"/>
      <c r="L158" s="202"/>
      <c r="M158" s="202"/>
      <c r="N158" s="202"/>
    </row>
    <row r="159" spans="1:14" s="331" customFormat="1">
      <c r="A159" s="334"/>
      <c r="B159" s="334"/>
      <c r="C159" s="335"/>
      <c r="D159" s="335"/>
      <c r="E159" s="335"/>
      <c r="F159" s="336"/>
      <c r="G159" s="332"/>
      <c r="H159" s="332"/>
      <c r="I159" s="332"/>
      <c r="J159" s="634"/>
      <c r="K159" s="202"/>
      <c r="L159" s="202"/>
      <c r="M159" s="202"/>
      <c r="N159" s="202"/>
    </row>
    <row r="160" spans="1:14" s="331" customFormat="1">
      <c r="A160" s="334"/>
      <c r="B160" s="334"/>
      <c r="C160" s="335"/>
      <c r="D160" s="335"/>
      <c r="E160" s="335"/>
      <c r="F160" s="336"/>
      <c r="G160" s="332"/>
      <c r="H160" s="332"/>
      <c r="I160" s="332"/>
      <c r="J160" s="634"/>
      <c r="K160" s="202"/>
      <c r="L160" s="202"/>
      <c r="M160" s="202"/>
      <c r="N160" s="202"/>
    </row>
    <row r="161" spans="1:14" s="331" customFormat="1">
      <c r="A161" s="334"/>
      <c r="B161" s="334"/>
      <c r="C161" s="335"/>
      <c r="D161" s="335"/>
      <c r="E161" s="335"/>
      <c r="F161" s="336"/>
      <c r="G161" s="332"/>
      <c r="H161" s="332"/>
      <c r="I161" s="332"/>
      <c r="J161" s="634"/>
      <c r="K161" s="202"/>
      <c r="L161" s="202"/>
      <c r="M161" s="202"/>
      <c r="N161" s="202"/>
    </row>
    <row r="162" spans="1:14" s="331" customFormat="1">
      <c r="A162" s="334"/>
      <c r="B162" s="334"/>
      <c r="C162" s="335"/>
      <c r="D162" s="335"/>
      <c r="E162" s="335"/>
      <c r="F162" s="336"/>
      <c r="G162" s="332"/>
      <c r="H162" s="332"/>
      <c r="I162" s="332"/>
      <c r="J162" s="634"/>
      <c r="K162" s="202"/>
      <c r="L162" s="202"/>
      <c r="M162" s="202"/>
      <c r="N162" s="202"/>
    </row>
    <row r="163" spans="1:14" s="331" customFormat="1">
      <c r="A163" s="330"/>
      <c r="B163" s="330"/>
      <c r="F163" s="202"/>
      <c r="G163" s="332"/>
      <c r="H163" s="332"/>
      <c r="I163" s="332"/>
      <c r="J163" s="634"/>
      <c r="K163" s="202"/>
      <c r="L163" s="202"/>
      <c r="M163" s="202"/>
      <c r="N163" s="202"/>
    </row>
    <row r="164" spans="1:14" s="331" customFormat="1">
      <c r="A164" s="330"/>
      <c r="B164" s="330"/>
      <c r="F164" s="202"/>
      <c r="G164" s="332"/>
      <c r="H164" s="332"/>
      <c r="I164" s="332"/>
      <c r="J164" s="634"/>
      <c r="K164" s="202"/>
      <c r="L164" s="202"/>
      <c r="M164" s="202"/>
      <c r="N164" s="202"/>
    </row>
    <row r="165" spans="1:14" s="331" customFormat="1">
      <c r="A165" s="330"/>
      <c r="B165" s="330"/>
      <c r="F165" s="202"/>
      <c r="G165" s="332"/>
      <c r="H165" s="332"/>
      <c r="I165" s="332"/>
      <c r="J165" s="634"/>
      <c r="K165" s="202"/>
      <c r="L165" s="202"/>
      <c r="M165" s="202"/>
      <c r="N165" s="202"/>
    </row>
    <row r="166" spans="1:14" s="331" customFormat="1">
      <c r="A166" s="330"/>
      <c r="B166" s="330"/>
      <c r="F166" s="202"/>
      <c r="G166" s="332"/>
      <c r="H166" s="332"/>
      <c r="I166" s="332"/>
      <c r="J166" s="634"/>
      <c r="K166" s="202"/>
      <c r="L166" s="202"/>
      <c r="M166" s="202"/>
      <c r="N166" s="202"/>
    </row>
    <row r="167" spans="1:14" s="331" customFormat="1">
      <c r="A167" s="330"/>
      <c r="B167" s="330"/>
      <c r="F167" s="202"/>
      <c r="G167" s="332"/>
      <c r="H167" s="332"/>
      <c r="I167" s="332"/>
      <c r="J167" s="634"/>
      <c r="K167" s="202"/>
      <c r="L167" s="202"/>
      <c r="M167" s="202"/>
      <c r="N167" s="202"/>
    </row>
    <row r="168" spans="1:14" s="331" customFormat="1">
      <c r="A168" s="330"/>
      <c r="B168" s="330"/>
      <c r="F168" s="202"/>
      <c r="G168" s="332"/>
      <c r="H168" s="332"/>
      <c r="I168" s="332"/>
      <c r="J168" s="634"/>
      <c r="K168" s="202"/>
      <c r="L168" s="202"/>
      <c r="M168" s="202"/>
      <c r="N168" s="202"/>
    </row>
    <row r="169" spans="1:14" s="331" customFormat="1">
      <c r="A169" s="330"/>
      <c r="B169" s="330"/>
      <c r="F169" s="202"/>
      <c r="G169" s="332"/>
      <c r="H169" s="332"/>
      <c r="I169" s="332"/>
      <c r="J169" s="634"/>
      <c r="K169" s="202"/>
      <c r="L169" s="202"/>
      <c r="M169" s="202"/>
      <c r="N169" s="202"/>
    </row>
    <row r="170" spans="1:14" s="331" customFormat="1">
      <c r="A170" s="330"/>
      <c r="B170" s="330"/>
      <c r="F170" s="202"/>
      <c r="G170" s="332"/>
      <c r="H170" s="332"/>
      <c r="I170" s="332"/>
      <c r="J170" s="634"/>
      <c r="K170" s="202"/>
      <c r="L170" s="202"/>
      <c r="M170" s="202"/>
      <c r="N170" s="202"/>
    </row>
    <row r="171" spans="1:14" s="331" customFormat="1">
      <c r="A171" s="330"/>
      <c r="B171" s="330"/>
      <c r="F171" s="202"/>
      <c r="G171" s="332"/>
      <c r="H171" s="332"/>
      <c r="I171" s="332"/>
      <c r="J171" s="634"/>
      <c r="K171" s="202"/>
      <c r="L171" s="202"/>
      <c r="M171" s="202"/>
      <c r="N171" s="202"/>
    </row>
    <row r="172" spans="1:14" s="331" customFormat="1">
      <c r="A172" s="330"/>
      <c r="B172" s="330"/>
      <c r="F172" s="202"/>
      <c r="G172" s="332"/>
      <c r="H172" s="332"/>
      <c r="I172" s="332"/>
      <c r="J172" s="634"/>
      <c r="K172" s="202"/>
      <c r="L172" s="202"/>
      <c r="M172" s="202"/>
      <c r="N172" s="202"/>
    </row>
    <row r="173" spans="1:14" s="331" customFormat="1">
      <c r="A173" s="330"/>
      <c r="B173" s="330"/>
      <c r="F173" s="202"/>
      <c r="G173" s="332"/>
      <c r="H173" s="332"/>
      <c r="I173" s="332"/>
      <c r="J173" s="634"/>
      <c r="K173" s="202"/>
      <c r="L173" s="202"/>
      <c r="M173" s="202"/>
      <c r="N173" s="202"/>
    </row>
    <row r="174" spans="1:14" s="331" customFormat="1">
      <c r="A174" s="330"/>
      <c r="B174" s="330"/>
      <c r="F174" s="202"/>
      <c r="G174" s="332"/>
      <c r="H174" s="332"/>
      <c r="I174" s="332"/>
      <c r="J174" s="634"/>
      <c r="K174" s="202"/>
      <c r="L174" s="202"/>
      <c r="M174" s="202"/>
      <c r="N174" s="202"/>
    </row>
    <row r="175" spans="1:14" s="331" customFormat="1">
      <c r="A175" s="330"/>
      <c r="B175" s="330"/>
      <c r="F175" s="202"/>
      <c r="G175" s="332"/>
      <c r="H175" s="332"/>
      <c r="I175" s="332"/>
      <c r="J175" s="634"/>
      <c r="K175" s="202"/>
      <c r="L175" s="202"/>
      <c r="M175" s="202"/>
      <c r="N175" s="202"/>
    </row>
    <row r="176" spans="1:14" s="331" customFormat="1">
      <c r="A176" s="330"/>
      <c r="B176" s="330"/>
      <c r="F176" s="202"/>
      <c r="G176" s="332"/>
      <c r="H176" s="332"/>
      <c r="I176" s="332"/>
      <c r="J176" s="634"/>
      <c r="K176" s="202"/>
      <c r="L176" s="202"/>
      <c r="M176" s="202"/>
      <c r="N176" s="202"/>
    </row>
    <row r="177" spans="1:14" s="331" customFormat="1">
      <c r="A177" s="330"/>
      <c r="B177" s="330"/>
      <c r="F177" s="202"/>
      <c r="G177" s="332"/>
      <c r="H177" s="332"/>
      <c r="I177" s="332"/>
      <c r="J177" s="634"/>
      <c r="K177" s="202"/>
      <c r="L177" s="202"/>
      <c r="M177" s="202"/>
      <c r="N177" s="202"/>
    </row>
    <row r="178" spans="1:14" s="331" customFormat="1">
      <c r="A178" s="330"/>
      <c r="B178" s="330"/>
      <c r="F178" s="202"/>
      <c r="G178" s="332"/>
      <c r="H178" s="332"/>
      <c r="I178" s="332"/>
      <c r="J178" s="634"/>
      <c r="K178" s="202"/>
      <c r="L178" s="202"/>
      <c r="M178" s="202"/>
      <c r="N178" s="202"/>
    </row>
    <row r="179" spans="1:14" s="331" customFormat="1">
      <c r="A179" s="330"/>
      <c r="B179" s="330"/>
      <c r="F179" s="202"/>
      <c r="G179" s="332"/>
      <c r="H179" s="332"/>
      <c r="I179" s="332"/>
      <c r="J179" s="634"/>
      <c r="K179" s="202"/>
      <c r="L179" s="202"/>
      <c r="M179" s="202"/>
      <c r="N179" s="202"/>
    </row>
    <row r="180" spans="1:14" s="331" customFormat="1">
      <c r="A180" s="330"/>
      <c r="B180" s="330"/>
      <c r="F180" s="202"/>
      <c r="G180" s="332"/>
      <c r="H180" s="332"/>
      <c r="I180" s="332"/>
      <c r="J180" s="634"/>
      <c r="K180" s="202"/>
      <c r="L180" s="202"/>
      <c r="M180" s="202"/>
      <c r="N180" s="202"/>
    </row>
    <row r="181" spans="1:14" s="331" customFormat="1">
      <c r="A181" s="330"/>
      <c r="B181" s="330"/>
      <c r="F181" s="202"/>
      <c r="G181" s="332"/>
      <c r="H181" s="332"/>
      <c r="I181" s="332"/>
      <c r="J181" s="634"/>
      <c r="K181" s="202"/>
      <c r="L181" s="202"/>
      <c r="M181" s="202"/>
      <c r="N181" s="202"/>
    </row>
    <row r="182" spans="1:14" s="331" customFormat="1">
      <c r="A182" s="330"/>
      <c r="B182" s="330"/>
      <c r="F182" s="202"/>
      <c r="G182" s="332"/>
      <c r="H182" s="332"/>
      <c r="I182" s="332"/>
      <c r="J182" s="634"/>
      <c r="K182" s="202"/>
      <c r="L182" s="202"/>
      <c r="M182" s="202"/>
      <c r="N182" s="202"/>
    </row>
    <row r="183" spans="1:14" s="331" customFormat="1">
      <c r="A183" s="330"/>
      <c r="B183" s="330"/>
      <c r="F183" s="202"/>
      <c r="G183" s="332"/>
      <c r="H183" s="332"/>
      <c r="I183" s="332"/>
      <c r="J183" s="634"/>
      <c r="K183" s="202"/>
      <c r="L183" s="202"/>
      <c r="M183" s="202"/>
      <c r="N183" s="202"/>
    </row>
    <row r="184" spans="1:14" s="331" customFormat="1">
      <c r="A184" s="330"/>
      <c r="B184" s="330"/>
      <c r="F184" s="202"/>
      <c r="G184" s="332"/>
      <c r="H184" s="332"/>
      <c r="I184" s="332"/>
      <c r="J184" s="634"/>
      <c r="K184" s="202"/>
      <c r="L184" s="202"/>
      <c r="M184" s="202"/>
      <c r="N184" s="202"/>
    </row>
    <row r="185" spans="1:14" s="331" customFormat="1">
      <c r="A185" s="330"/>
      <c r="B185" s="330"/>
      <c r="F185" s="202"/>
      <c r="G185" s="332"/>
      <c r="H185" s="332"/>
      <c r="I185" s="332"/>
      <c r="J185" s="634"/>
      <c r="K185" s="202"/>
      <c r="L185" s="202"/>
      <c r="M185" s="202"/>
      <c r="N185" s="202"/>
    </row>
    <row r="186" spans="1:14" s="331" customFormat="1">
      <c r="A186" s="330"/>
      <c r="B186" s="330"/>
      <c r="F186" s="202"/>
      <c r="G186" s="332"/>
      <c r="H186" s="332"/>
      <c r="I186" s="332"/>
      <c r="J186" s="634"/>
      <c r="K186" s="202"/>
      <c r="L186" s="202"/>
      <c r="M186" s="202"/>
      <c r="N186" s="202"/>
    </row>
    <row r="187" spans="1:14" s="331" customFormat="1">
      <c r="A187" s="330"/>
      <c r="B187" s="330"/>
      <c r="F187" s="202"/>
      <c r="G187" s="332"/>
      <c r="H187" s="332"/>
      <c r="I187" s="332"/>
      <c r="J187" s="634"/>
      <c r="K187" s="202"/>
      <c r="L187" s="202"/>
      <c r="M187" s="202"/>
      <c r="N187" s="202"/>
    </row>
    <row r="188" spans="1:14" s="331" customFormat="1">
      <c r="A188" s="330"/>
      <c r="B188" s="330"/>
      <c r="F188" s="202"/>
      <c r="G188" s="332"/>
      <c r="H188" s="332"/>
      <c r="I188" s="332"/>
      <c r="J188" s="634"/>
      <c r="K188" s="202"/>
      <c r="L188" s="202"/>
      <c r="M188" s="202"/>
      <c r="N188" s="202"/>
    </row>
    <row r="189" spans="1:14" s="331" customFormat="1">
      <c r="A189" s="330"/>
      <c r="B189" s="330"/>
      <c r="F189" s="202"/>
      <c r="G189" s="332"/>
      <c r="H189" s="332"/>
      <c r="I189" s="332"/>
      <c r="J189" s="634"/>
      <c r="K189" s="202"/>
      <c r="L189" s="202"/>
      <c r="M189" s="202"/>
      <c r="N189" s="202"/>
    </row>
    <row r="190" spans="1:14" s="331" customFormat="1">
      <c r="A190" s="330"/>
      <c r="B190" s="330"/>
      <c r="F190" s="202"/>
      <c r="G190" s="332"/>
      <c r="H190" s="332"/>
      <c r="I190" s="332"/>
      <c r="J190" s="634"/>
      <c r="K190" s="202"/>
      <c r="L190" s="202"/>
      <c r="M190" s="202"/>
      <c r="N190" s="202"/>
    </row>
    <row r="191" spans="1:14" s="331" customFormat="1">
      <c r="A191" s="330"/>
      <c r="B191" s="330"/>
      <c r="F191" s="202"/>
      <c r="G191" s="332"/>
      <c r="H191" s="332"/>
      <c r="I191" s="332"/>
      <c r="J191" s="634"/>
      <c r="K191" s="202"/>
      <c r="L191" s="202"/>
      <c r="M191" s="202"/>
      <c r="N191" s="202"/>
    </row>
    <row r="192" spans="1:14" s="331" customFormat="1">
      <c r="A192" s="330"/>
      <c r="F192" s="202"/>
      <c r="G192" s="332"/>
      <c r="H192" s="332"/>
      <c r="I192" s="332"/>
      <c r="J192" s="634"/>
      <c r="K192" s="202"/>
      <c r="L192" s="202"/>
      <c r="M192" s="202"/>
      <c r="N192" s="202"/>
    </row>
    <row r="193" spans="1:14" s="331" customFormat="1">
      <c r="A193" s="330"/>
      <c r="F193" s="202"/>
      <c r="G193" s="332"/>
      <c r="H193" s="332"/>
      <c r="I193" s="332"/>
      <c r="J193" s="634"/>
      <c r="K193" s="202"/>
      <c r="L193" s="202"/>
      <c r="M193" s="202"/>
      <c r="N193" s="202"/>
    </row>
    <row r="194" spans="1:14" s="331" customFormat="1">
      <c r="A194" s="330"/>
      <c r="F194" s="202"/>
      <c r="G194" s="332"/>
      <c r="H194" s="332"/>
      <c r="I194" s="332"/>
      <c r="J194" s="634"/>
      <c r="K194" s="202"/>
      <c r="L194" s="202"/>
      <c r="M194" s="202"/>
      <c r="N194" s="202"/>
    </row>
    <row r="195" spans="1:14" s="331" customFormat="1">
      <c r="A195" s="330"/>
      <c r="F195" s="202"/>
      <c r="G195" s="332"/>
      <c r="H195" s="332"/>
      <c r="I195" s="332"/>
      <c r="J195" s="634"/>
      <c r="K195" s="202"/>
      <c r="L195" s="202"/>
      <c r="M195" s="202"/>
      <c r="N195" s="202"/>
    </row>
    <row r="196" spans="1:14" s="331" customFormat="1">
      <c r="A196" s="330"/>
      <c r="F196" s="202"/>
      <c r="G196" s="332"/>
      <c r="H196" s="332"/>
      <c r="I196" s="332"/>
      <c r="J196" s="634"/>
      <c r="K196" s="202"/>
      <c r="L196" s="202"/>
      <c r="M196" s="202"/>
      <c r="N196" s="202"/>
    </row>
    <row r="197" spans="1:14" s="331" customFormat="1">
      <c r="A197" s="330"/>
      <c r="F197" s="202"/>
      <c r="G197" s="332"/>
      <c r="H197" s="332"/>
      <c r="I197" s="332"/>
      <c r="J197" s="634"/>
      <c r="K197" s="202"/>
      <c r="L197" s="202"/>
      <c r="M197" s="202"/>
      <c r="N197" s="202"/>
    </row>
    <row r="198" spans="1:14" s="331" customFormat="1">
      <c r="A198" s="330"/>
      <c r="F198" s="202"/>
      <c r="G198" s="332"/>
      <c r="H198" s="332"/>
      <c r="I198" s="332"/>
      <c r="J198" s="634"/>
      <c r="K198" s="202"/>
      <c r="L198" s="202"/>
      <c r="M198" s="202"/>
      <c r="N198" s="202"/>
    </row>
    <row r="199" spans="1:14" s="331" customFormat="1">
      <c r="A199" s="330"/>
      <c r="F199" s="202"/>
      <c r="G199" s="332"/>
      <c r="H199" s="332"/>
      <c r="I199" s="332"/>
      <c r="J199" s="634"/>
      <c r="K199" s="202"/>
      <c r="L199" s="202"/>
      <c r="M199" s="202"/>
      <c r="N199" s="202"/>
    </row>
    <row r="200" spans="1:14" s="331" customFormat="1">
      <c r="A200" s="330"/>
      <c r="F200" s="202"/>
      <c r="G200" s="332"/>
      <c r="H200" s="332"/>
      <c r="I200" s="332"/>
      <c r="J200" s="634"/>
      <c r="K200" s="202"/>
      <c r="L200" s="202"/>
      <c r="M200" s="202"/>
      <c r="N200" s="202"/>
    </row>
    <row r="201" spans="1:14" s="331" customFormat="1">
      <c r="A201" s="330"/>
      <c r="F201" s="202"/>
      <c r="G201" s="332"/>
      <c r="H201" s="332"/>
      <c r="I201" s="332"/>
      <c r="J201" s="634"/>
      <c r="K201" s="202"/>
      <c r="L201" s="202"/>
      <c r="M201" s="202"/>
      <c r="N201" s="202"/>
    </row>
    <row r="202" spans="1:14" s="331" customFormat="1">
      <c r="A202" s="330"/>
      <c r="F202" s="202"/>
      <c r="G202" s="332"/>
      <c r="H202" s="332"/>
      <c r="I202" s="332"/>
      <c r="J202" s="634"/>
      <c r="K202" s="202"/>
      <c r="L202" s="202"/>
      <c r="M202" s="202"/>
      <c r="N202" s="202"/>
    </row>
    <row r="203" spans="1:14" s="331" customFormat="1">
      <c r="A203" s="330"/>
      <c r="F203" s="202"/>
      <c r="G203" s="332"/>
      <c r="H203" s="332"/>
      <c r="I203" s="332"/>
      <c r="J203" s="634"/>
      <c r="K203" s="202"/>
      <c r="L203" s="202"/>
      <c r="M203" s="202"/>
      <c r="N203" s="202"/>
    </row>
    <row r="204" spans="1:14" s="331" customFormat="1">
      <c r="A204" s="330"/>
      <c r="F204" s="202"/>
      <c r="G204" s="332"/>
      <c r="H204" s="332"/>
      <c r="I204" s="332"/>
      <c r="J204" s="634"/>
      <c r="K204" s="202"/>
      <c r="L204" s="202"/>
      <c r="M204" s="202"/>
      <c r="N204" s="202"/>
    </row>
    <row r="205" spans="1:14" s="331" customFormat="1">
      <c r="A205" s="330"/>
      <c r="F205" s="202"/>
      <c r="G205" s="332"/>
      <c r="H205" s="332"/>
      <c r="I205" s="332"/>
      <c r="J205" s="634"/>
      <c r="K205" s="202"/>
      <c r="L205" s="202"/>
      <c r="M205" s="202"/>
      <c r="N205" s="202"/>
    </row>
    <row r="206" spans="1:14" s="331" customFormat="1">
      <c r="A206" s="330"/>
      <c r="F206" s="202"/>
      <c r="G206" s="332"/>
      <c r="H206" s="332"/>
      <c r="I206" s="332"/>
      <c r="J206" s="634"/>
      <c r="K206" s="202"/>
      <c r="L206" s="202"/>
      <c r="M206" s="202"/>
      <c r="N206" s="202"/>
    </row>
    <row r="207" spans="1:14" s="331" customFormat="1">
      <c r="A207" s="330"/>
      <c r="F207" s="202"/>
      <c r="G207" s="332"/>
      <c r="H207" s="332"/>
      <c r="I207" s="332"/>
      <c r="J207" s="634"/>
      <c r="K207" s="202"/>
      <c r="L207" s="202"/>
      <c r="M207" s="202"/>
      <c r="N207" s="202"/>
    </row>
    <row r="208" spans="1:14" s="331" customFormat="1">
      <c r="A208" s="330"/>
      <c r="F208" s="202"/>
      <c r="G208" s="332"/>
      <c r="H208" s="332"/>
      <c r="I208" s="332"/>
      <c r="J208" s="634"/>
      <c r="K208" s="202"/>
      <c r="L208" s="202"/>
      <c r="M208" s="202"/>
      <c r="N208" s="202"/>
    </row>
    <row r="209" spans="1:14" s="331" customFormat="1">
      <c r="A209" s="330"/>
      <c r="F209" s="202"/>
      <c r="G209" s="332"/>
      <c r="H209" s="332"/>
      <c r="I209" s="332"/>
      <c r="J209" s="634"/>
      <c r="K209" s="202"/>
      <c r="L209" s="202"/>
      <c r="M209" s="202"/>
      <c r="N209" s="202"/>
    </row>
    <row r="210" spans="1:14" s="331" customFormat="1">
      <c r="A210" s="330"/>
      <c r="F210" s="202"/>
      <c r="G210" s="332"/>
      <c r="H210" s="332"/>
      <c r="I210" s="332"/>
      <c r="J210" s="634"/>
      <c r="K210" s="202"/>
      <c r="L210" s="202"/>
      <c r="M210" s="202"/>
      <c r="N210" s="202"/>
    </row>
    <row r="211" spans="1:14" s="331" customFormat="1">
      <c r="A211" s="330"/>
      <c r="F211" s="202"/>
      <c r="G211" s="332"/>
      <c r="H211" s="332"/>
      <c r="I211" s="332"/>
      <c r="J211" s="634"/>
      <c r="K211" s="202"/>
      <c r="L211" s="202"/>
      <c r="M211" s="202"/>
      <c r="N211" s="202"/>
    </row>
    <row r="212" spans="1:14" s="331" customFormat="1">
      <c r="A212" s="330"/>
      <c r="F212" s="202"/>
      <c r="G212" s="332"/>
      <c r="H212" s="332"/>
      <c r="I212" s="332"/>
      <c r="J212" s="634"/>
      <c r="K212" s="202"/>
      <c r="L212" s="202"/>
      <c r="M212" s="202"/>
      <c r="N212" s="202"/>
    </row>
    <row r="213" spans="1:14" s="331" customFormat="1">
      <c r="A213" s="330"/>
      <c r="F213" s="202"/>
      <c r="G213" s="332"/>
      <c r="H213" s="332"/>
      <c r="I213" s="332"/>
      <c r="J213" s="634"/>
      <c r="K213" s="202"/>
      <c r="L213" s="202"/>
      <c r="M213" s="202"/>
      <c r="N213" s="202"/>
    </row>
    <row r="214" spans="1:14" s="331" customFormat="1">
      <c r="A214" s="330"/>
      <c r="F214" s="202"/>
      <c r="G214" s="332"/>
      <c r="H214" s="332"/>
      <c r="I214" s="332"/>
      <c r="J214" s="634"/>
      <c r="K214" s="202"/>
      <c r="L214" s="202"/>
      <c r="M214" s="202"/>
      <c r="N214" s="202"/>
    </row>
    <row r="215" spans="1:14" s="331" customFormat="1">
      <c r="A215" s="330"/>
      <c r="F215" s="202"/>
      <c r="G215" s="332"/>
      <c r="H215" s="332"/>
      <c r="I215" s="332"/>
      <c r="J215" s="634"/>
      <c r="K215" s="202"/>
      <c r="L215" s="202"/>
      <c r="M215" s="202"/>
      <c r="N215" s="202"/>
    </row>
    <row r="216" spans="1:14" s="331" customFormat="1">
      <c r="A216" s="330"/>
      <c r="F216" s="202"/>
      <c r="G216" s="332"/>
      <c r="H216" s="332"/>
      <c r="I216" s="332"/>
      <c r="J216" s="634"/>
      <c r="K216" s="202"/>
      <c r="L216" s="202"/>
      <c r="M216" s="202"/>
      <c r="N216" s="202"/>
    </row>
    <row r="217" spans="1:14" s="331" customFormat="1">
      <c r="A217" s="330"/>
      <c r="F217" s="202"/>
      <c r="G217" s="332"/>
      <c r="H217" s="332"/>
      <c r="I217" s="332"/>
      <c r="J217" s="634"/>
      <c r="K217" s="202"/>
      <c r="L217" s="202"/>
      <c r="M217" s="202"/>
      <c r="N217" s="202"/>
    </row>
    <row r="218" spans="1:14" s="331" customFormat="1">
      <c r="A218" s="330"/>
      <c r="F218" s="202"/>
      <c r="G218" s="332"/>
      <c r="H218" s="332"/>
      <c r="I218" s="332"/>
      <c r="J218" s="634"/>
      <c r="K218" s="202"/>
      <c r="L218" s="202"/>
      <c r="M218" s="202"/>
      <c r="N218" s="202"/>
    </row>
    <row r="219" spans="1:14" s="331" customFormat="1">
      <c r="A219" s="330"/>
      <c r="F219" s="202"/>
      <c r="G219" s="332"/>
      <c r="H219" s="332"/>
      <c r="I219" s="332"/>
      <c r="J219" s="634"/>
      <c r="K219" s="202"/>
      <c r="L219" s="202"/>
      <c r="M219" s="202"/>
      <c r="N219" s="202"/>
    </row>
    <row r="220" spans="1:14" s="331" customFormat="1">
      <c r="A220" s="330"/>
      <c r="F220" s="202"/>
      <c r="G220" s="332"/>
      <c r="H220" s="332"/>
      <c r="I220" s="332"/>
      <c r="J220" s="634"/>
      <c r="K220" s="202"/>
      <c r="L220" s="202"/>
      <c r="M220" s="202"/>
      <c r="N220" s="202"/>
    </row>
    <row r="221" spans="1:14" s="331" customFormat="1">
      <c r="A221" s="330"/>
      <c r="F221" s="202"/>
      <c r="G221" s="332"/>
      <c r="H221" s="332"/>
      <c r="I221" s="332"/>
      <c r="J221" s="634"/>
      <c r="K221" s="202"/>
      <c r="L221" s="202"/>
      <c r="M221" s="202"/>
      <c r="N221" s="202"/>
    </row>
    <row r="222" spans="1:14" s="331" customFormat="1">
      <c r="A222" s="330"/>
      <c r="F222" s="202"/>
      <c r="G222" s="332"/>
      <c r="H222" s="332"/>
      <c r="I222" s="332"/>
      <c r="J222" s="634"/>
      <c r="K222" s="202"/>
      <c r="L222" s="202"/>
      <c r="M222" s="202"/>
      <c r="N222" s="202"/>
    </row>
    <row r="223" spans="1:14" s="331" customFormat="1">
      <c r="A223" s="330"/>
      <c r="F223" s="202"/>
      <c r="G223" s="332"/>
      <c r="H223" s="332"/>
      <c r="I223" s="332"/>
      <c r="J223" s="634"/>
      <c r="K223" s="202"/>
      <c r="L223" s="202"/>
      <c r="M223" s="202"/>
      <c r="N223" s="202"/>
    </row>
    <row r="224" spans="1:14" s="331" customFormat="1">
      <c r="A224" s="330"/>
      <c r="F224" s="202"/>
      <c r="G224" s="332"/>
      <c r="H224" s="332"/>
      <c r="I224" s="332"/>
      <c r="J224" s="634"/>
      <c r="K224" s="202"/>
      <c r="L224" s="202"/>
      <c r="M224" s="202"/>
      <c r="N224" s="202"/>
    </row>
    <row r="225" spans="1:14" s="331" customFormat="1">
      <c r="A225" s="330"/>
      <c r="F225" s="202"/>
      <c r="G225" s="332"/>
      <c r="H225" s="332"/>
      <c r="I225" s="332"/>
      <c r="J225" s="634"/>
      <c r="K225" s="202"/>
      <c r="L225" s="202"/>
      <c r="M225" s="202"/>
      <c r="N225" s="202"/>
    </row>
    <row r="226" spans="1:14" s="331" customFormat="1">
      <c r="A226" s="330"/>
      <c r="F226" s="202"/>
      <c r="G226" s="332"/>
      <c r="H226" s="332"/>
      <c r="I226" s="332"/>
      <c r="J226" s="634"/>
      <c r="K226" s="202"/>
      <c r="L226" s="202"/>
      <c r="M226" s="202"/>
      <c r="N226" s="202"/>
    </row>
    <row r="227" spans="1:14" s="331" customFormat="1">
      <c r="A227" s="330"/>
      <c r="F227" s="202"/>
      <c r="G227" s="332"/>
      <c r="H227" s="332"/>
      <c r="I227" s="332"/>
      <c r="J227" s="634"/>
      <c r="K227" s="202"/>
      <c r="L227" s="202"/>
      <c r="M227" s="202"/>
      <c r="N227" s="202"/>
    </row>
    <row r="228" spans="1:14" s="331" customFormat="1">
      <c r="A228" s="330"/>
      <c r="F228" s="202"/>
      <c r="G228" s="332"/>
      <c r="H228" s="332"/>
      <c r="I228" s="332"/>
      <c r="J228" s="634"/>
      <c r="K228" s="202"/>
      <c r="L228" s="202"/>
      <c r="M228" s="202"/>
      <c r="N228" s="202"/>
    </row>
    <row r="229" spans="1:14" s="331" customFormat="1">
      <c r="A229" s="330"/>
      <c r="F229" s="202"/>
      <c r="G229" s="332"/>
      <c r="H229" s="332"/>
      <c r="I229" s="332"/>
      <c r="J229" s="634"/>
      <c r="K229" s="202"/>
      <c r="L229" s="202"/>
      <c r="M229" s="202"/>
      <c r="N229" s="202"/>
    </row>
    <row r="230" spans="1:14" s="331" customFormat="1">
      <c r="A230" s="330"/>
      <c r="F230" s="202"/>
      <c r="G230" s="332"/>
      <c r="H230" s="332"/>
      <c r="I230" s="332"/>
      <c r="J230" s="634"/>
      <c r="K230" s="202"/>
      <c r="L230" s="202"/>
      <c r="M230" s="202"/>
      <c r="N230" s="202"/>
    </row>
    <row r="231" spans="1:14" s="331" customFormat="1">
      <c r="A231" s="330"/>
      <c r="F231" s="202"/>
      <c r="G231" s="332"/>
      <c r="H231" s="332"/>
      <c r="I231" s="332"/>
      <c r="J231" s="634"/>
      <c r="K231" s="202"/>
      <c r="L231" s="202"/>
      <c r="M231" s="202"/>
      <c r="N231" s="202"/>
    </row>
    <row r="232" spans="1:14" s="331" customFormat="1">
      <c r="A232" s="330"/>
      <c r="F232" s="202"/>
      <c r="G232" s="332"/>
      <c r="H232" s="332"/>
      <c r="I232" s="332"/>
      <c r="J232" s="634"/>
      <c r="K232" s="202"/>
      <c r="L232" s="202"/>
      <c r="M232" s="202"/>
      <c r="N232" s="202"/>
    </row>
    <row r="233" spans="1:14" s="331" customFormat="1">
      <c r="A233" s="330"/>
      <c r="F233" s="202"/>
      <c r="G233" s="332"/>
      <c r="H233" s="332"/>
      <c r="I233" s="332"/>
      <c r="J233" s="634"/>
      <c r="K233" s="202"/>
      <c r="L233" s="202"/>
      <c r="M233" s="202"/>
      <c r="N233" s="202"/>
    </row>
    <row r="234" spans="1:14" s="331" customFormat="1">
      <c r="A234" s="330"/>
      <c r="F234" s="202"/>
      <c r="G234" s="332"/>
      <c r="H234" s="332"/>
      <c r="I234" s="332"/>
      <c r="J234" s="634"/>
      <c r="K234" s="202"/>
      <c r="L234" s="202"/>
      <c r="M234" s="202"/>
      <c r="N234" s="202"/>
    </row>
    <row r="235" spans="1:14" s="331" customFormat="1">
      <c r="A235" s="330"/>
      <c r="F235" s="202"/>
      <c r="G235" s="332"/>
      <c r="H235" s="332"/>
      <c r="I235" s="332"/>
      <c r="J235" s="634"/>
      <c r="K235" s="202"/>
      <c r="L235" s="202"/>
      <c r="M235" s="202"/>
      <c r="N235" s="202"/>
    </row>
    <row r="236" spans="1:14" s="331" customFormat="1">
      <c r="A236" s="330"/>
      <c r="F236" s="202"/>
      <c r="G236" s="332"/>
      <c r="H236" s="332"/>
      <c r="I236" s="332"/>
      <c r="J236" s="634"/>
      <c r="K236" s="202"/>
      <c r="L236" s="202"/>
      <c r="M236" s="202"/>
      <c r="N236" s="202"/>
    </row>
    <row r="237" spans="1:14" s="331" customFormat="1">
      <c r="A237" s="330"/>
      <c r="F237" s="202"/>
      <c r="G237" s="332"/>
      <c r="H237" s="332"/>
      <c r="I237" s="332"/>
      <c r="J237" s="634"/>
      <c r="K237" s="202"/>
      <c r="L237" s="202"/>
      <c r="M237" s="202"/>
      <c r="N237" s="202"/>
    </row>
    <row r="238" spans="1:14" s="331" customFormat="1">
      <c r="A238" s="330"/>
      <c r="F238" s="202"/>
      <c r="G238" s="332"/>
      <c r="H238" s="332"/>
      <c r="I238" s="332"/>
      <c r="J238" s="634"/>
      <c r="K238" s="202"/>
      <c r="L238" s="202"/>
      <c r="M238" s="202"/>
      <c r="N238" s="202"/>
    </row>
    <row r="239" spans="1:14" s="331" customFormat="1">
      <c r="A239" s="330"/>
      <c r="F239" s="202"/>
      <c r="G239" s="332"/>
      <c r="H239" s="332"/>
      <c r="I239" s="332"/>
      <c r="J239" s="634"/>
      <c r="K239" s="202"/>
      <c r="L239" s="202"/>
      <c r="M239" s="202"/>
      <c r="N239" s="202"/>
    </row>
    <row r="240" spans="1:14" s="331" customFormat="1">
      <c r="A240" s="330"/>
      <c r="F240" s="202"/>
      <c r="G240" s="332"/>
      <c r="H240" s="332"/>
      <c r="I240" s="332"/>
      <c r="J240" s="634"/>
      <c r="K240" s="202"/>
      <c r="L240" s="202"/>
      <c r="M240" s="202"/>
      <c r="N240" s="202"/>
    </row>
    <row r="241" spans="1:14" s="331" customFormat="1">
      <c r="A241" s="330"/>
      <c r="F241" s="202"/>
      <c r="G241" s="332"/>
      <c r="H241" s="332"/>
      <c r="I241" s="332"/>
      <c r="J241" s="634"/>
      <c r="K241" s="202"/>
      <c r="L241" s="202"/>
      <c r="M241" s="202"/>
      <c r="N241" s="202"/>
    </row>
    <row r="242" spans="1:14" s="331" customFormat="1">
      <c r="A242" s="330"/>
      <c r="F242" s="202"/>
      <c r="G242" s="332"/>
      <c r="H242" s="332"/>
      <c r="I242" s="332"/>
      <c r="J242" s="634"/>
      <c r="K242" s="202"/>
      <c r="L242" s="202"/>
      <c r="M242" s="202"/>
      <c r="N242" s="202"/>
    </row>
    <row r="243" spans="1:14" s="331" customFormat="1">
      <c r="A243" s="330"/>
      <c r="F243" s="202"/>
      <c r="G243" s="332"/>
      <c r="H243" s="332"/>
      <c r="I243" s="332"/>
      <c r="J243" s="634"/>
      <c r="K243" s="202"/>
      <c r="L243" s="202"/>
      <c r="M243" s="202"/>
      <c r="N243" s="202"/>
    </row>
    <row r="244" spans="1:14" s="331" customFormat="1">
      <c r="A244" s="330"/>
      <c r="F244" s="202"/>
      <c r="G244" s="332"/>
      <c r="H244" s="332"/>
      <c r="I244" s="332"/>
      <c r="J244" s="634"/>
      <c r="K244" s="202"/>
      <c r="L244" s="202"/>
      <c r="M244" s="202"/>
      <c r="N244" s="202"/>
    </row>
    <row r="245" spans="1:14" s="331" customFormat="1">
      <c r="A245" s="330"/>
      <c r="F245" s="202"/>
      <c r="G245" s="332"/>
      <c r="H245" s="332"/>
      <c r="I245" s="332"/>
      <c r="J245" s="634"/>
      <c r="K245" s="202"/>
      <c r="L245" s="202"/>
      <c r="M245" s="202"/>
      <c r="N245" s="202"/>
    </row>
    <row r="246" spans="1:14" s="331" customFormat="1">
      <c r="A246" s="330"/>
      <c r="F246" s="202"/>
      <c r="G246" s="332"/>
      <c r="H246" s="332"/>
      <c r="I246" s="332"/>
      <c r="J246" s="634"/>
      <c r="K246" s="202"/>
      <c r="L246" s="202"/>
      <c r="M246" s="202"/>
      <c r="N246" s="202"/>
    </row>
    <row r="247" spans="1:14" s="331" customFormat="1">
      <c r="A247" s="330"/>
      <c r="F247" s="202"/>
      <c r="G247" s="332"/>
      <c r="H247" s="332"/>
      <c r="I247" s="332"/>
      <c r="J247" s="634"/>
      <c r="K247" s="202"/>
      <c r="L247" s="202"/>
      <c r="M247" s="202"/>
      <c r="N247" s="202"/>
    </row>
    <row r="248" spans="1:14" s="331" customFormat="1">
      <c r="A248" s="330"/>
      <c r="F248" s="202"/>
      <c r="G248" s="332"/>
      <c r="H248" s="332"/>
      <c r="I248" s="332"/>
      <c r="J248" s="634"/>
      <c r="K248" s="202"/>
      <c r="L248" s="202"/>
      <c r="M248" s="202"/>
      <c r="N248" s="202"/>
    </row>
    <row r="249" spans="1:14" s="331" customFormat="1">
      <c r="A249" s="330"/>
      <c r="F249" s="202"/>
      <c r="G249" s="332"/>
      <c r="H249" s="332"/>
      <c r="I249" s="332"/>
      <c r="J249" s="634"/>
      <c r="K249" s="202"/>
      <c r="L249" s="202"/>
      <c r="M249" s="202"/>
      <c r="N249" s="202"/>
    </row>
    <row r="250" spans="1:14" s="331" customFormat="1">
      <c r="A250" s="330"/>
      <c r="F250" s="202"/>
      <c r="G250" s="332"/>
      <c r="H250" s="332"/>
      <c r="I250" s="332"/>
      <c r="J250" s="634"/>
      <c r="K250" s="202"/>
      <c r="L250" s="202"/>
      <c r="M250" s="202"/>
      <c r="N250" s="202"/>
    </row>
    <row r="251" spans="1:14" s="331" customFormat="1">
      <c r="A251" s="330"/>
      <c r="F251" s="202"/>
      <c r="G251" s="332"/>
      <c r="H251" s="332"/>
      <c r="I251" s="332"/>
      <c r="J251" s="634"/>
      <c r="K251" s="202"/>
      <c r="L251" s="202"/>
      <c r="M251" s="202"/>
      <c r="N251" s="202"/>
    </row>
    <row r="252" spans="1:14" s="331" customFormat="1">
      <c r="A252" s="330"/>
      <c r="F252" s="202"/>
      <c r="G252" s="332"/>
      <c r="H252" s="332"/>
      <c r="I252" s="332"/>
      <c r="J252" s="634"/>
      <c r="K252" s="202"/>
      <c r="L252" s="202"/>
      <c r="M252" s="202"/>
      <c r="N252" s="202"/>
    </row>
    <row r="253" spans="1:14" s="331" customFormat="1">
      <c r="A253" s="330"/>
      <c r="F253" s="202"/>
      <c r="G253" s="332"/>
      <c r="H253" s="332"/>
      <c r="I253" s="332"/>
      <c r="J253" s="634"/>
      <c r="K253" s="202"/>
      <c r="L253" s="202"/>
      <c r="M253" s="202"/>
      <c r="N253" s="202"/>
    </row>
    <row r="254" spans="1:14" s="331" customFormat="1">
      <c r="A254" s="330"/>
      <c r="F254" s="202"/>
      <c r="G254" s="332"/>
      <c r="H254" s="332"/>
      <c r="I254" s="332"/>
      <c r="J254" s="634"/>
      <c r="K254" s="202"/>
      <c r="L254" s="202"/>
      <c r="M254" s="202"/>
      <c r="N254" s="202"/>
    </row>
    <row r="255" spans="1:14" s="331" customFormat="1">
      <c r="A255" s="330"/>
      <c r="F255" s="202"/>
      <c r="G255" s="332"/>
      <c r="H255" s="332"/>
      <c r="I255" s="332"/>
      <c r="J255" s="634"/>
      <c r="K255" s="202"/>
      <c r="L255" s="202"/>
      <c r="M255" s="202"/>
      <c r="N255" s="202"/>
    </row>
    <row r="256" spans="1:14" s="331" customFormat="1">
      <c r="A256" s="330"/>
      <c r="F256" s="202"/>
      <c r="G256" s="332"/>
      <c r="H256" s="332"/>
      <c r="I256" s="332"/>
      <c r="J256" s="634"/>
      <c r="K256" s="202"/>
      <c r="L256" s="202"/>
      <c r="M256" s="202"/>
      <c r="N256" s="202"/>
    </row>
    <row r="257" spans="1:14" s="331" customFormat="1">
      <c r="A257" s="330"/>
      <c r="F257" s="202"/>
      <c r="G257" s="332"/>
      <c r="H257" s="332"/>
      <c r="I257" s="332"/>
      <c r="J257" s="634"/>
      <c r="K257" s="202"/>
      <c r="L257" s="202"/>
      <c r="M257" s="202"/>
      <c r="N257" s="202"/>
    </row>
    <row r="258" spans="1:14" s="331" customFormat="1">
      <c r="A258" s="330"/>
      <c r="F258" s="202"/>
      <c r="G258" s="332"/>
      <c r="H258" s="332"/>
      <c r="I258" s="332"/>
      <c r="J258" s="634"/>
      <c r="K258" s="202"/>
      <c r="L258" s="202"/>
      <c r="M258" s="202"/>
      <c r="N258" s="202"/>
    </row>
    <row r="259" spans="1:14" s="331" customFormat="1">
      <c r="A259" s="330"/>
      <c r="F259" s="202"/>
      <c r="G259" s="332"/>
      <c r="H259" s="332"/>
      <c r="I259" s="332"/>
      <c r="J259" s="634"/>
      <c r="K259" s="202"/>
      <c r="L259" s="202"/>
      <c r="M259" s="202"/>
      <c r="N259" s="202"/>
    </row>
    <row r="260" spans="1:14" s="331" customFormat="1">
      <c r="A260" s="330"/>
      <c r="F260" s="202"/>
      <c r="G260" s="332"/>
      <c r="H260" s="332"/>
      <c r="I260" s="332"/>
      <c r="J260" s="634"/>
      <c r="K260" s="202"/>
      <c r="L260" s="202"/>
      <c r="M260" s="202"/>
      <c r="N260" s="202"/>
    </row>
    <row r="261" spans="1:14" s="331" customFormat="1">
      <c r="A261" s="330"/>
      <c r="F261" s="202"/>
      <c r="G261" s="332"/>
      <c r="H261" s="332"/>
      <c r="I261" s="332"/>
      <c r="J261" s="634"/>
      <c r="K261" s="202"/>
      <c r="L261" s="202"/>
      <c r="M261" s="202"/>
      <c r="N261" s="202"/>
    </row>
    <row r="262" spans="1:14" s="331" customFormat="1">
      <c r="A262" s="330"/>
      <c r="F262" s="202"/>
      <c r="G262" s="332"/>
      <c r="H262" s="332"/>
      <c r="I262" s="332"/>
      <c r="J262" s="634"/>
      <c r="K262" s="202"/>
      <c r="L262" s="202"/>
      <c r="M262" s="202"/>
      <c r="N262" s="202"/>
    </row>
    <row r="263" spans="1:14" s="331" customFormat="1">
      <c r="A263" s="330"/>
      <c r="F263" s="202"/>
      <c r="G263" s="332"/>
      <c r="H263" s="332"/>
      <c r="I263" s="332"/>
      <c r="J263" s="634"/>
      <c r="K263" s="202"/>
      <c r="L263" s="202"/>
      <c r="M263" s="202"/>
      <c r="N263" s="202"/>
    </row>
    <row r="264" spans="1:14" s="331" customFormat="1">
      <c r="A264" s="330"/>
      <c r="F264" s="202"/>
      <c r="G264" s="332"/>
      <c r="H264" s="332"/>
      <c r="I264" s="332"/>
      <c r="J264" s="634"/>
      <c r="K264" s="202"/>
      <c r="L264" s="202"/>
      <c r="M264" s="202"/>
      <c r="N264" s="202"/>
    </row>
    <row r="265" spans="1:14" s="331" customFormat="1">
      <c r="A265" s="330"/>
      <c r="F265" s="202"/>
      <c r="G265" s="332"/>
      <c r="H265" s="332"/>
      <c r="I265" s="332"/>
      <c r="J265" s="634"/>
      <c r="K265" s="202"/>
      <c r="L265" s="202"/>
      <c r="M265" s="202"/>
      <c r="N265" s="202"/>
    </row>
    <row r="266" spans="1:14" s="331" customFormat="1">
      <c r="A266" s="330"/>
      <c r="F266" s="202"/>
      <c r="G266" s="332"/>
      <c r="H266" s="332"/>
      <c r="I266" s="332"/>
      <c r="J266" s="634"/>
      <c r="K266" s="202"/>
      <c r="L266" s="202"/>
      <c r="M266" s="202"/>
      <c r="N266" s="202"/>
    </row>
    <row r="267" spans="1:14" s="331" customFormat="1">
      <c r="A267" s="330"/>
      <c r="F267" s="202"/>
      <c r="G267" s="332"/>
      <c r="H267" s="332"/>
      <c r="I267" s="332"/>
      <c r="J267" s="634"/>
      <c r="K267" s="202"/>
      <c r="L267" s="202"/>
      <c r="M267" s="202"/>
      <c r="N267" s="202"/>
    </row>
    <row r="268" spans="1:14" s="331" customFormat="1">
      <c r="A268" s="330"/>
      <c r="F268" s="202"/>
      <c r="G268" s="332"/>
      <c r="H268" s="332"/>
      <c r="I268" s="332"/>
      <c r="J268" s="634"/>
      <c r="K268" s="202"/>
      <c r="L268" s="202"/>
      <c r="M268" s="202"/>
      <c r="N268" s="202"/>
    </row>
    <row r="269" spans="1:14" s="331" customFormat="1">
      <c r="A269" s="330"/>
      <c r="F269" s="202"/>
      <c r="G269" s="332"/>
      <c r="H269" s="332"/>
      <c r="I269" s="332"/>
      <c r="J269" s="634"/>
      <c r="K269" s="202"/>
      <c r="L269" s="202"/>
      <c r="M269" s="202"/>
      <c r="N269" s="202"/>
    </row>
    <row r="270" spans="1:14" s="331" customFormat="1">
      <c r="A270" s="330"/>
      <c r="F270" s="202"/>
      <c r="G270" s="332"/>
      <c r="H270" s="332"/>
      <c r="I270" s="332"/>
      <c r="J270" s="634"/>
      <c r="K270" s="202"/>
      <c r="L270" s="202"/>
      <c r="M270" s="202"/>
      <c r="N270" s="202"/>
    </row>
    <row r="271" spans="1:14" s="331" customFormat="1">
      <c r="A271" s="330"/>
      <c r="F271" s="202"/>
      <c r="G271" s="332"/>
      <c r="H271" s="332"/>
      <c r="I271" s="332"/>
      <c r="J271" s="634"/>
      <c r="K271" s="202"/>
      <c r="L271" s="202"/>
      <c r="M271" s="202"/>
      <c r="N271" s="202"/>
    </row>
    <row r="272" spans="1:14" s="331" customFormat="1">
      <c r="A272" s="330"/>
      <c r="F272" s="202"/>
      <c r="G272" s="332"/>
      <c r="H272" s="332"/>
      <c r="I272" s="332"/>
      <c r="J272" s="634"/>
      <c r="K272" s="202"/>
      <c r="L272" s="202"/>
      <c r="M272" s="202"/>
      <c r="N272" s="202"/>
    </row>
    <row r="273" spans="1:14" s="331" customFormat="1">
      <c r="A273" s="330"/>
      <c r="F273" s="202"/>
      <c r="G273" s="332"/>
      <c r="H273" s="332"/>
      <c r="I273" s="332"/>
      <c r="J273" s="634"/>
      <c r="K273" s="202"/>
      <c r="L273" s="202"/>
      <c r="M273" s="202"/>
      <c r="N273" s="202"/>
    </row>
    <row r="274" spans="1:14" s="331" customFormat="1">
      <c r="A274" s="330"/>
      <c r="F274" s="202"/>
      <c r="G274" s="332"/>
      <c r="H274" s="332"/>
      <c r="I274" s="332"/>
      <c r="J274" s="634"/>
      <c r="K274" s="202"/>
      <c r="L274" s="202"/>
      <c r="M274" s="202"/>
      <c r="N274" s="202"/>
    </row>
    <row r="275" spans="1:14" s="331" customFormat="1">
      <c r="A275" s="330"/>
      <c r="F275" s="202"/>
      <c r="G275" s="332"/>
      <c r="H275" s="332"/>
      <c r="I275" s="332"/>
      <c r="J275" s="634"/>
      <c r="K275" s="202"/>
      <c r="L275" s="202"/>
      <c r="M275" s="202"/>
      <c r="N275" s="202"/>
    </row>
    <row r="276" spans="1:14" s="331" customFormat="1">
      <c r="A276" s="330"/>
      <c r="F276" s="202"/>
      <c r="G276" s="332"/>
      <c r="H276" s="332"/>
      <c r="I276" s="332"/>
      <c r="J276" s="634"/>
      <c r="K276" s="202"/>
      <c r="L276" s="202"/>
      <c r="M276" s="202"/>
      <c r="N276" s="202"/>
    </row>
    <row r="277" spans="1:14" s="331" customFormat="1">
      <c r="A277" s="330"/>
      <c r="F277" s="202"/>
      <c r="G277" s="332"/>
      <c r="H277" s="332"/>
      <c r="I277" s="332"/>
      <c r="J277" s="634"/>
      <c r="K277" s="202"/>
      <c r="L277" s="202"/>
      <c r="M277" s="202"/>
      <c r="N277" s="202"/>
    </row>
    <row r="278" spans="1:14" s="331" customFormat="1">
      <c r="A278" s="330"/>
      <c r="F278" s="202"/>
      <c r="G278" s="332"/>
      <c r="H278" s="332"/>
      <c r="I278" s="332"/>
      <c r="J278" s="634"/>
      <c r="K278" s="202"/>
      <c r="L278" s="202"/>
      <c r="M278" s="202"/>
      <c r="N278" s="202"/>
    </row>
    <row r="279" spans="1:14" s="331" customFormat="1">
      <c r="A279" s="330"/>
      <c r="F279" s="202"/>
      <c r="G279" s="332"/>
      <c r="H279" s="332"/>
      <c r="I279" s="332"/>
      <c r="J279" s="634"/>
      <c r="K279" s="202"/>
      <c r="L279" s="202"/>
      <c r="M279" s="202"/>
      <c r="N279" s="202"/>
    </row>
    <row r="280" spans="1:14" s="331" customFormat="1">
      <c r="A280" s="330"/>
      <c r="F280" s="202"/>
      <c r="G280" s="332"/>
      <c r="H280" s="332"/>
      <c r="I280" s="332"/>
      <c r="J280" s="634"/>
      <c r="K280" s="202"/>
      <c r="L280" s="202"/>
      <c r="M280" s="202"/>
      <c r="N280" s="202"/>
    </row>
    <row r="281" spans="1:14" s="331" customFormat="1">
      <c r="A281" s="330"/>
      <c r="F281" s="202"/>
      <c r="G281" s="332"/>
      <c r="H281" s="332"/>
      <c r="I281" s="332"/>
      <c r="J281" s="634"/>
      <c r="K281" s="202"/>
      <c r="L281" s="202"/>
      <c r="M281" s="202"/>
      <c r="N281" s="202"/>
    </row>
    <row r="282" spans="1:14" s="331" customFormat="1">
      <c r="A282" s="330"/>
      <c r="F282" s="202"/>
      <c r="G282" s="332"/>
      <c r="H282" s="332"/>
      <c r="I282" s="332"/>
      <c r="J282" s="634"/>
      <c r="K282" s="202"/>
      <c r="L282" s="202"/>
      <c r="M282" s="202"/>
      <c r="N282" s="202"/>
    </row>
    <row r="283" spans="1:14" s="331" customFormat="1">
      <c r="A283" s="330"/>
      <c r="F283" s="202"/>
      <c r="G283" s="332"/>
      <c r="H283" s="332"/>
      <c r="I283" s="332"/>
      <c r="J283" s="634"/>
      <c r="K283" s="202"/>
      <c r="L283" s="202"/>
      <c r="M283" s="202"/>
      <c r="N283" s="202"/>
    </row>
    <row r="284" spans="1:14" s="331" customFormat="1">
      <c r="A284" s="330"/>
      <c r="F284" s="202"/>
      <c r="G284" s="332"/>
      <c r="H284" s="332"/>
      <c r="I284" s="332"/>
      <c r="J284" s="634"/>
      <c r="K284" s="202"/>
      <c r="L284" s="202"/>
      <c r="M284" s="202"/>
      <c r="N284" s="202"/>
    </row>
  </sheetData>
  <mergeCells count="15">
    <mergeCell ref="A106:F106"/>
    <mergeCell ref="B116:F116"/>
    <mergeCell ref="B33:F33"/>
    <mergeCell ref="B83:F83"/>
    <mergeCell ref="A85:F85"/>
    <mergeCell ref="B90:F90"/>
    <mergeCell ref="B95:F95"/>
    <mergeCell ref="B104:F104"/>
    <mergeCell ref="F1:F2"/>
    <mergeCell ref="G1:H2"/>
    <mergeCell ref="I1:J2"/>
    <mergeCell ref="A4:F5"/>
    <mergeCell ref="G4:G5"/>
    <mergeCell ref="H4:H5"/>
    <mergeCell ref="I4:J4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51" fitToHeight="0" orientation="portrait" r:id="rId1"/>
  <headerFooter alignWithMargins="0">
    <oddHeader>&amp;RAllegato 2</oddHeader>
    <oddFooter>&amp;C&amp;"Garamond,Corsivo"&amp;P / &amp;N</oddFooter>
  </headerFooter>
  <rowBreaks count="1" manualBreakCount="1">
    <brk id="106" max="9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4097" r:id="rId4">
          <objectPr defaultSize="0" r:id="rId5">
            <anchor moveWithCells="1">
              <from>
                <xdr:col>1</xdr:col>
                <xdr:colOff>66675</xdr:colOff>
                <xdr:row>0</xdr:row>
                <xdr:rowOff>66675</xdr:rowOff>
              </from>
              <to>
                <xdr:col>3</xdr:col>
                <xdr:colOff>238125</xdr:colOff>
                <xdr:row>2</xdr:row>
                <xdr:rowOff>142875</xdr:rowOff>
              </to>
            </anchor>
          </objectPr>
        </oleObject>
      </mc:Choice>
      <mc:Fallback>
        <oleObject progId="Word.Document.12"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17</vt:i4>
      </vt:variant>
    </vt:vector>
  </HeadingPairs>
  <TitlesOfParts>
    <vt:vector size="28" baseType="lpstr">
      <vt:lpstr>Foglio1</vt:lpstr>
      <vt:lpstr>Allegato 1.1 (CE) new</vt:lpstr>
      <vt:lpstr>Allegato 1.1 (CE) X TAB RELAZIO</vt:lpstr>
      <vt:lpstr>Modello_CE</vt:lpstr>
      <vt:lpstr>Allegato 1.1 CONFRONTI</vt:lpstr>
      <vt:lpstr>Stato Pat - Att-Pas P2018-C2016</vt:lpstr>
      <vt:lpstr>Stato Pat-Att.-Pass. P2017-2015</vt:lpstr>
      <vt:lpstr>Rendiconto Finanziario</vt:lpstr>
      <vt:lpstr>Conto Ec. PREV2018-CONS2016</vt:lpstr>
      <vt:lpstr>Conto Economico -PREV2018-2017</vt:lpstr>
      <vt:lpstr>CE PLURIENNALE 2017-2019</vt:lpstr>
      <vt:lpstr>'Allegato 1.1 (CE) new'!Area_stampa</vt:lpstr>
      <vt:lpstr>'Allegato 1.1 (CE) X TAB RELAZIO'!Area_stampa</vt:lpstr>
      <vt:lpstr>'Allegato 1.1 CONFRONTI'!Area_stampa</vt:lpstr>
      <vt:lpstr>'CE PLURIENNALE 2017-2019'!Area_stampa</vt:lpstr>
      <vt:lpstr>'Conto Ec. PREV2018-CONS2016'!Area_stampa</vt:lpstr>
      <vt:lpstr>'Conto Economico -PREV2018-2017'!Area_stampa</vt:lpstr>
      <vt:lpstr>Modello_CE!Area_stampa</vt:lpstr>
      <vt:lpstr>'Rendiconto Finanziario'!Area_stampa</vt:lpstr>
      <vt:lpstr>'Stato Pat - Att-Pas P2018-C2016'!Area_stampa</vt:lpstr>
      <vt:lpstr>'Stato Pat-Att.-Pass. P2017-2015'!Area_stampa</vt:lpstr>
      <vt:lpstr>'Allegato 1.1 (CE) new'!Titoli_stampa</vt:lpstr>
      <vt:lpstr>'Allegato 1.1 (CE) X TAB RELAZIO'!Titoli_stampa</vt:lpstr>
      <vt:lpstr>'Allegato 1.1 CONFRONTI'!Titoli_stampa</vt:lpstr>
      <vt:lpstr>'CE PLURIENNALE 2017-2019'!Titoli_stampa</vt:lpstr>
      <vt:lpstr>'Conto Ec. PREV2018-CONS2016'!Titoli_stampa</vt:lpstr>
      <vt:lpstr>'Conto Economico -PREV2018-2017'!Titoli_stampa</vt:lpstr>
      <vt:lpstr>Modello_CE!Titoli_stampa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ThEmoduS-EB</dc:creator>
  <cp:lastModifiedBy>EdoHP</cp:lastModifiedBy>
  <cp:lastPrinted>2017-10-30T10:04:20Z</cp:lastPrinted>
  <dcterms:created xsi:type="dcterms:W3CDTF">2013-12-11T09:55:07Z</dcterms:created>
  <dcterms:modified xsi:type="dcterms:W3CDTF">2018-02-28T11:24:09Z</dcterms:modified>
</cp:coreProperties>
</file>